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680" yWindow="-1755" windowWidth="24240" windowHeight="137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B7801" i="106" l="1"/>
  <c r="D7801" i="106" s="1"/>
  <c r="B7808" i="106"/>
  <c r="D7808" i="106" s="1"/>
  <c r="B7816" i="106"/>
  <c r="D7816" i="106" s="1"/>
  <c r="B7812" i="106"/>
  <c r="D7812" i="106" s="1"/>
  <c r="B7815" i="106"/>
  <c r="D7815" i="106" s="1"/>
  <c r="F29" i="34"/>
  <c r="B7809" i="106"/>
  <c r="D7809" i="106" s="1"/>
  <c r="F166" i="34"/>
  <c r="B7814" i="106"/>
  <c r="D7814" i="106" s="1"/>
  <c r="N21" i="3"/>
  <c r="B7806" i="106"/>
  <c r="D7806" i="106" s="1"/>
  <c r="B7811" i="106"/>
  <c r="D7811" i="106" s="1"/>
  <c r="B7807" i="106"/>
  <c r="D7807" i="106" s="1"/>
  <c r="B7810" i="106"/>
  <c r="D7810" i="106" s="1"/>
  <c r="B7803" i="106"/>
  <c r="D7803" i="106" s="1"/>
  <c r="B7802" i="106"/>
  <c r="D7802" i="106" s="1"/>
  <c r="B7813" i="106"/>
  <c r="D7813" i="106" s="1"/>
  <c r="F167" i="34"/>
  <c r="B7804" i="106"/>
  <c r="D7804" i="106" s="1"/>
  <c r="B15" i="7"/>
  <c r="B5196" i="106"/>
  <c r="B7805" i="106"/>
  <c r="D7805" i="10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K93" i="29"/>
  <c r="B6997" i="106" s="1"/>
  <c r="D6997" i="106" s="1"/>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G27" i="108"/>
  <c r="F31" i="108"/>
  <c r="F36" i="108"/>
  <c r="F37" i="108"/>
  <c r="G28" i="108"/>
  <c r="D31"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N22" i="3"/>
  <c r="B283" i="106" s="1"/>
  <c r="D283" i="106" s="1"/>
  <c r="D7" i="118"/>
  <c r="D8" i="118"/>
  <c r="D9" i="118"/>
  <c r="H14" i="118"/>
  <c r="H19" i="118"/>
  <c r="H24" i="118"/>
  <c r="J22" i="37"/>
  <c r="L22" i="37"/>
  <c r="D22" i="37" l="1"/>
  <c r="J210" i="29"/>
  <c r="B7072" i="106" s="1"/>
  <c r="D7072"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K28" i="118" l="1"/>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<sst xmlns="http://schemas.openxmlformats.org/spreadsheetml/2006/main" count="5054" uniqueCount="2080">
  <si>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</si>
  <si>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</si>
  <si>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</si>
  <si>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</si>
  <si>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</si>
  <si>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</si>
  <si>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</si>
  <si>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</si>
  <si>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</si>
  <si>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</si>
  <si>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</si>
  <si>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</si>
  <si>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</si>
  <si>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</si>
  <si>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</si>
  <si>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</si>
  <si>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</si>
  <si>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</si>
  <si>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</si>
  <si>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</si>
  <si>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</si>
  <si>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</si>
  <si>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</si>
  <si>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</si>
  <si>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</si>
  <si>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</si>
  <si>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</si>
  <si>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</si>
  <si>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</si>
  <si>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</si>
  <si>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</si>
  <si>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</si>
  <si>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</si>
  <si>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</si>
  <si>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</si>
  <si>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</si>
  <si>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</si>
  <si>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</si>
  <si>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</si>
  <si>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</si>
  <si>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</si>
  <si>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</si>
  <si>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</si>
  <si>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</si>
  <si>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</si>
  <si>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</si>
  <si>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</si>
  <si>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</si>
  <si>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</si>
  <si>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</si>
  <si>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</si>
  <si>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</si>
  <si>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</si>
  <si>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</si>
  <si>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</si>
  <si>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</si>
  <si>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</si>
  <si>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</si>
  <si>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</si>
  <si>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</si>
  <si>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</si>
  <si>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</si>
  <si>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</si>
  <si>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</si>
  <si>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</si>
  <si>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</si>
  <si>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</si>
  <si>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</si>
  <si>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</si>
  <si>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</si>
  <si>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</si>
  <si>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</si>
  <si>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</si>
  <si>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</si>
  <si>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</si>
  <si>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</si>
  <si>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</si>
  <si>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</si>
  <si>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</si>
  <si>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</si>
  <si>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</si>
  <si>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</si>
  <si>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</si>
  <si>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</si>
  <si>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</si>
  <si>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</si>
  <si>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</si>
  <si>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</si>
  <si>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</si>
  <si>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</si>
  <si>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</si>
  <si>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</si>
  <si>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</si>
  <si>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</si>
  <si>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</si>
  <si>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</si>
  <si>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</si>
  <si>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</si>
  <si>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</si>
  <si>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</si>
  <si>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</si>
  <si>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</si>
  <si>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</si>
  <si>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</si>
  <si>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</si>
  <si>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</si>
  <si>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</si>
  <si>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</si>
  <si>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</si>
  <si>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</si>
  <si>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</si>
  <si>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</si>
  <si>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</si>
  <si>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</si>
  <si>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</si>
  <si>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</si>
  <si>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</si>
  <si>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</si>
  <si>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</si>
  <si>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</si>
  <si>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</si>
  <si>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</si>
  <si>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</si>
  <si>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</si>
  <si>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</si>
  <si>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</si>
  <si>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</si>
  <si>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</si>
  <si>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</si>
  <si>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</si>
  <si>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</si>
  <si>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</si>
  <si>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</si>
  <si>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</si>
  <si>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</si>
  <si>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</si>
  <si>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</si>
  <si>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</si>
  <si>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</si>
  <si>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</si>
  <si>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</si>
  <si>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</si>
  <si>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</si>
  <si>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</si>
  <si>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</si>
  <si>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</si>
  <si>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</si>
  <si>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</si>
  <si>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</si>
  <si>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</si>
  <si>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</si>
  <si>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</si>
  <si>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</si>
  <si>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</si>
  <si>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</si>
  <si>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</si>
  <si>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</si>
  <si>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</si>
  <si>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</si>
  <si>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</si>
  <si>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</si>
  <si>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</si>
  <si>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</si>
  <si>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</si>
  <si>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</si>
  <si>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</si>
  <si>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</si>
  <si>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</si>
  <si>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</si>
  <si>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</si>
  <si>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</si>
  <si>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</si>
  <si>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</si>
  <si>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</si>
  <si>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</si>
  <si>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</si>
  <si>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</si>
  <si>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</si>
  <si>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</si>
  <si>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</si>
  <si>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</si>
  <si>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</si>
  <si>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</si>
  <si>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</si>
  <si>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</si>
  <si>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</si>
  <si>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</si>
  <si>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</si>
  <si>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</si>
  <si>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</si>
  <si>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</si>
  <si>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</si>
  <si>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</si>
  <si>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</si>
  <si>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</si>
  <si>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</si>
  <si>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</si>
  <si>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</si>
  <si>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</si>
  <si>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</si>
  <si>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</si>
  <si>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</si>
  <si>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</si>
  <si>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</si>
  <si>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</si>
  <si>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</si>
  <si>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</si>
  <si>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</si>
  <si>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</si>
  <si>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</si>
  <si>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</si>
  <si>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</si>
  <si>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</si>
  <si>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</si>
  <si>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</si>
  <si>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</si>
  <si>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</si>
  <si>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</si>
  <si>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</si>
  <si>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</si>
  <si>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</si>
  <si>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</si>
  <si>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</si>
  <si>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</si>
  <si>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</si>
  <si>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</si>
  <si>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</si>
  <si>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</si>
  <si>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</si>
  <si>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</si>
  <si>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</si>
  <si>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</si>
  <si>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</si>
  <si>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</si>
  <si>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</si>
  <si>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</si>
  <si>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</si>
  <si>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</si>
  <si>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</si>
  <si>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</si>
  <si>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</si>
  <si>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</si>
  <si>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</si>
  <si>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</si>
  <si>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</si>
  <si>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</si>
  <si>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</si>
  <si>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</si>
  <si>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</si>
  <si>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</si>
  <si>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</si>
  <si>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</si>
  <si>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</si>
  <si>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</si>
  <si>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</si>
  <si>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</si>
  <si>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</si>
  <si>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</si>
  <si>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</si>
  <si>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</si>
  <si>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</si>
  <si>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</si>
  <si>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</si>
  <si>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</si>
  <si>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</si>
  <si>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</si>
  <si>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</si>
  <si>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</si>
  <si>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</si>
  <si>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</si>
  <si>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</si>
  <si>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</si>
  <si>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</si>
  <si>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</si>
  <si>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</si>
  <si>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</si>
  <si>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</si>
  <si>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</si>
  <si>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</si>
  <si>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</si>
  <si>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</si>
  <si>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</si>
  <si>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</si>
  <si>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</si>
  <si>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</si>
  <si>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</si>
  <si>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</si>
  <si>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</si>
  <si>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</si>
  <si>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</si>
  <si>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</si>
  <si>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</si>
  <si>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</si>
  <si>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</si>
  <si>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</si>
  <si>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</si>
  <si>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</si>
  <si>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</si>
  <si>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</si>
  <si>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</si>
  <si>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</si>
  <si>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</si>
  <si>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</si>
  <si>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</si>
  <si>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</si>
  <si>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</si>
  <si>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</si>
  <si>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</si>
  <si>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</si>
  <si>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</si>
  <si>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</si>
  <si>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</si>
  <si>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</si>
  <si>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</si>
  <si>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</si>
  <si>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</si>
  <si>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</si>
  <si>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</si>
  <si>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</si>
  <si>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</si>
  <si>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</si>
  <si>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</si>
  <si>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</si>
  <si>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</si>
  <si>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</si>
  <si>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</si>
  <si>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</si>
  <si>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</si>
  <si>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</si>
  <si>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</si>
  <si>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</si>
  <si>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</si>
  <si>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</si>
  <si>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</si>
  <si>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</si>
  <si>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</si>
  <si>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</si>
  <si>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</si>
  <si>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</si>
  <si>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</si>
  <si>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</si>
  <si>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</si>
  <si>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</si>
  <si>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</si>
  <si>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</si>
  <si>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</si>
  <si>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</si>
  <si>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</si>
  <si>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</si>
  <si>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</si>
  <si>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</si>
  <si>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</si>
  <si>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</si>
  <si>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</si>
  <si>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</si>
  <si>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</si>
  <si>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</si>
  <si>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</si>
  <si>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</si>
  <si>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</si>
  <si>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</si>
  <si>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</si>
  <si>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</si>
  <si>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</si>
  <si>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</si>
  <si>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</si>
  <si>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</si>
  <si>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</si>
  <si>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</si>
  <si>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</si>
  <si>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</si>
  <si>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</si>
  <si>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</si>
  <si>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</si>
  <si>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</si>
  <si>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</si>
  <si>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</si>
  <si>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</si>
  <si>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</si>
  <si>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</si>
  <si>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</si>
  <si>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</si>
  <si>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</si>
  <si>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</si>
  <si>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</si>
  <si>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</si>
  <si>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</si>
  <si>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</si>
  <si>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</si>
  <si>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</si>
  <si>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</si>
  <si>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</si>
  <si>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</si>
  <si>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</si>
  <si>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</si>
  <si>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</si>
  <si>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</si>
  <si>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</si>
  <si>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</si>
  <si>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</si>
  <si>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</si>
  <si>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</si>
  <si>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</si>
  <si>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</si>
  <si>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</si>
  <si>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</si>
  <si>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</si>
  <si>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</si>
  <si>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</si>
  <si>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</si>
  <si>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</si>
  <si>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</si>
  <si>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</si>
  <si>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</si>
  <si>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</si>
  <si>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</si>
  <si>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</si>
  <si>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</si>
  <si>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</si>
  <si>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</si>
  <si>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</si>
  <si>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</si>
  <si>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</si>
  <si>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</si>
  <si>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</si>
  <si>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</si>
  <si>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</si>
  <si>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</si>
  <si>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</si>
  <si>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</si>
  <si>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</si>
  <si>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</si>
  <si>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</si>
  <si>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</si>
  <si>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</si>
  <si>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</si>
  <si>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</si>
  <si>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</si>
  <si>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</si>
  <si>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</si>
  <si>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</si>
  <si>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</si>
  <si>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</si>
  <si>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</si>
  <si>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</si>
  <si>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</si>
  <si>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</si>
  <si>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</si>
  <si>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</si>
  <si>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</si>
  <si>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</si>
  <si>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</si>
  <si>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</si>
  <si>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</si>
  <si>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</si>
  <si>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</si>
  <si>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</si>
  <si>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</si>
  <si>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</si>
  <si>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</si>
  <si>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</si>
  <si>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</si>
  <si>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</si>
  <si>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</si>
  <si>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</si>
  <si>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</si>
  <si>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</si>
  <si>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</si>
  <si>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</si>
  <si>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</si>
  <si>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</si>
  <si>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</si>
  <si>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</si>
  <si>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</si>
  <si>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</si>
  <si>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</si>
  <si>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</si>
  <si>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</si>
  <si>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</si>
  <si>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</si>
  <si>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</si>
  <si>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</si>
  <si>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</si>
  <si>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</si>
  <si>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</si>
  <si>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</si>
  <si>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</si>
  <si>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</si>
  <si>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</si>
  <si>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</si>
  <si>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</si>
  <si>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</si>
  <si>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</si>
  <si>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</si>
  <si>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</si>
  <si>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</si>
  <si>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</si>
  <si>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</si>
  <si>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</si>
  <si>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</si>
  <si>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</si>
  <si>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</si>
  <si>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</si>
  <si>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</si>
  <si>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</si>
  <si>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</si>
  <si>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</si>
  <si>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</si>
  <si>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</si>
  <si>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</si>
  <si>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</si>
  <si>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</si>
  <si>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</si>
  <si>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</si>
  <si>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</si>
  <si>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</si>
  <si>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</si>
  <si>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</si>
  <si>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</si>
  <si>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</si>
  <si>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</si>
  <si>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</si>
  <si>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</si>
  <si>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</si>
  <si>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</si>
  <si>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</si>
  <si>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</si>
  <si>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</si>
  <si>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</si>
  <si>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</si>
  <si>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</si>
  <si>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</si>
  <si>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</si>
  <si>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</si>
  <si>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</si>
  <si>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</si>
  <si>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</si>
  <si>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</si>
  <si>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</si>
  <si>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</si>
  <si>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</si>
  <si>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</si>
  <si>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</si>
  <si>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</si>
  <si>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</si>
  <si>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</si>
  <si>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</si>
  <si>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</si>
  <si>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</si>
  <si>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</si>
  <si>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</si>
  <si>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</si>
  <si>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</si>
  <si>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</si>
  <si>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</si>
  <si>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</si>
  <si>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</si>
  <si>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</si>
  <si>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</si>
  <si>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</si>
  <si>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</si>
  <si>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</si>
  <si>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</si>
  <si>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</si>
  <si>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</si>
  <si>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</si>
  <si>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</si>
  <si>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</si>
  <si>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</si>
  <si>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</si>
  <si>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</si>
  <si>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</si>
  <si>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</si>
  <si>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</si>
  <si>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</si>
  <si>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</si>
  <si>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</si>
  <si>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</si>
  <si>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</si>
  <si>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</si>
  <si>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</si>
  <si>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</si>
  <si>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</si>
  <si>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</si>
  <si>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</si>
  <si>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</si>
  <si>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</si>
  <si>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</si>
  <si>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</si>
  <si>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</si>
  <si>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</si>
  <si>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</si>
  <si>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</si>
  <si>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</si>
  <si>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</si>
  <si>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</si>
  <si>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</si>
  <si>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</si>
  <si>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</si>
  <si>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</si>
  <si>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</si>
  <si>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</si>
  <si>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</si>
  <si>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</si>
  <si>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</si>
  <si>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</si>
  <si>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</si>
  <si>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</si>
  <si>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</si>
  <si>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</si>
  <si>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</si>
  <si>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</si>
  <si>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</si>
  <si>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</si>
  <si>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</si>
  <si>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</si>
  <si>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</si>
  <si>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</si>
  <si>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</si>
  <si>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</si>
  <si>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</si>
  <si>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</si>
  <si>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</si>
  <si>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</si>
  <si>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</si>
  <si>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</si>
  <si>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</si>
  <si>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</si>
  <si>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</si>
  <si>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</si>
  <si>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</si>
  <si>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</si>
  <si>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</si>
  <si>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</si>
  <si>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</si>
  <si>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</si>
  <si>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</si>
  <si>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</si>
  <si>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</si>
  <si>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</si>
  <si>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</si>
  <si>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</si>
  <si>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</si>
  <si>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</si>
  <si>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</si>
  <si>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</si>
  <si>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</si>
  <si>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</si>
  <si>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</si>
  <si>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</si>
  <si>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</si>
  <si>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</si>
  <si>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</si>
  <si>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</si>
  <si>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</si>
  <si>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</si>
  <si>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</si>
  <si>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</si>
  <si>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</si>
  <si>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</si>
  <si>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</si>
  <si>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</si>
  <si>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</si>
  <si>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</si>
  <si>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</si>
  <si>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</si>
  <si>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</si>
  <si>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</si>
  <si>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</si>
  <si>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</si>
  <si>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</si>
  <si>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</si>
  <si>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</si>
  <si>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</si>
  <si>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</si>
  <si>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</si>
  <si>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</si>
  <si>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</si>
  <si>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</si>
  <si>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</si>
  <si>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</si>
  <si>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</si>
  <si>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</si>
  <si>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</si>
  <si>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</si>
  <si>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</si>
  <si>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</si>
  <si>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</si>
  <si>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</si>
  <si>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</si>
  <si>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</si>
  <si>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</si>
  <si>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</si>
  <si>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</si>
  <si>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</si>
  <si>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</si>
  <si>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</si>
  <si>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</si>
  <si>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</si>
  <si>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</si>
  <si>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</si>
  <si>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</si>
  <si>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</si>
  <si>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</si>
  <si>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</si>
  <si>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</si>
  <si>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</si>
  <si>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</si>
  <si>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</si>
  <si>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</si>
  <si>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</si>
  <si>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</si>
  <si>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</si>
  <si>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</si>
  <si>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</si>
  <si>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</si>
  <si>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</si>
  <si>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</si>
  <si>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</si>
  <si>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</si>
  <si>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</si>
  <si>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</si>
  <si>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</si>
  <si>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</si>
  <si>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</si>
  <si>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</si>
  <si>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</si>
  <si>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</si>
  <si>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</si>
  <si>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</si>
  <si>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</si>
  <si>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</si>
  <si>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</si>
  <si>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</si>
  <si>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</si>
  <si>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</si>
  <si>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</si>
  <si>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</si>
  <si>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</si>
  <si>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</si>
  <si>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</si>
  <si>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</si>
  <si>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</si>
  <si>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</si>
  <si>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</si>
  <si>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</si>
  <si>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</si>
  <si>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</si>
  <si>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</si>
  <si>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</si>
  <si>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</si>
  <si>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</si>
  <si>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</si>
  <si>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</si>
  <si>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</si>
  <si>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</si>
  <si>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</si>
  <si>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</si>
  <si>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</si>
  <si>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</si>
  <si>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</si>
  <si>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</si>
  <si>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</si>
  <si>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</si>
  <si>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</si>
  <si>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</si>
  <si>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</si>
  <si>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</si>
  <si>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</si>
  <si>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</si>
  <si>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</si>
  <si>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</si>
  <si>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</si>
  <si>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</si>
  <si>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</si>
  <si>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</si>
  <si>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</si>
  <si>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</si>
  <si>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</si>
  <si>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</si>
  <si>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</si>
  <si>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</si>
  <si>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</si>
  <si>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</si>
  <si>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</si>
  <si>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</si>
  <si>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</si>
  <si>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</si>
  <si>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</si>
  <si>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</si>
  <si>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</si>
  <si>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</si>
  <si>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</si>
  <si>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</si>
  <si>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</si>
  <si>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</si>
  <si>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</si>
  <si>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</si>
  <si>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</si>
  <si>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</si>
  <si>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</si>
  <si>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</si>
  <si>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</si>
  <si>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</si>
  <si>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</si>
  <si>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</si>
  <si>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</si>
  <si>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</si>
  <si>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</si>
  <si>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</si>
  <si>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</si>
  <si>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</si>
  <si>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</si>
  <si>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</si>
  <si>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</si>
  <si>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</si>
  <si>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</si>
  <si>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</si>
  <si>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</si>
  <si>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</si>
  <si>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</si>
  <si>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</si>
  <si>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</si>
  <si>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</si>
  <si>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</si>
  <si>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</si>
  <si>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</si>
  <si>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</si>
  <si>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</si>
  <si>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</si>
  <si>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</si>
  <si>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</si>
  <si>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</si>
  <si>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</si>
  <si>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</si>
  <si>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</si>
  <si>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</si>
  <si>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</si>
  <si>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</si>
  <si>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</si>
  <si>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</si>
  <si>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</si>
  <si>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</si>
  <si>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</si>
  <si>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</si>
  <si>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</si>
  <si>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</si>
  <si>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</si>
  <si>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</si>
  <si>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</si>
  <si>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</si>
  <si>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</si>
  <si>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</si>
  <si>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</si>
  <si>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</si>
  <si>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</si>
  <si>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</si>
  <si>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</si>
  <si>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</si>
  <si>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</si>
  <si>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</si>
  <si>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</si>
  <si>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</si>
  <si>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</si>
  <si>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</si>
  <si>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</si>
  <si>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</si>
  <si>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</si>
  <si>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</si>
  <si>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</si>
  <si>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</si>
  <si>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</si>
  <si>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</si>
  <si>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</si>
  <si>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</si>
  <si>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</si>
  <si>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</si>
  <si>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</si>
  <si>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</si>
  <si>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</si>
  <si>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</si>
  <si>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</si>
  <si>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</si>
  <si>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</si>
  <si>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</si>
  <si>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</si>
  <si>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</si>
  <si>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</si>
  <si>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</si>
  <si>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</si>
  <si>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</si>
  <si>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</si>
  <si>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</si>
  <si>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</si>
  <si>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</si>
  <si>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</si>
  <si>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</si>
  <si>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</si>
  <si>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</si>
  <si>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</si>
  <si>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</si>
  <si>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</si>
  <si>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</si>
  <si>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</si>
  <si>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</si>
  <si>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</si>
  <si>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</si>
  <si>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</si>
  <si>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</si>
  <si>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</si>
  <si>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</si>
  <si>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</si>
  <si>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</si>
  <si>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</si>
  <si>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</si>
  <si>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</si>
  <si>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</si>
  <si>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</si>
  <si>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</si>
  <si>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</si>
  <si>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</si>
  <si>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</si>
  <si>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</si>
  <si>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</si>
  <si>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</si>
  <si>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</si>
  <si>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</si>
  <si>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</si>
  <si>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</si>
  <si>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</si>
  <si>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</si>
  <si>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</si>
  <si>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</si>
  <si>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</si>
  <si>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</si>
  <si>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</si>
  <si>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</si>
  <si>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</si>
  <si>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</si>
  <si>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</si>
  <si>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</si>
  <si>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</si>
  <si>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</si>
  <si>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</si>
  <si>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</si>
  <si>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</si>
  <si>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</si>
  <si>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</si>
  <si>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</si>
  <si>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</si>
  <si>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</si>
  <si>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</si>
  <si>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</si>
  <si>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</si>
  <si>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</si>
  <si>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</si>
  <si>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</si>
  <si>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</si>
  <si>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</si>
  <si>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</si>
  <si>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</si>
  <si>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</si>
  <si>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</si>
  <si>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</si>
  <si>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</si>
  <si>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</si>
  <si>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</si>
  <si>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</si>
  <si>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</si>
  <si>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</si>
  <si>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</si>
  <si>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</si>
  <si>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</si>
  <si>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</si>
  <si>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</si>
  <si>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</si>
  <si>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</si>
  <si>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</si>
  <si>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</si>
  <si>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</si>
  <si>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</si>
  <si>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</si>
  <si>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</si>
  <si>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</si>
  <si>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</si>
  <si>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</si>
  <si>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</si>
  <si>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</si>
  <si>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</si>
  <si>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</si>
  <si>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</si>
  <si>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</si>
  <si>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</si>
  <si>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</si>
  <si>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</si>
  <si>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</si>
  <si>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</si>
  <si>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</si>
  <si>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</si>
  <si>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</si>
  <si>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</si>
  <si>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</si>
  <si>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</si>
  <si>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</si>
  <si>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</si>
  <si>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</si>
  <si>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</si>
  <si>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</si>
  <si>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</si>
  <si>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</si>
  <si>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</si>
  <si>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</si>
  <si>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</si>
  <si>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</si>
  <si>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</si>
  <si>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</si>
  <si>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</si>
  <si>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</si>
  <si>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</si>
  <si>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</si>
  <si>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</si>
  <si>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</si>
  <si>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</si>
  <si>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</si>
  <si>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</si>
  <si>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</si>
  <si>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</si>
  <si>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</si>
  <si>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</si>
  <si>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</si>
  <si>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</si>
  <si>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</si>
  <si>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</si>
  <si>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</si>
  <si>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</si>
  <si>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</si>
  <si>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</si>
  <si>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</si>
  <si>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</si>
  <si>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</si>
  <si>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</si>
  <si>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</si>
  <si>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</si>
  <si>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</si>
  <si>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</si>
  <si>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</si>
  <si>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</si>
  <si>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</si>
  <si>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</si>
  <si>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</si>
  <si>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</si>
  <si>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</si>
  <si>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</si>
  <si>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</si>
  <si>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</si>
  <si>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</si>
  <si>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</si>
  <si>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</si>
  <si>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</si>
  <si>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</si>
  <si>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</si>
  <si>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</si>
  <si>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</si>
  <si>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</si>
  <si>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</si>
  <si>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</si>
  <si>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</si>
  <si>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</si>
  <si>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</si>
  <si>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</si>
  <si>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</si>
  <si>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</si>
  <si>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</si>
  <si>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</si>
  <si>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</si>
  <si>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</si>
  <si>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</si>
  <si>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</si>
  <si>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</si>
  <si>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</si>
  <si>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</si>
  <si>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</si>
  <si>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</si>
  <si>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</si>
  <si>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</si>
  <si>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</si>
  <si>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</si>
  <si>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</si>
  <si>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</si>
  <si>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</si>
  <si>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</si>
  <si>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</si>
  <si>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</si>
  <si>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</si>
  <si>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</si>
  <si>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</si>
  <si>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</si>
  <si>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</si>
  <si>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</si>
  <si>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</si>
  <si>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</si>
  <si>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</si>
  <si>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</si>
  <si>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</si>
  <si>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</si>
  <si>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</si>
  <si>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</si>
  <si>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</si>
  <si>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</si>
  <si>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</si>
  <si>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</si>
  <si>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</si>
  <si>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</si>
  <si>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</si>
  <si>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</si>
  <si>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</si>
  <si>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</si>
  <si>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</si>
  <si>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</si>
  <si>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</si>
  <si>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</si>
  <si>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</si>
  <si>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</si>
  <si>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</si>
  <si>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</si>
  <si>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</si>
  <si>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</si>
  <si>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</si>
  <si>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</si>
  <si>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</si>
  <si>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</si>
  <si>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</si>
  <si>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</si>
  <si>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</si>
  <si>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</si>
  <si>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</si>
  <si>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</si>
  <si>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</si>
  <si>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</si>
  <si>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</si>
  <si>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</si>
  <si>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</si>
  <si>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</si>
  <si>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</si>
  <si>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</si>
  <si>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</si>
  <si>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</si>
  <si>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</si>
  <si>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</si>
  <si>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</si>
  <si>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</si>
  <si>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</si>
  <si>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</si>
  <si>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</si>
  <si>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</si>
  <si>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</si>
  <si>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</si>
  <si>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</si>
  <si>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</si>
  <si>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</si>
  <si>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</si>
  <si>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</si>
  <si>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</si>
  <si>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</si>
  <si>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</si>
  <si>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</si>
  <si>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</si>
  <si>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</si>
  <si>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</si>
  <si>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</si>
  <si>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</si>
  <si>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</si>
  <si>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</si>
  <si>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</si>
  <si>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</si>
  <si>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</si>
  <si>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</si>
  <si>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</si>
  <si>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</si>
  <si>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</si>
  <si>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</si>
  <si>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</si>
  <si>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</si>
  <si>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</si>
  <si>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</si>
  <si>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</si>
  <si>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</si>
  <si>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</si>
  <si>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</si>
  <si>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</si>
  <si>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</si>
  <si>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</si>
  <si>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</si>
  <si>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</si>
  <si>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</si>
  <si>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</si>
  <si>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</si>
  <si>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</si>
  <si>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</si>
  <si>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</si>
  <si>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</si>
  <si>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</si>
  <si>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</si>
  <si>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</si>
  <si>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</si>
  <si>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</si>
  <si>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</si>
  <si>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</si>
  <si>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</si>
  <si>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</si>
  <si>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</si>
  <si>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</si>
  <si>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</si>
  <si>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</si>
  <si>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</si>
  <si>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</si>
  <si>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</si>
  <si>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</si>
  <si>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</si>
  <si>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</si>
  <si>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</si>
  <si>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</si>
  <si>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</si>
  <si>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</si>
  <si>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</si>
  <si>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</si>
  <si>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</si>
  <si>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</si>
  <si>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</si>
  <si>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</si>
  <si>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</si>
  <si>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</si>
  <si>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</si>
  <si>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</si>
  <si>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</si>
  <si>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</si>
  <si>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</si>
  <si>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</si>
  <si>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</si>
  <si>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</si>
  <si>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</si>
  <si>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</si>
  <si>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</si>
  <si>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</si>
  <si>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</si>
  <si>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</si>
  <si>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</si>
  <si>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</si>
  <si>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</si>
  <si>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</si>
  <si>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</si>
  <si>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</si>
  <si>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</si>
  <si>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</si>
  <si>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</si>
  <si>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</si>
  <si>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</si>
  <si>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</si>
  <si>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</si>
  <si>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</si>
  <si>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</si>
  <si>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</si>
  <si>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</si>
  <si>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</si>
  <si>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</si>
  <si>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</si>
  <si>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</si>
  <si>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</si>
  <si>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</si>
  <si>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</si>
  <si>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</si>
  <si>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</si>
  <si>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</si>
  <si>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</si>
  <si>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</si>
  <si>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</si>
  <si>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</si>
  <si>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</si>
  <si>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</si>
  <si>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</si>
  <si>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</si>
  <si>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</si>
  <si>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</si>
  <si>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</si>
  <si>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</si>
  <si>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</si>
  <si>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</si>
  <si>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</si>
  <si>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</si>
  <si>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</si>
  <si>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</si>
  <si>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</si>
  <si>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</si>
  <si>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</si>
  <si>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</si>
  <si>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</si>
  <si>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</si>
  <si>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</si>
  <si>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</si>
  <si>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</si>
  <si>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</si>
  <si>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</si>
  <si>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</si>
  <si>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</si>
  <si>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</si>
  <si>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</si>
  <si>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</si>
  <si>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</si>
  <si>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</si>
  <si>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</si>
  <si>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</si>
  <si>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</si>
  <si>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</si>
  <si>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</si>
  <si>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</si>
  <si>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</si>
  <si>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</si>
  <si>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</si>
  <si>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</si>
  <si>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</si>
  <si>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</si>
  <si>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</si>
  <si>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</si>
  <si>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</si>
  <si>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</si>
  <si>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</si>
  <si>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</si>
  <si>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</si>
  <si>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</si>
  <si>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</si>
  <si>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</si>
  <si>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</si>
  <si>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</si>
  <si>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</si>
  <si>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</si>
  <si>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</si>
  <si>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</si>
  <si>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</si>
  <si>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</si>
  <si>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</si>
  <si>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</si>
  <si>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</si>
  <si>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</si>
  <si>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</si>
  <si>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</si>
  <si>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</si>
  <si>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</si>
  <si>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</si>
  <si>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</si>
  <si>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</si>
  <si>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</si>
  <si>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</si>
  <si>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</si>
  <si>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</si>
  <si>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</si>
  <si>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</si>
  <si>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</si>
  <si>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</si>
  <si>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</si>
  <si>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</si>
  <si>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</si>
  <si>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</si>
  <si>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</si>
  <si>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</si>
  <si>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</si>
  <si>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</si>
  <si>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</si>
  <si>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</si>
  <si>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</si>
  <si>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</si>
  <si>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</si>
  <si>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</si>
  <si>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</si>
  <si>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</si>
  <si>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</si>
  <si>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</si>
  <si>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</si>
  <si>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</si>
  <si>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</si>
  <si>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</si>
  <si>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</si>
  <si>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</si>
  <si>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</si>
  <si>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</si>
  <si>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</si>
  <si>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</si>
  <si>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</si>
  <si>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</si>
  <si>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</si>
  <si>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</si>
  <si>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</si>
  <si>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</si>
  <si>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</si>
  <si>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</si>
  <si>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</si>
  <si>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</si>
  <si>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</si>
  <si>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</si>
  <si>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</si>
  <si>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</si>
  <si>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</si>
  <si>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</si>
  <si>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</si>
  <si>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</si>
  <si>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</si>
  <si>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</si>
  <si>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</si>
  <si>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</si>
  <si>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</si>
  <si>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</si>
  <si>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</si>
  <si>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</si>
  <si>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</si>
  <si>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</si>
  <si>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</si>
  <si>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</si>
  <si>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</si>
  <si>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</si>
  <si>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</si>
  <si>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</si>
  <si>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</si>
  <si>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</si>
  <si>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</si>
  <si>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</si>
  <si>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</si>
  <si>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</si>
  <si>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</si>
  <si>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</si>
  <si>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</si>
  <si>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</si>
  <si>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</si>
  <si>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</si>
  <si>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</si>
  <si>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</si>
  <si>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</si>
  <si>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</si>
  <si>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</si>
  <si>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</si>
  <si>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</si>
  <si>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</si>
  <si>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</si>
  <si>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</si>
  <si>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</si>
  <si>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</si>
  <si>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</si>
  <si>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</si>
  <si>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</si>
  <si>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</si>
  <si>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</si>
  <si>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</si>
  <si>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</si>
  <si>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</si>
  <si>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</si>
  <si>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</si>
  <si>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</si>
  <si>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</si>
  <si>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</si>
  <si>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</si>
  <si>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</si>
  <si>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</si>
  <si>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</si>
  <si>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</si>
  <si>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</si>
  <si>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</si>
  <si>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</si>
  <si>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</si>
  <si>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</si>
  <si>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</si>
  <si>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</si>
  <si>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</si>
  <si>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</si>
  <si>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</si>
  <si>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</si>
  <si>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</si>
  <si>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</si>
  <si>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</si>
  <si>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</si>
  <si>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</si>
  <si>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</si>
  <si>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</si>
  <si>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</si>
  <si>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</si>
  <si>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</si>
  <si>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</si>
  <si>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</si>
  <si>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</si>
  <si>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</si>
  <si>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</si>
  <si>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</si>
  <si>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</si>
  <si>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</si>
  <si>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</si>
  <si>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</si>
  <si>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</si>
  <si>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</si>
  <si>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</si>
  <si>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</si>
  <si>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</si>
  <si>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</si>
  <si>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</si>
  <si>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</si>
  <si>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</si>
  <si>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</si>
  <si>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</si>
  <si>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</si>
  <si>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</si>
  <si>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</si>
  <si>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</si>
  <si>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</si>
  <si>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</si>
  <si>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</si>
  <si>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</si>
  <si>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</si>
  <si>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</si>
  <si>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</si>
  <si>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</si>
  <si>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</si>
  <si>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</si>
  <si>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</si>
  <si>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</si>
  <si>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</si>
  <si>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</si>
  <si>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</si>
  <si>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</si>
  <si>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</si>
  <si>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</si>
  <si>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</si>
  <si>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</si>
  <si>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</si>
  <si>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</si>
  <si>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</si>
  <si>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</si>
  <si>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</si>
  <si>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</si>
  <si>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</si>
  <si>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</si>
  <si>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</si>
  <si>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</si>
  <si>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</si>
  <si>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</si>
  <si>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</si>
  <si>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</si>
  <si>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</si>
  <si>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</si>
  <si>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</si>
  <si>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</si>
  <si>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</si>
  <si>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</si>
  <si>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</si>
  <si>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</si>
  <si>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</si>
  <si>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</si>
  <si>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</si>
  <si>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</si>
  <si>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</si>
  <si>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</si>
  <si>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</si>
  <si>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</si>
  <si>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</si>
  <si>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</si>
  <si>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</si>
  <si>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</si>
  <si>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</si>
  <si>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</si>
  <si>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</si>
  <si>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</si>
  <si>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</si>
  <si>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</si>
  <si>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</si>
  <si>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</si>
  <si>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</si>
  <si>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</si>
  <si>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</si>
  <si>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</si>
  <si>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</si>
  <si>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</si>
  <si>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</si>
  <si>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</si>
  <si>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</si>
  <si>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</si>
  <si>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</si>
  <si>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</si>
  <si>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</si>
  <si>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</si>
  <si>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</si>
  <si>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</si>
  <si>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</si>
  <si>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</si>
  <si>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</si>
  <si>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</si>
  <si>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</si>
  <si>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</si>
  <si>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</si>
  <si>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</si>
  <si>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</si>
  <si>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</si>
  <si>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</si>
  <si>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</si>
  <si>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</si>
  <si>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</si>
  <si>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</si>
  <si>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</si>
  <si>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</si>
  <si>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</si>
  <si>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</si>
  <si>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</si>
  <si>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</si>
  <si>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</si>
  <si>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</si>
  <si>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</si>
  <si>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</si>
  <si>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</si>
  <si>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</si>
  <si>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</si>
  <si>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</si>
  <si>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</si>
  <si>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</si>
  <si>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</si>
  <si>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</si>
  <si>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</si>
  <si>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</si>
  <si>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</si>
  <si>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</si>
  <si>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</si>
  <si>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</si>
  <si>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</si>
  <si>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</si>
  <si>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</si>
  <si>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</si>
  <si>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</si>
  <si>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</si>
  <si>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</si>
  <si>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</si>
  <si>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</si>
  <si>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</si>
  <si>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</si>
  <si>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</si>
  <si>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</si>
  <si>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</si>
  <si>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</si>
  <si>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</si>
  <si>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</si>
  <si>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</si>
  <si>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</si>
  <si>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</si>
  <si>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</si>
  <si>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</si>
  <si>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</si>
  <si>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</si>
  <si>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</si>
  <si>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</si>
  <si>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</si>
  <si>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</si>
  <si>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</si>
  <si>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</si>
  <si>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</si>
  <si>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</si>
  <si>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</si>
  <si>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</si>
  <si>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</si>
  <si>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</si>
  <si>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</si>
  <si>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</si>
  <si>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</si>
  <si>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</si>
  <si>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</si>
  <si>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</si>
  <si>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</si>
  <si>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</si>
  <si>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</si>
  <si>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</si>
  <si>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</si>
  <si>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</si>
  <si>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</si>
  <si>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</si>
  <si>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</si>
  <si>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</si>
  <si>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</si>
  <si>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</si>
  <si>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</si>
  <si>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</si>
  <si>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</si>
  <si>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</si>
  <si>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</si>
  <si>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</si>
  <si>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</si>
  <si>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</si>
  <si>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</si>
  <si>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</si>
  <si>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</si>
  <si>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</si>
  <si>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</si>
  <si>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</si>
  <si>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</si>
  <si>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</si>
  <si>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</si>
  <si>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</si>
  <si>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</si>
  <si>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</si>
  <si>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</si>
  <si>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</si>
  <si>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</si>
  <si>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</si>
  <si>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</si>
  <si>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</si>
  <si>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</si>
  <si>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</si>
  <si>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</si>
  <si>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</si>
  <si>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</si>
  <si>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</si>
  <si>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</si>
  <si>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</si>
  <si>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</si>
  <si>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</si>
  <si>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</si>
  <si>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</si>
  <si>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</si>
  <si>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</si>
  <si>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</si>
  <si>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</si>
  <si>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</si>
  <si>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</si>
  <si>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</si>
  <si>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</si>
  <si>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</si>
  <si>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</si>
  <si>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</si>
  <si>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</si>
  <si>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</si>
  <si>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</si>
  <si>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</si>
  <si>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</si>
  <si>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</si>
  <si>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</si>
  <si>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</si>
  <si>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</si>
  <si>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</si>
  <si>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</si>
  <si>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</si>
  <si>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</si>
  <si>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</si>
  <si>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</si>
  <si>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</si>
  <si>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</si>
  <si>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</si>
  <si>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</si>
  <si>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</si>
  <si>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</si>
  <si>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</si>
  <si>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</si>
  <si>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</si>
  <si>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</si>
  <si>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</si>
  <si>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</si>
  <si>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</si>
  <si>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</si>
  <si>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</si>
  <si>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</si>
  <si>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</si>
  <si>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</si>
  <si>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</si>
  <si>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</si>
  <si>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</si>
  <si>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</si>
  <si>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</si>
  <si>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</si>
  <si>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</si>
  <si>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</si>
  <si>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</si>
  <si>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</si>
  <si>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</si>
  <si>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</si>
  <si>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</si>
  <si>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</si>
  <si>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</si>
  <si>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</si>
  <si>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</si>
  <si>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</si>
  <si>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</si>
  <si>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</si>
  <si>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</si>
  <si>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</si>
  <si>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</si>
  <si>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</si>
  <si>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</si>
  <si>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</si>
  <si>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</si>
  <si>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</si>
  <si>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</si>
  <si>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</si>
  <si>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</si>
  <si>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</si>
  <si>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</si>
  <si>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</si>
  <si>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</si>
  <si>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</si>
  <si>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</si>
  <si>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</si>
  <si>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</si>
  <si>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</si>
  <si>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</si>
  <si>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</si>
  <si>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</si>
  <si>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</si>
  <si>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</si>
  <si>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</si>
  <si>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</si>
  <si>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</si>
  <si>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</si>
  <si>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</si>
  <si>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</si>
  <si>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</si>
  <si>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</si>
  <si>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</si>
  <si>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</si>
  <si>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</si>
  <si>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</si>
  <si>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</si>
  <si>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</si>
  <si>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</si>
  <si>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</si>
  <si>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</si>
  <si>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</si>
  <si>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</si>
  <si>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</si>
  <si>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</si>
  <si>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</si>
  <si>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</si>
  <si>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</si>
  <si>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</si>
  <si>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</si>
  <si>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</si>
  <si>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</si>
  <si>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</si>
  <si>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</si>
  <si>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</si>
  <si>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</si>
  <si>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</si>
  <si>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</si>
  <si>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</si>
  <si>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</si>
  <si>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</si>
  <si>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</si>
  <si>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</si>
  <si>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</si>
  <si>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</si>
  <si>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</si>
  <si>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</si>
  <si>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</si>
  <si>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</si>
  <si>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</si>
  <si>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</si>
  <si>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</si>
  <si>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</si>
  <si>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</si>
  <si>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</si>
  <si>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</si>
  <si>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</si>
  <si>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</si>
  <si>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</si>
  <si>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</si>
  <si>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</si>
  <si>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</si>
  <si>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</si>
  <si>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</si>
  <si>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</si>
  <si>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</si>
  <si>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</si>
  <si>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</si>
  <si>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</si>
  <si>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</si>
  <si>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</si>
  <si>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</si>
  <si>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</si>
  <si>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</si>
  <si>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</si>
  <si>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</si>
  <si>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</si>
  <si>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</si>
  <si>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</si>
  <si>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</si>
  <si>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</si>
  <si>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</si>
  <si>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</si>
  <si>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</si>
  <si>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</si>
  <si>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</si>
  <si>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</si>
  <si>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</si>
  <si>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</si>
  <si>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</si>
  <si>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</si>
  <si>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</si>
  <si>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</si>
  <si>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</si>
  <si>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</si>
  <si>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</si>
  <si>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</si>
  <si>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</si>
  <si>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</si>
  <si>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</si>
  <si>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</si>
  <si>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</si>
  <si>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</si>
  <si>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</si>
  <si>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</si>
  <si>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</si>
  <si>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</si>
  <si>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</si>
  <si>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</si>
  <si>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</si>
  <si>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</si>
  <si>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</si>
  <si>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</si>
  <si>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</si>
  <si>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</si>
  <si>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</si>
  <si>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</si>
  <si>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</si>
  <si>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</si>
  <si>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</si>
  <si>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</si>
  <si>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</si>
  <si>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</si>
  <si>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</si>
  <si>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</si>
  <si>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</si>
  <si>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</si>
  <si>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</si>
  <si>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</si>
  <si>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</si>
  <si>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</si>
  <si>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</si>
  <si>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</si>
  <si>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</si>
  <si>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</si>
  <si>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</si>
  <si>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</si>
  <si>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</si>
  <si>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</si>
  <si>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</si>
  <si>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</si>
  <si>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</si>
  <si>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</si>
  <si>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</si>
  <si>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</si>
  <si>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</si>
  <si>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</si>
  <si>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</si>
  <si>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</si>
  <si>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</si>
  <si>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</si>
  <si>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</si>
  <si>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</si>
  <si>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</si>
  <si>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</si>
  <si>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</si>
  <si>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</si>
  <si>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</si>
  <si>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</si>
  <si>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</si>
  <si>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</si>
  <si>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</si>
  <si>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</si>
  <si>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</si>
  <si>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</si>
  <si>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</si>
  <si>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</si>
  <si>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</si>
  <si>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</si>
  <si>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</si>
  <si>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</si>
  <si>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</si>
  <si>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</si>
  <si>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</si>
  <si>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</si>
  <si>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</si>
  <si>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</si>
  <si>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</si>
  <si>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</si>
  <si>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</si>
  <si>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</si>
  <si>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</si>
  <si>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</si>
  <si>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</si>
  <si>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</si>
  <si>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</si>
  <si>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</si>
  <si>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</si>
  <si>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</si>
  <si>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</si>
  <si>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</si>
  <si>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</si>
  <si>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</si>
  <si>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</si>
  <si>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</si>
  <si>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</si>
  <si>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</si>
  <si>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</si>
  <si>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</si>
  <si>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</si>
  <si>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</si>
  <si>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</si>
  <si>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</si>
  <si>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</si>
  <si>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</si>
  <si>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</si>
  <si>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</si>
  <si>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</si>
  <si>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</si>
  <si>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</si>
  <si>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</si>
  <si>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</si>
  <si>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</si>
  <si>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</si>
  <si>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</si>
  <si>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</si>
  <si>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</si>
  <si>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</si>
  <si>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</si>
  <si>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</si>
  <si>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</si>
  <si>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</si>
  <si>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</si>
  <si>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</si>
  <si>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</si>
  <si>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</si>
  <si>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</si>
  <si>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</si>
  <si>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</si>
  <si>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</si>
  <si>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</si>
  <si>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</si>
  <si>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</si>
  <si>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</si>
  <si>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</si>
  <si>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</si>
  <si>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</si>
  <si>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</si>
  <si>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</si>
  <si>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</si>
  <si>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</si>
  <si>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</si>
  <si>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</si>
  <si>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</si>
  <si>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</si>
  <si>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</si>
  <si>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</si>
  <si>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</si>
  <si>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</si>
  <si>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</si>
  <si>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</si>
  <si>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</si>
  <si>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</si>
  <si>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</si>
  <si>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</si>
  <si>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</si>
  <si>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</si>
  <si>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</si>
  <si>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</si>
  <si>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</si>
  <si>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</si>
  <si>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</si>
  <si>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</si>
  <si>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Kane</t>
  </si>
  <si>
    <t>Route 47 at Waubonsee Dr.</t>
  </si>
  <si>
    <t>Sugar Grove</t>
  </si>
  <si>
    <t>cblickem@waubonsee.edu</t>
  </si>
  <si>
    <t>Mathieson, Moyski, Austin &amp; Co. LLP</t>
  </si>
  <si>
    <t>Michael A. Moyski</t>
  </si>
  <si>
    <t>211 South Wheaton Avenue, Suite 400</t>
  </si>
  <si>
    <t>Wheaton</t>
  </si>
  <si>
    <t>IL</t>
  </si>
  <si>
    <t>630-653-1616</t>
  </si>
  <si>
    <t>630-653-1735</t>
  </si>
  <si>
    <t>Mathieson, Moyski, Austin &amp; Co., LLP</t>
  </si>
  <si>
    <t>None</t>
  </si>
  <si>
    <t>Kaneland CUSD #302 as Administrative Agent</t>
  </si>
  <si>
    <t>Valley Educ for Employ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</si>
</sst>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114300</xdr:rowOff>
        </xdr:from>
        <xdr:to>
          <xdr:col>1</xdr:col>
          <xdr:colOff>800100</xdr:colOff>
          <xdr:row>4</xdr:row>
          <xdr:rowOff>152400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CE870DA7-460A-4699-90D0-A9F5AEA4D4C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0</xdr:row>
          <xdr:rowOff>133350</xdr:rowOff>
        </xdr:from>
        <xdr:to>
          <xdr:col>1</xdr:col>
          <xdr:colOff>1809750</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D6A49A6A-A9B7-4FB1-BC25-D6934554246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0</xdr:row>
          <xdr:rowOff>142875</xdr:rowOff>
        </xdr:from>
        <xdr:to>
          <xdr:col>1</xdr:col>
          <xdr:colOff>2819400</xdr:colOff>
          <xdr:row>5</xdr:row>
          <xdr:rowOff>9525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5B577436-3A62-44C8-A3AB-8D8B2D530D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69" t="s">
        <v>405</v>
      </c>
      <c r="J1" s="1970"/>
      <c r="K1" s="1970"/>
      <c r="L1" s="1970"/>
      <c r="M1" s="1970"/>
      <c r="N1" s="1970"/>
      <c r="O1" s="1970"/>
      <c r="P1" s="1970"/>
      <c r="Q1" s="1970"/>
      <c r="R1" s="1970"/>
      <c r="S1" s="1970"/>
    </row>
    <row r="2" spans="1:28" ht="12" customHeight="1" x14ac:dyDescent="0.2">
      <c r="A2" s="47" t="s">
        <v>1993</v>
      </c>
      <c r="D2" s="48"/>
      <c r="I2" s="1971" t="s">
        <v>979</v>
      </c>
      <c r="J2" s="1970"/>
      <c r="K2" s="1970"/>
      <c r="L2" s="1970"/>
      <c r="M2" s="1970"/>
      <c r="N2" s="1970"/>
      <c r="O2" s="1970"/>
      <c r="P2" s="1970"/>
      <c r="Q2" s="1970"/>
      <c r="R2" s="1970"/>
      <c r="S2" s="1970"/>
    </row>
    <row r="3" spans="1:28" ht="12" customHeight="1" x14ac:dyDescent="0.2">
      <c r="A3" s="155" t="s">
        <v>1945</v>
      </c>
      <c r="B3" s="156"/>
      <c r="C3" s="156"/>
      <c r="D3" s="157"/>
      <c r="I3" s="1971" t="s">
        <v>52</v>
      </c>
      <c r="J3" s="1970"/>
      <c r="K3" s="1970"/>
      <c r="L3" s="1970"/>
      <c r="M3" s="1970"/>
      <c r="N3" s="1970"/>
      <c r="O3" s="1970"/>
      <c r="P3" s="1970"/>
      <c r="Q3" s="1970"/>
      <c r="R3" s="1970"/>
      <c r="S3" s="1970"/>
    </row>
    <row r="4" spans="1:28" ht="12" customHeight="1" x14ac:dyDescent="0.2">
      <c r="A4" s="37"/>
      <c r="I4" s="1971" t="s">
        <v>524</v>
      </c>
      <c r="J4" s="1970"/>
      <c r="K4" s="1970"/>
      <c r="L4" s="1970"/>
      <c r="M4" s="1970"/>
      <c r="N4" s="1970"/>
      <c r="O4" s="1970"/>
      <c r="P4" s="1970"/>
      <c r="Q4" s="1970"/>
      <c r="R4" s="1970"/>
      <c r="S4" s="1970"/>
    </row>
    <row r="5" spans="1:28" ht="14.1" customHeight="1" x14ac:dyDescent="0.2">
      <c r="B5" s="104"/>
      <c r="C5" s="26" t="s">
        <v>910</v>
      </c>
      <c r="D5" s="84"/>
      <c r="E5" s="84"/>
      <c r="H5" s="38"/>
      <c r="I5" s="1979" t="s">
        <v>680</v>
      </c>
      <c r="J5" s="1978"/>
      <c r="K5" s="1978"/>
      <c r="L5" s="1978"/>
      <c r="M5" s="1978"/>
      <c r="N5" s="1978"/>
      <c r="O5" s="1978"/>
      <c r="P5" s="1978"/>
      <c r="Q5" s="1978"/>
      <c r="R5" s="1978"/>
      <c r="S5" s="1978"/>
    </row>
    <row r="6" spans="1:28" ht="14.1" customHeight="1" x14ac:dyDescent="0.2">
      <c r="B6" s="104" t="s">
        <v>2064</v>
      </c>
      <c r="C6" s="26" t="s">
        <v>911</v>
      </c>
      <c r="D6" s="84"/>
      <c r="E6" s="84"/>
      <c r="I6" s="1977" t="s">
        <v>883</v>
      </c>
      <c r="J6" s="1978"/>
      <c r="K6" s="1978"/>
      <c r="L6" s="1978"/>
      <c r="M6" s="1978"/>
      <c r="N6" s="1978"/>
      <c r="O6" s="1978"/>
      <c r="P6" s="1978"/>
      <c r="Q6" s="1978"/>
      <c r="R6" s="1978"/>
      <c r="S6" s="1978"/>
    </row>
    <row r="7" spans="1:28" ht="12.2" customHeight="1" x14ac:dyDescent="0.2">
      <c r="I7" s="1972">
        <v>43646</v>
      </c>
      <c r="J7" s="1973"/>
      <c r="K7" s="1973"/>
      <c r="L7" s="1973"/>
      <c r="M7" s="1973"/>
      <c r="N7" s="1973"/>
      <c r="O7" s="1973"/>
      <c r="P7" s="1973"/>
      <c r="Q7" s="1973"/>
      <c r="R7" s="1973"/>
      <c r="S7" s="197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4" t="s">
        <v>674</v>
      </c>
      <c r="J9" s="1975"/>
      <c r="K9" s="1975"/>
      <c r="L9" s="1975"/>
      <c r="M9" s="1975"/>
      <c r="N9" s="1975"/>
      <c r="O9" s="1975"/>
      <c r="P9" s="1975"/>
      <c r="Q9" s="1975"/>
      <c r="R9" s="1975"/>
      <c r="S9" s="1976"/>
      <c r="T9" s="1990" t="s">
        <v>533</v>
      </c>
      <c r="U9" s="1991"/>
      <c r="V9" s="1991"/>
      <c r="W9" s="1991"/>
      <c r="X9" s="1991"/>
      <c r="Y9" s="1991"/>
      <c r="Z9" s="1991"/>
      <c r="AA9" s="1992"/>
    </row>
    <row r="10" spans="1:28" ht="13.5" customHeight="1" x14ac:dyDescent="0.2">
      <c r="A10" s="1997" t="s">
        <v>675</v>
      </c>
      <c r="B10" s="1998"/>
      <c r="C10" s="1998"/>
      <c r="D10" s="1998"/>
      <c r="E10" s="1998"/>
      <c r="F10" s="1998"/>
      <c r="G10" s="1998"/>
      <c r="H10" s="1999"/>
      <c r="I10" s="29"/>
      <c r="J10" s="30"/>
      <c r="K10" s="28"/>
      <c r="R10" s="30"/>
      <c r="S10" s="30"/>
      <c r="T10" s="1993"/>
      <c r="U10" s="1978"/>
      <c r="V10" s="1978"/>
      <c r="W10" s="1978"/>
      <c r="X10" s="1978"/>
      <c r="Y10" s="1978"/>
      <c r="Z10" s="1978"/>
      <c r="AA10" s="1984"/>
    </row>
    <row r="11" spans="1:28" ht="14.25" customHeight="1" x14ac:dyDescent="0.2">
      <c r="A11" s="2000" t="s">
        <v>955</v>
      </c>
      <c r="B11" s="2001"/>
      <c r="C11" s="2001"/>
      <c r="D11" s="2001"/>
      <c r="E11" s="2001"/>
      <c r="F11" s="2001"/>
      <c r="G11" s="2001"/>
      <c r="H11" s="2002"/>
      <c r="I11" s="27"/>
      <c r="J11" s="74"/>
      <c r="K11" s="27"/>
      <c r="O11" s="148" t="s">
        <v>2064</v>
      </c>
      <c r="P11" s="100" t="s">
        <v>201</v>
      </c>
      <c r="Q11" s="30"/>
      <c r="R11" s="28"/>
      <c r="S11" s="27"/>
      <c r="T11" s="1994"/>
      <c r="U11" s="1995"/>
      <c r="V11" s="1995"/>
      <c r="W11" s="1995"/>
      <c r="X11" s="1995"/>
      <c r="Y11" s="1995"/>
      <c r="Z11" s="1995"/>
      <c r="AA11" s="199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4">
        <v>31000000046</v>
      </c>
      <c r="B13" s="2005"/>
      <c r="C13" s="2005"/>
      <c r="D13" s="2005"/>
      <c r="E13" s="2005"/>
      <c r="F13" s="2005"/>
      <c r="G13" s="2005"/>
      <c r="H13" s="2006"/>
      <c r="I13" s="31"/>
      <c r="J13" s="30"/>
      <c r="K13" s="28"/>
      <c r="L13" s="30"/>
      <c r="M13" s="30"/>
      <c r="N13" s="30"/>
      <c r="O13" s="30"/>
      <c r="P13" s="30"/>
      <c r="Q13" s="30"/>
      <c r="R13" s="30"/>
      <c r="S13" s="30"/>
      <c r="T13" s="2009" t="s">
        <v>2069</v>
      </c>
      <c r="U13" s="2010"/>
      <c r="V13" s="2010"/>
      <c r="W13" s="2010"/>
      <c r="X13" s="2010"/>
      <c r="Y13" s="2011"/>
      <c r="Z13" s="2011"/>
      <c r="AA13" s="201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3" t="s">
        <v>2065</v>
      </c>
      <c r="B15" s="2007"/>
      <c r="C15" s="2007"/>
      <c r="D15" s="2007"/>
      <c r="E15" s="2007"/>
      <c r="F15" s="2007"/>
      <c r="G15" s="2007"/>
      <c r="H15" s="2008"/>
      <c r="T15" s="2013" t="s">
        <v>2070</v>
      </c>
      <c r="U15" s="1957"/>
      <c r="V15" s="1957"/>
      <c r="W15" s="1957"/>
      <c r="X15" s="1957"/>
      <c r="Y15" s="2014"/>
      <c r="Z15" s="2014"/>
      <c r="AA15" s="201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3" t="s">
        <v>2079</v>
      </c>
      <c r="B17" s="1964"/>
      <c r="C17" s="1964"/>
      <c r="D17" s="1964"/>
      <c r="E17" s="1964"/>
      <c r="F17" s="1964"/>
      <c r="G17" s="1964"/>
      <c r="H17" s="1989"/>
      <c r="T17" s="2020" t="s">
        <v>2071</v>
      </c>
      <c r="U17" s="2021"/>
      <c r="V17" s="2021"/>
      <c r="W17" s="2021"/>
      <c r="X17" s="2021"/>
      <c r="Y17" s="2021"/>
      <c r="Z17" s="2021"/>
      <c r="AA17" s="2022"/>
    </row>
    <row r="18" spans="1:27" ht="13.5" customHeight="1" x14ac:dyDescent="0.2">
      <c r="A18" s="85" t="s">
        <v>530</v>
      </c>
      <c r="B18" s="76"/>
      <c r="C18" s="72"/>
      <c r="D18" s="76"/>
      <c r="E18" s="76"/>
      <c r="F18" s="76"/>
      <c r="G18" s="76"/>
      <c r="H18" s="56"/>
      <c r="I18" s="1988" t="s">
        <v>676</v>
      </c>
      <c r="J18" s="1939"/>
      <c r="K18" s="1939"/>
      <c r="L18" s="1939"/>
      <c r="M18" s="1939"/>
      <c r="N18" s="1939"/>
      <c r="O18" s="1939"/>
      <c r="P18" s="1939"/>
      <c r="Q18" s="1939"/>
      <c r="R18" s="1939"/>
      <c r="S18" s="1940"/>
      <c r="T18" s="85" t="s">
        <v>711</v>
      </c>
      <c r="U18" s="51"/>
      <c r="V18" s="72"/>
      <c r="W18" s="50"/>
      <c r="X18" s="85" t="s">
        <v>266</v>
      </c>
      <c r="Y18" s="81"/>
      <c r="Z18" s="159" t="s">
        <v>677</v>
      </c>
      <c r="AA18" s="46"/>
    </row>
    <row r="19" spans="1:27" ht="13.5" customHeight="1" x14ac:dyDescent="0.2">
      <c r="A19" s="2003" t="s">
        <v>2066</v>
      </c>
      <c r="B19" s="1949"/>
      <c r="C19" s="1949"/>
      <c r="D19" s="1949"/>
      <c r="E19" s="1949"/>
      <c r="F19" s="1949"/>
      <c r="G19" s="1949"/>
      <c r="H19" s="1929"/>
      <c r="I19" s="30"/>
      <c r="J19" s="99"/>
      <c r="K19" s="40"/>
      <c r="L19" s="38"/>
      <c r="M19" s="112" t="s">
        <v>315</v>
      </c>
      <c r="P19" s="27"/>
      <c r="Q19" s="27"/>
      <c r="R19" s="27"/>
      <c r="S19" s="31"/>
      <c r="T19" s="2003" t="s">
        <v>2072</v>
      </c>
      <c r="U19" s="1928"/>
      <c r="V19" s="1928"/>
      <c r="W19" s="1929"/>
      <c r="X19" s="2018" t="s">
        <v>2073</v>
      </c>
      <c r="Y19" s="2019"/>
      <c r="Z19" s="2016">
        <v>60187</v>
      </c>
      <c r="AA19" s="201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27" t="s">
        <v>2067</v>
      </c>
      <c r="B21" s="1928"/>
      <c r="C21" s="1928"/>
      <c r="D21" s="1928"/>
      <c r="E21" s="1928"/>
      <c r="F21" s="1928"/>
      <c r="G21" s="1928"/>
      <c r="H21" s="1929"/>
      <c r="I21" s="1983" t="s">
        <v>678</v>
      </c>
      <c r="J21" s="1978"/>
      <c r="K21" s="1978"/>
      <c r="L21" s="1978"/>
      <c r="M21" s="1978"/>
      <c r="N21" s="1978"/>
      <c r="O21" s="1978"/>
      <c r="P21" s="1978"/>
      <c r="Q21" s="1978"/>
      <c r="R21" s="1978"/>
      <c r="S21" s="1984"/>
      <c r="T21" s="2027" t="s">
        <v>2074</v>
      </c>
      <c r="U21" s="2028"/>
      <c r="V21" s="2028"/>
      <c r="W21" s="2028"/>
      <c r="X21" s="2033" t="s">
        <v>2075</v>
      </c>
      <c r="Y21" s="2034"/>
      <c r="Z21" s="2034"/>
      <c r="AA21" s="2035"/>
    </row>
    <row r="22" spans="1:27" ht="13.5" customHeight="1" x14ac:dyDescent="0.2">
      <c r="A22" s="87" t="s">
        <v>531</v>
      </c>
      <c r="B22" s="59"/>
      <c r="C22" s="59"/>
      <c r="D22" s="59"/>
      <c r="E22" s="59"/>
      <c r="F22" s="59"/>
      <c r="G22" s="59"/>
      <c r="H22" s="60"/>
      <c r="I22" s="1985" t="s">
        <v>1429</v>
      </c>
      <c r="J22" s="1986"/>
      <c r="K22" s="1986"/>
      <c r="L22" s="1986"/>
      <c r="M22" s="1986"/>
      <c r="N22" s="1986"/>
      <c r="O22" s="1986"/>
      <c r="P22" s="1986"/>
      <c r="Q22" s="1986"/>
      <c r="R22" s="1986"/>
      <c r="S22" s="1987"/>
      <c r="T22" s="85" t="s">
        <v>1516</v>
      </c>
      <c r="U22" s="51"/>
      <c r="V22" s="72"/>
      <c r="W22" s="51"/>
      <c r="X22" s="160" t="s">
        <v>1318</v>
      </c>
      <c r="Z22" s="45"/>
      <c r="AA22" s="46"/>
    </row>
    <row r="23" spans="1:27" ht="13.5" customHeight="1" x14ac:dyDescent="0.2">
      <c r="A23" s="1980" t="s">
        <v>2068</v>
      </c>
      <c r="B23" s="1981"/>
      <c r="C23" s="1981"/>
      <c r="D23" s="1981"/>
      <c r="E23" s="1981"/>
      <c r="F23" s="1981"/>
      <c r="G23" s="1981"/>
      <c r="H23" s="1982"/>
      <c r="T23" s="1963">
        <v>66003412</v>
      </c>
      <c r="U23" s="2026"/>
      <c r="V23" s="2026"/>
      <c r="W23" s="2026"/>
      <c r="X23" s="2030">
        <v>44530</v>
      </c>
      <c r="Y23" s="2031"/>
      <c r="Z23" s="2031"/>
      <c r="AA23" s="2032"/>
    </row>
    <row r="24" spans="1:27" ht="14.1" customHeight="1" x14ac:dyDescent="0.2">
      <c r="A24" s="88" t="s">
        <v>677</v>
      </c>
      <c r="B24" s="49"/>
      <c r="C24" s="49"/>
      <c r="D24" s="49"/>
      <c r="E24" s="49"/>
      <c r="F24" s="49"/>
      <c r="G24" s="49"/>
      <c r="H24" s="61"/>
      <c r="J24" s="1950" t="str">
        <f>IF(B5="x",IF(AUDITCHECK!D29="AFR form Incomplete.","",IF(AUDITCHECK!D29="Deficit reduction plan is required.","School District must complete a deficit reduction plan in the 2019-2020 Budget",)),"")</f>
        <v/>
      </c>
      <c r="K24" s="1950"/>
      <c r="L24" s="1950"/>
      <c r="M24" s="1950"/>
      <c r="N24" s="1950"/>
      <c r="O24" s="1950"/>
      <c r="P24" s="1950"/>
      <c r="Q24" s="1950"/>
      <c r="R24" s="1950"/>
      <c r="S24" s="1951"/>
      <c r="T24" s="105" t="s">
        <v>531</v>
      </c>
      <c r="U24" s="106"/>
      <c r="V24" s="106"/>
      <c r="W24" s="106"/>
      <c r="X24" s="107"/>
      <c r="Y24" s="107"/>
      <c r="Z24" s="107"/>
      <c r="AA24" s="108"/>
    </row>
    <row r="25" spans="1:27" ht="14.1" customHeight="1" x14ac:dyDescent="0.2">
      <c r="A25" s="1927">
        <v>60554</v>
      </c>
      <c r="B25" s="1928"/>
      <c r="C25" s="1928"/>
      <c r="D25" s="1928"/>
      <c r="E25" s="1928"/>
      <c r="F25" s="1928"/>
      <c r="G25" s="1928"/>
      <c r="H25" s="1929"/>
      <c r="I25" s="113"/>
      <c r="J25" s="1952"/>
      <c r="K25" s="1952"/>
      <c r="L25" s="1952"/>
      <c r="M25" s="1952"/>
      <c r="N25" s="1952"/>
      <c r="O25" s="1952"/>
      <c r="P25" s="1952"/>
      <c r="Q25" s="1952"/>
      <c r="R25" s="1952"/>
      <c r="S25" s="1953"/>
      <c r="T25" s="2023"/>
      <c r="U25" s="2024"/>
      <c r="V25" s="2024"/>
      <c r="W25" s="2024"/>
      <c r="X25" s="2024"/>
      <c r="Y25" s="2024"/>
      <c r="Z25" s="2024"/>
      <c r="AA25" s="202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38" t="s">
        <v>1511</v>
      </c>
      <c r="J27" s="1939"/>
      <c r="K27" s="1939"/>
      <c r="L27" s="1939"/>
      <c r="M27" s="1939"/>
      <c r="N27" s="1939"/>
      <c r="O27" s="1939"/>
      <c r="P27" s="1939"/>
      <c r="Q27" s="1939"/>
      <c r="R27" s="1939"/>
      <c r="S27" s="194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49"/>
      <c r="Q35" s="1928"/>
      <c r="R35" s="192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3"/>
      <c r="B38" s="1964"/>
      <c r="C38" s="1964"/>
      <c r="D38" s="1964"/>
      <c r="E38" s="1964"/>
      <c r="F38" s="1928"/>
      <c r="G38" s="1928"/>
      <c r="H38" s="1929"/>
      <c r="I38" s="1956"/>
      <c r="J38" s="1957"/>
      <c r="K38" s="1957"/>
      <c r="L38" s="1957"/>
      <c r="M38" s="1957"/>
      <c r="N38" s="1957"/>
      <c r="O38" s="1957"/>
      <c r="P38" s="1958"/>
      <c r="Q38" s="1958"/>
      <c r="R38" s="1958"/>
      <c r="S38" s="1959"/>
      <c r="T38" s="2013"/>
      <c r="U38" s="1957"/>
      <c r="V38" s="1957"/>
      <c r="W38" s="1957"/>
      <c r="X38" s="1958"/>
      <c r="Y38" s="1958"/>
      <c r="Z38" s="1958"/>
      <c r="AA38" s="1959"/>
    </row>
    <row r="39" spans="1:27" ht="12" customHeight="1" x14ac:dyDescent="0.2">
      <c r="A39" s="1933" t="s">
        <v>531</v>
      </c>
      <c r="B39" s="1934"/>
      <c r="C39" s="72"/>
      <c r="D39" s="69"/>
      <c r="E39" s="69"/>
      <c r="F39" s="79"/>
      <c r="G39" s="69"/>
      <c r="H39" s="56"/>
      <c r="I39" s="1933" t="s">
        <v>531</v>
      </c>
      <c r="J39" s="1934"/>
      <c r="K39" s="1934"/>
      <c r="L39" s="1934"/>
      <c r="M39" s="1934"/>
      <c r="N39" s="67"/>
      <c r="O39" s="72"/>
      <c r="P39" s="72"/>
      <c r="Q39" s="78"/>
      <c r="R39" s="72"/>
      <c r="S39" s="56"/>
      <c r="T39" s="72" t="s">
        <v>531</v>
      </c>
      <c r="U39" s="51"/>
      <c r="V39" s="72"/>
      <c r="W39" s="50"/>
      <c r="X39" s="78"/>
      <c r="Y39" s="45"/>
      <c r="Z39" s="45"/>
      <c r="AA39" s="46"/>
    </row>
    <row r="40" spans="1:27" ht="13.5" customHeight="1" x14ac:dyDescent="0.2">
      <c r="A40" s="1941"/>
      <c r="B40" s="1942"/>
      <c r="C40" s="1943"/>
      <c r="D40" s="1943"/>
      <c r="E40" s="1943"/>
      <c r="F40" s="1944"/>
      <c r="G40" s="1944"/>
      <c r="H40" s="1945"/>
      <c r="I40" s="1966"/>
      <c r="J40" s="1967"/>
      <c r="K40" s="1967"/>
      <c r="L40" s="1967"/>
      <c r="M40" s="1967"/>
      <c r="N40" s="1967"/>
      <c r="O40" s="1967"/>
      <c r="P40" s="1967"/>
      <c r="Q40" s="1967"/>
      <c r="R40" s="1967"/>
      <c r="S40" s="1968"/>
      <c r="T40" s="1966"/>
      <c r="U40" s="2029"/>
      <c r="V40" s="1967"/>
      <c r="W40" s="1967"/>
      <c r="X40" s="1967"/>
      <c r="Y40" s="1967"/>
      <c r="Z40" s="1967"/>
      <c r="AA40" s="19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5"/>
      <c r="B42" s="1947"/>
      <c r="C42" s="1948"/>
      <c r="D42" s="1946"/>
      <c r="E42" s="1947"/>
      <c r="F42" s="1947"/>
      <c r="G42" s="1947"/>
      <c r="H42" s="1948"/>
      <c r="I42" s="1930"/>
      <c r="J42" s="1931"/>
      <c r="K42" s="1931"/>
      <c r="L42" s="1931"/>
      <c r="M42" s="1931"/>
      <c r="N42" s="1931"/>
      <c r="O42" s="1932"/>
      <c r="P42" s="1965"/>
      <c r="Q42" s="1931"/>
      <c r="R42" s="1931"/>
      <c r="S42" s="1932"/>
      <c r="T42" s="1930"/>
      <c r="U42" s="1931"/>
      <c r="V42" s="1931"/>
      <c r="W42" s="1932"/>
      <c r="X42" s="1965"/>
      <c r="Y42" s="1931"/>
      <c r="Z42" s="1931"/>
      <c r="AA42" s="193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0"/>
      <c r="B44" s="1961"/>
      <c r="C44" s="1961"/>
      <c r="D44" s="1961"/>
      <c r="E44" s="1961"/>
      <c r="F44" s="1961"/>
      <c r="G44" s="1961"/>
      <c r="H44" s="1962"/>
      <c r="I44" s="1935"/>
      <c r="J44" s="1936"/>
      <c r="K44" s="1936"/>
      <c r="L44" s="1936"/>
      <c r="M44" s="1936"/>
      <c r="N44" s="1936"/>
      <c r="O44" s="1936"/>
      <c r="P44" s="1936"/>
      <c r="Q44" s="1936"/>
      <c r="R44" s="1936"/>
      <c r="S44" s="1937"/>
      <c r="T44" s="1935"/>
      <c r="U44" s="1954"/>
      <c r="V44" s="1954"/>
      <c r="W44" s="1954"/>
      <c r="X44" s="1954"/>
      <c r="Y44" s="1954"/>
      <c r="Z44" s="1936"/>
      <c r="AA44" s="193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E24" sqref="E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3" t="s">
        <v>1611</v>
      </c>
    </row>
    <row r="23" spans="1:5" x14ac:dyDescent="0.2">
      <c r="A23" s="168"/>
      <c r="B23" s="162" t="s">
        <v>1857</v>
      </c>
      <c r="D23" s="167" t="s">
        <v>637</v>
      </c>
      <c r="E23" s="182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39" t="s">
        <v>1065</v>
      </c>
      <c r="B35" s="2039"/>
      <c r="C35" s="2039"/>
      <c r="D35" s="2039"/>
      <c r="E35" s="203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6" t="s">
        <v>691</v>
      </c>
      <c r="B40" s="2036"/>
      <c r="C40" s="2036"/>
      <c r="D40" s="2036"/>
      <c r="E40" s="2036"/>
    </row>
    <row r="41" spans="1:5" x14ac:dyDescent="0.2">
      <c r="A41" s="2037" t="s">
        <v>1608</v>
      </c>
      <c r="B41" s="2037"/>
      <c r="C41" s="2037"/>
      <c r="D41" s="2037"/>
      <c r="E41" s="2037"/>
    </row>
    <row r="42" spans="1:5" ht="12.75" customHeight="1" x14ac:dyDescent="0.2">
      <c r="A42" s="2038" t="s">
        <v>1022</v>
      </c>
      <c r="B42" s="2038"/>
      <c r="C42" s="2038"/>
      <c r="D42" s="2038"/>
      <c r="E42" s="203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72" t="s">
        <v>1776</v>
      </c>
    </row>
    <row r="60" spans="1:3" x14ac:dyDescent="0.2">
      <c r="A60" s="196"/>
      <c r="B60" s="147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1" colorId="8" zoomScale="110" zoomScaleNormal="110" workbookViewId="0">
      <selection activeCell="E24" sqref="E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0" t="s">
        <v>1168</v>
      </c>
      <c r="B2" s="2040"/>
      <c r="C2" s="2040"/>
      <c r="D2" s="2040"/>
      <c r="E2" s="2040"/>
      <c r="F2" s="2040"/>
      <c r="G2" s="2040"/>
      <c r="H2" s="2040"/>
      <c r="I2" s="2040"/>
      <c r="J2" s="204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4" t="s">
        <v>1633</v>
      </c>
      <c r="B35" s="2055"/>
      <c r="C35" s="2055"/>
      <c r="D35" s="2055"/>
      <c r="E35" s="2056"/>
      <c r="F35" s="2056"/>
      <c r="G35" s="2056"/>
      <c r="H35" s="2056"/>
      <c r="I35" s="205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4" t="s">
        <v>313</v>
      </c>
      <c r="B47" s="2057"/>
      <c r="C47" s="2057"/>
      <c r="D47" s="2057"/>
      <c r="E47" s="2058"/>
      <c r="F47" s="2058"/>
      <c r="G47" s="2058"/>
      <c r="H47" s="2058"/>
      <c r="I47" s="205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1"/>
      <c r="C57" s="2062"/>
      <c r="D57" s="2062"/>
      <c r="E57" s="2062"/>
      <c r="F57" s="2062"/>
      <c r="G57" s="2062"/>
      <c r="H57" s="2062"/>
      <c r="I57" s="2062"/>
      <c r="J57" s="2063"/>
    </row>
    <row r="58" spans="1:10" s="181" customFormat="1" x14ac:dyDescent="0.2">
      <c r="A58" s="253"/>
      <c r="B58" s="2064"/>
      <c r="C58" s="2065"/>
      <c r="D58" s="2065"/>
      <c r="E58" s="2065"/>
      <c r="F58" s="2065"/>
      <c r="G58" s="2065"/>
      <c r="H58" s="2065"/>
      <c r="I58" s="2065"/>
      <c r="J58" s="2066"/>
    </row>
    <row r="59" spans="1:10" s="181" customFormat="1" x14ac:dyDescent="0.2">
      <c r="A59" s="253"/>
      <c r="B59" s="2064"/>
      <c r="C59" s="2065"/>
      <c r="D59" s="2065"/>
      <c r="E59" s="2065"/>
      <c r="F59" s="2065"/>
      <c r="G59" s="2065"/>
      <c r="H59" s="2065"/>
      <c r="I59" s="2065"/>
      <c r="J59" s="2066"/>
    </row>
    <row r="60" spans="1:10" s="181" customFormat="1" x14ac:dyDescent="0.2">
      <c r="A60" s="253"/>
      <c r="B60" s="2064"/>
      <c r="C60" s="2065"/>
      <c r="D60" s="2065"/>
      <c r="E60" s="2065"/>
      <c r="F60" s="2065"/>
      <c r="G60" s="2065"/>
      <c r="H60" s="2065"/>
      <c r="I60" s="2065"/>
      <c r="J60" s="2066"/>
    </row>
    <row r="61" spans="1:10" s="181" customFormat="1" x14ac:dyDescent="0.2">
      <c r="A61" s="253"/>
      <c r="B61" s="2064"/>
      <c r="C61" s="2065"/>
      <c r="D61" s="2065"/>
      <c r="E61" s="2065"/>
      <c r="F61" s="2065"/>
      <c r="G61" s="2065"/>
      <c r="H61" s="2065"/>
      <c r="I61" s="2065"/>
      <c r="J61" s="2066"/>
    </row>
    <row r="62" spans="1:10" s="181" customFormat="1" x14ac:dyDescent="0.2">
      <c r="A62" s="253"/>
      <c r="B62" s="2064"/>
      <c r="C62" s="2065"/>
      <c r="D62" s="2065"/>
      <c r="E62" s="2065"/>
      <c r="F62" s="2065"/>
      <c r="G62" s="2065"/>
      <c r="H62" s="2065"/>
      <c r="I62" s="2065"/>
      <c r="J62" s="2066"/>
    </row>
    <row r="63" spans="1:10" s="181" customFormat="1" x14ac:dyDescent="0.2">
      <c r="A63" s="253"/>
      <c r="B63" s="2064"/>
      <c r="C63" s="2065"/>
      <c r="D63" s="2065"/>
      <c r="E63" s="2065"/>
      <c r="F63" s="2065"/>
      <c r="G63" s="2065"/>
      <c r="H63" s="2065"/>
      <c r="I63" s="2065"/>
      <c r="J63" s="2066"/>
    </row>
    <row r="64" spans="1:10" s="181" customFormat="1" x14ac:dyDescent="0.2">
      <c r="A64" s="253"/>
      <c r="B64" s="2064"/>
      <c r="C64" s="2065"/>
      <c r="D64" s="2065"/>
      <c r="E64" s="2065"/>
      <c r="F64" s="2065"/>
      <c r="G64" s="2065"/>
      <c r="H64" s="2065"/>
      <c r="I64" s="2065"/>
      <c r="J64" s="2066"/>
    </row>
    <row r="65" spans="1:10" s="181" customFormat="1" x14ac:dyDescent="0.2">
      <c r="A65" s="253"/>
      <c r="B65" s="2064"/>
      <c r="C65" s="2065"/>
      <c r="D65" s="2065"/>
      <c r="E65" s="2065"/>
      <c r="F65" s="2065"/>
      <c r="G65" s="2065"/>
      <c r="H65" s="2065"/>
      <c r="I65" s="2065"/>
      <c r="J65" s="2066"/>
    </row>
    <row r="66" spans="1:10" s="181" customFormat="1" x14ac:dyDescent="0.2">
      <c r="A66" s="253"/>
      <c r="B66" s="2064"/>
      <c r="C66" s="2065"/>
      <c r="D66" s="2065"/>
      <c r="E66" s="2065"/>
      <c r="F66" s="2065"/>
      <c r="G66" s="2065"/>
      <c r="H66" s="2065"/>
      <c r="I66" s="2065"/>
      <c r="J66" s="2066"/>
    </row>
    <row r="67" spans="1:10" s="181" customFormat="1" ht="9" customHeight="1" x14ac:dyDescent="0.2">
      <c r="A67" s="254"/>
      <c r="B67" s="2067"/>
      <c r="C67" s="2068"/>
      <c r="D67" s="2068"/>
      <c r="E67" s="2068"/>
      <c r="F67" s="2068"/>
      <c r="G67" s="2068"/>
      <c r="H67" s="2068"/>
      <c r="I67" s="2068"/>
      <c r="J67" s="206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4" t="s">
        <v>1323</v>
      </c>
      <c r="B70" s="2057"/>
      <c r="C70" s="2057"/>
      <c r="D70" s="2057"/>
      <c r="E70" s="2058"/>
      <c r="F70" s="2058"/>
      <c r="G70" s="2058"/>
      <c r="H70" s="2058"/>
      <c r="I70" s="205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9" t="s">
        <v>1320</v>
      </c>
      <c r="B83" s="2059"/>
      <c r="C83" s="2059"/>
      <c r="D83" s="206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1"/>
      <c r="C102" s="2042"/>
      <c r="D102" s="2042"/>
      <c r="E102" s="2042"/>
      <c r="F102" s="2042"/>
      <c r="G102" s="2042"/>
      <c r="H102" s="2042"/>
      <c r="I102" s="2043"/>
    </row>
    <row r="103" spans="1:9" s="181" customFormat="1" ht="11.25" customHeight="1" x14ac:dyDescent="0.2">
      <c r="A103" s="316"/>
      <c r="B103" s="2044"/>
      <c r="C103" s="2045"/>
      <c r="D103" s="2045"/>
      <c r="E103" s="2045"/>
      <c r="F103" s="2045"/>
      <c r="G103" s="2045"/>
      <c r="H103" s="2045"/>
      <c r="I103" s="2046"/>
    </row>
    <row r="104" spans="1:9" s="181" customFormat="1" ht="11.25" customHeight="1" x14ac:dyDescent="0.2">
      <c r="A104" s="316"/>
      <c r="B104" s="2044"/>
      <c r="C104" s="2045"/>
      <c r="D104" s="2045"/>
      <c r="E104" s="2045"/>
      <c r="F104" s="2045"/>
      <c r="G104" s="2045"/>
      <c r="H104" s="2045"/>
      <c r="I104" s="2046"/>
    </row>
    <row r="105" spans="1:9" s="181" customFormat="1" x14ac:dyDescent="0.2">
      <c r="A105" s="316"/>
      <c r="B105" s="2044"/>
      <c r="C105" s="2045"/>
      <c r="D105" s="2045"/>
      <c r="E105" s="2045"/>
      <c r="F105" s="2045"/>
      <c r="G105" s="2045"/>
      <c r="H105" s="2045"/>
      <c r="I105" s="2046"/>
    </row>
    <row r="106" spans="1:9" s="181" customFormat="1" ht="11.25" customHeight="1" x14ac:dyDescent="0.2">
      <c r="A106" s="316"/>
      <c r="B106" s="2044"/>
      <c r="C106" s="2045"/>
      <c r="D106" s="2045"/>
      <c r="E106" s="2045"/>
      <c r="F106" s="2045"/>
      <c r="G106" s="2045"/>
      <c r="H106" s="2045"/>
      <c r="I106" s="2046"/>
    </row>
    <row r="107" spans="1:9" s="181" customFormat="1" ht="11.25" customHeight="1" x14ac:dyDescent="0.2">
      <c r="A107" s="316"/>
      <c r="B107" s="2044"/>
      <c r="C107" s="2045"/>
      <c r="D107" s="2045"/>
      <c r="E107" s="2045"/>
      <c r="F107" s="2045"/>
      <c r="G107" s="2045"/>
      <c r="H107" s="2045"/>
      <c r="I107" s="2046"/>
    </row>
    <row r="108" spans="1:9" s="181" customFormat="1" ht="11.25" customHeight="1" x14ac:dyDescent="0.2">
      <c r="A108" s="316"/>
      <c r="B108" s="2044"/>
      <c r="C108" s="2045"/>
      <c r="D108" s="2045"/>
      <c r="E108" s="2045"/>
      <c r="F108" s="2045"/>
      <c r="G108" s="2045"/>
      <c r="H108" s="2045"/>
      <c r="I108" s="2046"/>
    </row>
    <row r="109" spans="1:9" s="181" customFormat="1" ht="11.25" customHeight="1" x14ac:dyDescent="0.2">
      <c r="A109" s="316"/>
      <c r="B109" s="2044"/>
      <c r="C109" s="2045"/>
      <c r="D109" s="2045"/>
      <c r="E109" s="2045"/>
      <c r="F109" s="2045"/>
      <c r="G109" s="2045"/>
      <c r="H109" s="2045"/>
      <c r="I109" s="2046"/>
    </row>
    <row r="110" spans="1:9" s="181" customFormat="1" ht="11.25" customHeight="1" x14ac:dyDescent="0.2">
      <c r="A110" s="316"/>
      <c r="B110" s="2044"/>
      <c r="C110" s="2045"/>
      <c r="D110" s="2045"/>
      <c r="E110" s="2045"/>
      <c r="F110" s="2045"/>
      <c r="G110" s="2045"/>
      <c r="H110" s="2045"/>
      <c r="I110" s="2046"/>
    </row>
    <row r="111" spans="1:9" s="181" customFormat="1" ht="11.25" customHeight="1" x14ac:dyDescent="0.2">
      <c r="A111" s="316"/>
      <c r="B111" s="2044"/>
      <c r="C111" s="2045"/>
      <c r="D111" s="2045"/>
      <c r="E111" s="2045"/>
      <c r="F111" s="2045"/>
      <c r="G111" s="2045"/>
      <c r="H111" s="2045"/>
      <c r="I111" s="2046"/>
    </row>
    <row r="112" spans="1:9" s="181" customFormat="1" ht="11.25" customHeight="1" x14ac:dyDescent="0.2">
      <c r="A112" s="316"/>
      <c r="B112" s="2047"/>
      <c r="C112" s="2048"/>
      <c r="D112" s="2048"/>
      <c r="E112" s="2048"/>
      <c r="F112" s="2048"/>
      <c r="G112" s="2048"/>
      <c r="H112" s="2048"/>
      <c r="I112" s="204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0" t="s">
        <v>2076</v>
      </c>
      <c r="D114" s="205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1" t="s">
        <v>1330</v>
      </c>
      <c r="D117" s="2052"/>
      <c r="E117" s="2053"/>
      <c r="F117" s="2053"/>
      <c r="G117" s="2053"/>
      <c r="H117" s="2053"/>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1906</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E24" sqref="E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0" t="s">
        <v>386</v>
      </c>
      <c r="B1" s="2070"/>
      <c r="C1" s="2070"/>
      <c r="D1" s="2070"/>
      <c r="E1" s="2070"/>
      <c r="F1" s="2070"/>
      <c r="G1" s="2070"/>
      <c r="H1" s="2070"/>
      <c r="I1" s="2070"/>
      <c r="J1" s="2070"/>
      <c r="K1" s="2070"/>
      <c r="L1" s="2070"/>
      <c r="M1" s="207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19">
        <f>ROUND(D10+F10+H10,5)</f>
        <v>0</v>
      </c>
      <c r="K10" s="222"/>
      <c r="L10" s="355"/>
      <c r="M10" s="222"/>
    </row>
    <row r="11" spans="1:14" ht="7.5" customHeight="1" x14ac:dyDescent="0.2">
      <c r="B11" s="222"/>
      <c r="C11" s="222"/>
      <c r="D11" s="2080" t="str">
        <f>IF(SUM(J10)&lt;=0.0999999,"","Enter the Tax Rates by moving the decimal two places to the left.")</f>
        <v/>
      </c>
      <c r="E11" s="2081"/>
      <c r="F11" s="2081"/>
      <c r="G11" s="2081"/>
      <c r="H11" s="2081"/>
      <c r="I11" s="2081"/>
      <c r="J11" s="208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2180208</v>
      </c>
      <c r="E16" s="356"/>
      <c r="F16" s="1720">
        <f>SUM('Acct Summary 7-8'!C17,'Acct Summary 7-8'!D17,'Acct Summary 7-8'!F17)</f>
        <v>2349620</v>
      </c>
      <c r="G16" s="356"/>
      <c r="H16" s="1720">
        <f>SUM(D16-F16)</f>
        <v>-169412</v>
      </c>
      <c r="I16" s="222"/>
      <c r="J16" s="1720">
        <f>SUM('Acct Summary 7-8'!C81,'Acct Summary 7-8'!D81,'Acct Summary 7-8'!F81,'Acct Summary 7-8'!I81)</f>
        <v>200724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2"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1"/>
      <c r="C54" s="2072"/>
      <c r="D54" s="2072"/>
      <c r="E54" s="2072"/>
      <c r="F54" s="2072"/>
      <c r="G54" s="2072"/>
      <c r="H54" s="2072"/>
      <c r="I54" s="2072"/>
      <c r="J54" s="2072"/>
      <c r="K54" s="2072"/>
      <c r="L54" s="2073"/>
      <c r="M54" s="380"/>
    </row>
    <row r="55" spans="1:13" ht="12.75" customHeight="1" x14ac:dyDescent="0.2">
      <c r="B55" s="2074"/>
      <c r="C55" s="2075"/>
      <c r="D55" s="2075"/>
      <c r="E55" s="2075"/>
      <c r="F55" s="2075"/>
      <c r="G55" s="2075"/>
      <c r="H55" s="2075"/>
      <c r="I55" s="2075"/>
      <c r="J55" s="2075"/>
      <c r="K55" s="2075"/>
      <c r="L55" s="2076"/>
      <c r="M55" s="380"/>
    </row>
    <row r="56" spans="1:13" ht="12.75" customHeight="1" x14ac:dyDescent="0.2">
      <c r="B56" s="2074"/>
      <c r="C56" s="2075"/>
      <c r="D56" s="2075"/>
      <c r="E56" s="2075"/>
      <c r="F56" s="2075"/>
      <c r="G56" s="2075"/>
      <c r="H56" s="2075"/>
      <c r="I56" s="2075"/>
      <c r="J56" s="2075"/>
      <c r="K56" s="2075"/>
      <c r="L56" s="2076"/>
      <c r="M56" s="222"/>
    </row>
    <row r="57" spans="1:13" ht="12.75" customHeight="1" x14ac:dyDescent="0.2">
      <c r="B57" s="2074"/>
      <c r="C57" s="2075"/>
      <c r="D57" s="2075"/>
      <c r="E57" s="2075"/>
      <c r="F57" s="2075"/>
      <c r="G57" s="2075"/>
      <c r="H57" s="2075"/>
      <c r="I57" s="2075"/>
      <c r="J57" s="2075"/>
      <c r="K57" s="2075"/>
      <c r="L57" s="2076"/>
      <c r="M57" s="222"/>
    </row>
    <row r="58" spans="1:13" x14ac:dyDescent="0.2">
      <c r="B58" s="2077"/>
      <c r="C58" s="2078"/>
      <c r="D58" s="2078"/>
      <c r="E58" s="2078"/>
      <c r="F58" s="2078"/>
      <c r="G58" s="2078"/>
      <c r="H58" s="2078"/>
      <c r="I58" s="2078"/>
      <c r="J58" s="2078"/>
      <c r="K58" s="2078"/>
      <c r="L58" s="207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2"/>
      <c r="D61" s="208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E24" sqref="E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5"/>
      <c r="B1" s="2086"/>
      <c r="C1" s="2086"/>
      <c r="D1" s="384"/>
      <c r="E1" s="384"/>
      <c r="F1" s="384"/>
      <c r="G1" s="384"/>
      <c r="H1" s="384"/>
      <c r="I1" s="384"/>
      <c r="J1" s="384"/>
      <c r="K1" s="384"/>
      <c r="L1" s="384"/>
      <c r="M1" s="384"/>
      <c r="N1" s="384"/>
      <c r="O1" s="2085"/>
      <c r="P1" s="2086"/>
      <c r="Q1" s="2086"/>
    </row>
    <row r="2" spans="1:18" ht="15" x14ac:dyDescent="0.2">
      <c r="A2" s="2089" t="s">
        <v>556</v>
      </c>
      <c r="B2" s="2089"/>
      <c r="C2" s="2089"/>
      <c r="D2" s="2089"/>
      <c r="E2" s="2089"/>
      <c r="F2" s="2089"/>
      <c r="G2" s="2089"/>
      <c r="H2" s="2089"/>
      <c r="I2" s="2089"/>
      <c r="J2" s="2089"/>
      <c r="K2" s="2089"/>
      <c r="L2" s="2089"/>
      <c r="M2" s="2089"/>
      <c r="N2" s="2089"/>
      <c r="O2" s="2089"/>
      <c r="P2" s="2089"/>
      <c r="Q2" s="2089"/>
      <c r="R2" s="2089"/>
    </row>
    <row r="3" spans="1:18" ht="12.75" x14ac:dyDescent="0.2">
      <c r="A3" s="2090" t="s">
        <v>1413</v>
      </c>
      <c r="B3" s="2090"/>
      <c r="C3" s="2090"/>
      <c r="D3" s="2090"/>
      <c r="E3" s="2090"/>
      <c r="F3" s="2090"/>
      <c r="G3" s="2090"/>
      <c r="H3" s="2090"/>
      <c r="I3" s="2090"/>
      <c r="J3" s="2090"/>
      <c r="K3" s="2090"/>
      <c r="L3" s="2090"/>
      <c r="M3" s="2090"/>
      <c r="N3" s="2090"/>
      <c r="O3" s="2090"/>
      <c r="P3" s="2090"/>
      <c r="Q3" s="2090"/>
      <c r="R3" s="2090"/>
    </row>
    <row r="4" spans="1:18" x14ac:dyDescent="0.2">
      <c r="A4" s="2091" t="s">
        <v>1554</v>
      </c>
      <c r="B4" s="2091"/>
      <c r="C4" s="2091"/>
      <c r="D4" s="2091"/>
      <c r="E4" s="2091"/>
      <c r="F4" s="2091"/>
      <c r="G4" s="2091"/>
      <c r="H4" s="2091"/>
      <c r="I4" s="2091"/>
      <c r="J4" s="2091"/>
      <c r="K4" s="2091"/>
      <c r="L4" s="2091"/>
      <c r="M4" s="2091"/>
      <c r="N4" s="2091"/>
      <c r="O4" s="2091"/>
      <c r="P4" s="2091"/>
      <c r="Q4" s="2091"/>
      <c r="R4" s="209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Valley Educ for Employ System</v>
      </c>
      <c r="E7" s="391"/>
      <c r="G7" s="252"/>
      <c r="H7" s="387"/>
      <c r="I7" s="387"/>
      <c r="J7" s="387"/>
      <c r="K7" s="387"/>
      <c r="L7" s="329"/>
      <c r="M7" s="329"/>
      <c r="N7" s="329"/>
      <c r="O7" s="329"/>
      <c r="P7" s="329"/>
    </row>
    <row r="8" spans="1:18" ht="12.75" x14ac:dyDescent="0.2">
      <c r="A8" s="329"/>
      <c r="B8" s="329"/>
      <c r="C8" s="389" t="s">
        <v>1125</v>
      </c>
      <c r="D8" s="392">
        <f>COVER!A13</f>
        <v>31000000046</v>
      </c>
      <c r="E8" s="393"/>
      <c r="G8" s="329"/>
      <c r="H8" s="329"/>
      <c r="I8" s="329"/>
      <c r="J8" s="329"/>
      <c r="K8" s="329"/>
      <c r="L8" s="329"/>
      <c r="M8" s="329"/>
      <c r="N8" s="329"/>
      <c r="O8" s="329"/>
      <c r="P8" s="329"/>
    </row>
    <row r="9" spans="1:18" ht="12.75" x14ac:dyDescent="0.2">
      <c r="A9" s="329"/>
      <c r="B9" s="329"/>
      <c r="C9" s="389" t="s">
        <v>713</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200724</v>
      </c>
      <c r="I12" s="404"/>
      <c r="J12" s="404"/>
      <c r="K12" s="405">
        <f>TRUNC((H12/H13*100000),5)/100000</f>
        <v>9.2066444999999997E-2</v>
      </c>
      <c r="L12" s="406"/>
      <c r="M12" s="360" t="s">
        <v>1144</v>
      </c>
      <c r="N12" s="360"/>
      <c r="O12" s="407">
        <v>0.35</v>
      </c>
      <c r="P12" s="218"/>
      <c r="Q12" s="218"/>
    </row>
    <row r="13" spans="1:18" s="408" customFormat="1" ht="12.75" x14ac:dyDescent="0.2">
      <c r="A13" s="218"/>
      <c r="B13" s="401"/>
      <c r="C13" s="2087" t="s">
        <v>1324</v>
      </c>
      <c r="D13" s="2088"/>
      <c r="E13" s="218"/>
      <c r="F13" s="409" t="s">
        <v>793</v>
      </c>
      <c r="G13" s="402"/>
      <c r="H13" s="403">
        <f>SUM('Acct Summary 7-8'!C8+'Acct Summary 7-8'!D8+'Acct Summary 7-8'!F8+'Acct Summary 7-8'!I8)+H14</f>
        <v>2180208</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2349620</v>
      </c>
      <c r="I17" s="404"/>
      <c r="J17" s="416"/>
      <c r="K17" s="405">
        <f>TRUNC((H17/H18*100000),5)/100000</f>
        <v>1.0777045125</v>
      </c>
      <c r="L17" s="406"/>
      <c r="M17" s="417" t="s">
        <v>1171</v>
      </c>
      <c r="O17" s="418" t="str">
        <f>IF(AND(O16="2", J20 &gt; 2),"1",IF(AND(O16 = "1", J20 &gt; 2),"2",IF(AND(O16="1", J20 &gt;1),"1","0")))</f>
        <v>0</v>
      </c>
      <c r="P17" s="218"/>
    </row>
    <row r="18" spans="1:18" s="408" customFormat="1" ht="11.25" x14ac:dyDescent="0.2">
      <c r="A18" s="218"/>
      <c r="B18" s="401"/>
      <c r="C18" s="2087" t="s">
        <v>1317</v>
      </c>
      <c r="D18" s="2088"/>
      <c r="E18" s="218"/>
      <c r="F18" s="419" t="s">
        <v>794</v>
      </c>
      <c r="G18" s="402"/>
      <c r="H18" s="403">
        <f>SUM('Acct Summary 7-8'!C8+'Acct Summary 7-8'!D8+'Acct Summary 7-8'!F8+'Acct Summary 7-8'!I8)+H19</f>
        <v>2180208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-0.102099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84" t="s">
        <v>1412</v>
      </c>
      <c r="D24" s="2084"/>
      <c r="E24" s="218"/>
      <c r="F24" s="218" t="s">
        <v>445</v>
      </c>
      <c r="G24" s="402"/>
      <c r="H24" s="403">
        <f>SUM('Assets-Liab 5-6'!C4+'Assets-Liab 5-6'!D4+'Assets-Liab 5-6'!F4+'Assets-Liab 5-6'!I4+'Assets-Liab 5-6'!C5+'Assets-Liab 5-6'!D5+'Assets-Liab 5-6'!F5+'Assets-Liab 5-6'!I5)</f>
        <v>200724</v>
      </c>
      <c r="I24" s="422"/>
      <c r="J24" s="422"/>
      <c r="K24" s="423">
        <f>TRUNC(((H24/H25*100000)/100000),2)</f>
        <v>30.75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6526.7222199999997</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E24" sqref="E24"/>
      <selection pane="bottomLeft" activeCell="E24" sqref="E24"/>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09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4" t="s">
        <v>973</v>
      </c>
      <c r="B3" s="2095"/>
      <c r="C3" s="1546"/>
      <c r="D3" s="1547"/>
      <c r="E3" s="1547"/>
      <c r="F3" s="1547"/>
      <c r="G3" s="1547"/>
      <c r="H3" s="1547"/>
      <c r="I3" s="1547"/>
      <c r="J3" s="1547"/>
      <c r="K3" s="1547"/>
      <c r="L3" s="1547"/>
      <c r="M3" s="1548"/>
      <c r="N3" s="1549"/>
    </row>
    <row r="4" spans="1:14" ht="13.5" customHeight="1" x14ac:dyDescent="0.2">
      <c r="A4" s="463" t="s">
        <v>1651</v>
      </c>
      <c r="B4" s="464"/>
      <c r="C4" s="465">
        <v>200724</v>
      </c>
      <c r="D4" s="465">
        <v>0</v>
      </c>
      <c r="E4" s="465">
        <v>0</v>
      </c>
      <c r="F4" s="465">
        <v>0</v>
      </c>
      <c r="G4" s="465">
        <v>0</v>
      </c>
      <c r="H4" s="465">
        <v>0</v>
      </c>
      <c r="I4" s="465">
        <v>0</v>
      </c>
      <c r="J4" s="465">
        <v>0</v>
      </c>
      <c r="K4" s="465">
        <v>0</v>
      </c>
      <c r="L4" s="465">
        <v>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1" t="s">
        <v>417</v>
      </c>
      <c r="B6" s="470">
        <v>130</v>
      </c>
      <c r="C6" s="465">
        <v>0</v>
      </c>
      <c r="D6" s="465">
        <v>0</v>
      </c>
      <c r="E6" s="465">
        <v>0</v>
      </c>
      <c r="F6" s="465">
        <v>0</v>
      </c>
      <c r="G6" s="465">
        <v>0</v>
      </c>
      <c r="H6" s="465">
        <v>0</v>
      </c>
      <c r="I6" s="465">
        <v>0</v>
      </c>
      <c r="J6" s="465">
        <v>0</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0</v>
      </c>
      <c r="D8" s="465">
        <v>0</v>
      </c>
      <c r="E8" s="465">
        <v>0</v>
      </c>
      <c r="F8" s="465">
        <v>0</v>
      </c>
      <c r="G8" s="465">
        <v>0</v>
      </c>
      <c r="H8" s="465">
        <v>0</v>
      </c>
      <c r="I8" s="465">
        <v>0</v>
      </c>
      <c r="J8" s="465">
        <v>0</v>
      </c>
      <c r="K8" s="465">
        <v>0</v>
      </c>
      <c r="L8" s="476"/>
      <c r="M8" s="468"/>
      <c r="N8" s="469"/>
    </row>
    <row r="9" spans="1:14" ht="13.5" customHeight="1" x14ac:dyDescent="0.2">
      <c r="A9" s="471"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991</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200724</v>
      </c>
      <c r="D13" s="1724">
        <f t="shared" ref="D13:L13" si="0">SUM(D4:D12)</f>
        <v>0</v>
      </c>
      <c r="E13" s="1724">
        <f t="shared" si="0"/>
        <v>0</v>
      </c>
      <c r="F13" s="1724">
        <f t="shared" si="0"/>
        <v>0</v>
      </c>
      <c r="G13" s="1724">
        <f t="shared" si="0"/>
        <v>0</v>
      </c>
      <c r="H13" s="1724">
        <f t="shared" si="0"/>
        <v>0</v>
      </c>
      <c r="I13" s="1724">
        <f t="shared" si="0"/>
        <v>0</v>
      </c>
      <c r="J13" s="1724">
        <f t="shared" si="0"/>
        <v>0</v>
      </c>
      <c r="K13" s="1724">
        <f t="shared" si="0"/>
        <v>0</v>
      </c>
      <c r="L13" s="1724">
        <f t="shared" si="0"/>
        <v>0</v>
      </c>
      <c r="M13" s="468"/>
      <c r="N13" s="469"/>
    </row>
    <row r="14" spans="1:14" ht="18" customHeight="1" thickTop="1" x14ac:dyDescent="0.2">
      <c r="A14" s="2096" t="s">
        <v>147</v>
      </c>
      <c r="B14" s="2097"/>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0</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0</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0</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0</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23" t="s">
        <v>643</v>
      </c>
      <c r="B23" s="1728"/>
      <c r="C23" s="468"/>
      <c r="D23" s="468"/>
      <c r="E23" s="468"/>
      <c r="F23" s="468"/>
      <c r="G23" s="468"/>
      <c r="H23" s="468"/>
      <c r="I23" s="468"/>
      <c r="J23" s="468"/>
      <c r="K23" s="468"/>
      <c r="L23" s="468"/>
      <c r="M23" s="1675">
        <f>SUM(M15:M22)</f>
        <v>0</v>
      </c>
      <c r="N23" s="1675">
        <f>SUM(N21:N22)</f>
        <v>0</v>
      </c>
    </row>
    <row r="24" spans="1:14" ht="18" customHeight="1" thickTop="1" x14ac:dyDescent="0.2">
      <c r="A24" s="2098" t="s">
        <v>598</v>
      </c>
      <c r="B24" s="2099"/>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1"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1"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0</v>
      </c>
      <c r="D32" s="465">
        <v>0</v>
      </c>
      <c r="E32" s="465">
        <v>0</v>
      </c>
      <c r="F32" s="465">
        <v>0</v>
      </c>
      <c r="G32" s="465">
        <v>0</v>
      </c>
      <c r="H32" s="465">
        <v>0</v>
      </c>
      <c r="I32" s="465">
        <v>0</v>
      </c>
      <c r="J32" s="465">
        <v>0</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0</v>
      </c>
      <c r="M33" s="468"/>
      <c r="N33" s="469"/>
    </row>
    <row r="34" spans="1:14" ht="13.5" customHeight="1" thickBot="1" x14ac:dyDescent="0.25">
      <c r="A34" s="1725" t="s">
        <v>654</v>
      </c>
      <c r="B34" s="1726"/>
      <c r="C34" s="1727">
        <f>SUM(C25:C33)</f>
        <v>0</v>
      </c>
      <c r="D34" s="1727">
        <f t="shared" ref="D34:K34" si="1">SUM(D25:D33)</f>
        <v>0</v>
      </c>
      <c r="E34" s="1727">
        <f t="shared" si="1"/>
        <v>0</v>
      </c>
      <c r="F34" s="1727">
        <f t="shared" si="1"/>
        <v>0</v>
      </c>
      <c r="G34" s="1727">
        <f t="shared" si="1"/>
        <v>0</v>
      </c>
      <c r="H34" s="1727">
        <f t="shared" si="1"/>
        <v>0</v>
      </c>
      <c r="I34" s="1727">
        <f t="shared" si="1"/>
        <v>0</v>
      </c>
      <c r="J34" s="1727">
        <f t="shared" si="1"/>
        <v>0</v>
      </c>
      <c r="K34" s="1727">
        <f t="shared" si="1"/>
        <v>0</v>
      </c>
      <c r="L34" s="1708">
        <f>SUM(L33)</f>
        <v>0</v>
      </c>
      <c r="M34" s="468"/>
      <c r="N34" s="476"/>
    </row>
    <row r="35" spans="1:14" ht="18" customHeight="1" thickTop="1" x14ac:dyDescent="0.2">
      <c r="A35" s="2100" t="s">
        <v>529</v>
      </c>
      <c r="B35" s="2101"/>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0</v>
      </c>
    </row>
    <row r="37" spans="1:14" ht="13.5" thickBot="1" x14ac:dyDescent="0.25">
      <c r="A37" s="1723" t="s">
        <v>653</v>
      </c>
      <c r="B37" s="1728"/>
      <c r="C37" s="473"/>
      <c r="D37" s="473"/>
      <c r="E37" s="473"/>
      <c r="F37" s="473"/>
      <c r="G37" s="473"/>
      <c r="H37" s="473"/>
      <c r="I37" s="473"/>
      <c r="J37" s="473"/>
      <c r="K37" s="473"/>
      <c r="L37" s="476"/>
      <c r="M37" s="468"/>
      <c r="N37" s="1675">
        <f>SUM(N36:N36)</f>
        <v>0</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200724</v>
      </c>
      <c r="D39" s="465">
        <v>0</v>
      </c>
      <c r="E39" s="465">
        <v>0</v>
      </c>
      <c r="F39" s="465">
        <v>0</v>
      </c>
      <c r="G39" s="465">
        <v>0</v>
      </c>
      <c r="H39" s="465">
        <v>0</v>
      </c>
      <c r="I39" s="465">
        <v>0</v>
      </c>
      <c r="J39" s="465">
        <v>0</v>
      </c>
      <c r="K39" s="465">
        <v>0</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0</v>
      </c>
      <c r="N40" s="492"/>
    </row>
    <row r="41" spans="1:14" ht="13.5" customHeight="1" thickBot="1" x14ac:dyDescent="0.25">
      <c r="A41" s="1723" t="s">
        <v>655</v>
      </c>
      <c r="B41" s="1693"/>
      <c r="C41" s="1675">
        <f>(SUM(C34,C37,C38,C39))</f>
        <v>200724</v>
      </c>
      <c r="D41" s="1675">
        <f t="shared" ref="D41:L41" si="2">SUM(D34,D37,D38:D39)</f>
        <v>0</v>
      </c>
      <c r="E41" s="1675">
        <f t="shared" si="2"/>
        <v>0</v>
      </c>
      <c r="F41" s="1675">
        <f t="shared" si="2"/>
        <v>0</v>
      </c>
      <c r="G41" s="1675">
        <f t="shared" si="2"/>
        <v>0</v>
      </c>
      <c r="H41" s="1675">
        <f t="shared" si="2"/>
        <v>0</v>
      </c>
      <c r="I41" s="1675">
        <f t="shared" si="2"/>
        <v>0</v>
      </c>
      <c r="J41" s="1675">
        <f t="shared" si="2"/>
        <v>0</v>
      </c>
      <c r="K41" s="1675">
        <f t="shared" si="2"/>
        <v>0</v>
      </c>
      <c r="L41" s="1675">
        <f t="shared" si="2"/>
        <v>0</v>
      </c>
      <c r="M41" s="1675">
        <f>SUM(M40)</f>
        <v>0</v>
      </c>
      <c r="N41" s="1675">
        <f>SUM(N37)</f>
        <v>0</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E24" sqref="E24"/>
      <selection pane="bottomLeft" activeCell="E24" sqref="E24"/>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110"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111"/>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122" t="s">
        <v>1175</v>
      </c>
      <c r="B3" s="2123"/>
      <c r="C3" s="1560"/>
      <c r="D3" s="1561"/>
      <c r="E3" s="1561"/>
      <c r="F3" s="1561"/>
      <c r="G3" s="1561"/>
      <c r="H3" s="1561"/>
      <c r="I3" s="1561"/>
      <c r="J3" s="1561"/>
      <c r="K3" s="1562"/>
      <c r="L3" s="501"/>
    </row>
    <row r="4" spans="1:13" ht="15.75" customHeight="1" x14ac:dyDescent="0.2">
      <c r="A4" s="1915" t="s">
        <v>1499</v>
      </c>
      <c r="B4" s="1916">
        <v>1000</v>
      </c>
      <c r="C4" s="1729">
        <f>'Revenues 9-14'!C109</f>
        <v>161</v>
      </c>
      <c r="D4" s="1729">
        <f>'Revenues 9-14'!D109</f>
        <v>0</v>
      </c>
      <c r="E4" s="1729">
        <f>'Revenues 9-14'!E109</f>
        <v>0</v>
      </c>
      <c r="F4" s="1729">
        <f>'Revenues 9-14'!F109</f>
        <v>0</v>
      </c>
      <c r="G4" s="1729">
        <f>'Revenues 9-14'!G109</f>
        <v>0</v>
      </c>
      <c r="H4" s="1729">
        <f>'Revenues 9-14'!H109</f>
        <v>0</v>
      </c>
      <c r="I4" s="1729">
        <f>'Revenues 9-14'!I109</f>
        <v>0</v>
      </c>
      <c r="J4" s="1729">
        <f>'Revenues 9-14'!J109</f>
        <v>0</v>
      </c>
      <c r="K4" s="1729">
        <f>'Revenues 9-14'!K109</f>
        <v>0</v>
      </c>
      <c r="L4" s="347"/>
    </row>
    <row r="5" spans="1:13" ht="15.75" customHeight="1" x14ac:dyDescent="0.2">
      <c r="A5" s="1563" t="s">
        <v>1500</v>
      </c>
      <c r="B5" s="1564">
        <v>2000</v>
      </c>
      <c r="C5" s="1730">
        <f>'Revenues 9-14'!C114</f>
        <v>1879059</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199065</v>
      </c>
      <c r="D6" s="1730">
        <f>'Revenues 9-14'!D170</f>
        <v>0</v>
      </c>
      <c r="E6" s="1730">
        <f>'Revenues 9-14'!E170</f>
        <v>0</v>
      </c>
      <c r="F6" s="1730">
        <f>'Revenues 9-14'!F170</f>
        <v>0</v>
      </c>
      <c r="G6" s="1730">
        <f>'Revenues 9-14'!G170</f>
        <v>0</v>
      </c>
      <c r="H6" s="1730">
        <f>'Revenues 9-14'!H170</f>
        <v>0</v>
      </c>
      <c r="I6" s="1730">
        <f>'Revenues 9-14'!I170</f>
        <v>0</v>
      </c>
      <c r="J6" s="1730">
        <f>'Revenues 9-14'!J170</f>
        <v>0</v>
      </c>
      <c r="K6" s="1730">
        <f>'Revenues 9-14'!K170</f>
        <v>0</v>
      </c>
      <c r="L6" s="347"/>
      <c r="M6" s="508"/>
    </row>
    <row r="7" spans="1:13" ht="15.75" customHeight="1" x14ac:dyDescent="0.2">
      <c r="A7" s="1563" t="s">
        <v>1502</v>
      </c>
      <c r="B7" s="1565">
        <v>4000</v>
      </c>
      <c r="C7" s="1730">
        <f>'Revenues 9-14'!C267</f>
        <v>101923</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2180208</v>
      </c>
      <c r="D8" s="1675">
        <f t="shared" ref="D8:K8" si="0">SUM(D4:D7)</f>
        <v>0</v>
      </c>
      <c r="E8" s="1675">
        <f t="shared" si="0"/>
        <v>0</v>
      </c>
      <c r="F8" s="1675">
        <f t="shared" si="0"/>
        <v>0</v>
      </c>
      <c r="G8" s="1675">
        <f t="shared" si="0"/>
        <v>0</v>
      </c>
      <c r="H8" s="1675">
        <f t="shared" si="0"/>
        <v>0</v>
      </c>
      <c r="I8" s="1675">
        <f t="shared" si="0"/>
        <v>0</v>
      </c>
      <c r="J8" s="1675">
        <f t="shared" si="0"/>
        <v>0</v>
      </c>
      <c r="K8" s="1675">
        <f t="shared" si="0"/>
        <v>0</v>
      </c>
      <c r="L8" s="347"/>
    </row>
    <row r="9" spans="1:13" ht="15.75" thickTop="1" x14ac:dyDescent="0.2">
      <c r="A9" s="509" t="s">
        <v>1653</v>
      </c>
      <c r="B9" s="510">
        <v>3998</v>
      </c>
      <c r="C9" s="477">
        <v>0</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2180208</v>
      </c>
      <c r="D10" s="1675">
        <f t="shared" ref="D10:K10" si="1">SUM(D8:D9)</f>
        <v>0</v>
      </c>
      <c r="E10" s="1675">
        <f t="shared" si="1"/>
        <v>0</v>
      </c>
      <c r="F10" s="1675">
        <f t="shared" si="1"/>
        <v>0</v>
      </c>
      <c r="G10" s="1675">
        <f t="shared" si="1"/>
        <v>0</v>
      </c>
      <c r="H10" s="1675">
        <f t="shared" si="1"/>
        <v>0</v>
      </c>
      <c r="I10" s="1675">
        <f t="shared" si="1"/>
        <v>0</v>
      </c>
      <c r="J10" s="1675">
        <f t="shared" si="1"/>
        <v>0</v>
      </c>
      <c r="K10" s="1675">
        <f t="shared" si="1"/>
        <v>0</v>
      </c>
      <c r="L10" s="513"/>
    </row>
    <row r="11" spans="1:13" s="514" customFormat="1" ht="16.7" customHeight="1" thickTop="1" x14ac:dyDescent="0.2">
      <c r="A11" s="2096" t="s">
        <v>1176</v>
      </c>
      <c r="B11" s="2097"/>
      <c r="C11" s="1557"/>
      <c r="D11" s="1558"/>
      <c r="E11" s="1558"/>
      <c r="F11" s="1558"/>
      <c r="G11" s="1558"/>
      <c r="H11" s="1558"/>
      <c r="I11" s="1558"/>
      <c r="J11" s="1558"/>
      <c r="K11" s="1559"/>
      <c r="L11" s="513"/>
    </row>
    <row r="12" spans="1:13" ht="15.75" customHeight="1" x14ac:dyDescent="0.2">
      <c r="A12" s="1563" t="s">
        <v>456</v>
      </c>
      <c r="B12" s="1565">
        <v>1000</v>
      </c>
      <c r="C12" s="1729">
        <f>'Expenditures 15-22'!K33</f>
        <v>0</v>
      </c>
      <c r="D12" s="515" t="s">
        <v>1169</v>
      </c>
      <c r="E12" s="468" t="s">
        <v>1169</v>
      </c>
      <c r="F12" s="468" t="s">
        <v>1169</v>
      </c>
      <c r="G12" s="1729">
        <f>'Expenditures 15-22'!K229</f>
        <v>0</v>
      </c>
      <c r="H12" s="516"/>
      <c r="I12" s="468" t="s">
        <v>1169</v>
      </c>
      <c r="J12" s="468" t="s">
        <v>1169</v>
      </c>
      <c r="K12" s="516" t="s">
        <v>1169</v>
      </c>
      <c r="L12" s="347"/>
    </row>
    <row r="13" spans="1:13" ht="15.75" customHeight="1" x14ac:dyDescent="0.2">
      <c r="A13" s="1563" t="s">
        <v>457</v>
      </c>
      <c r="B13" s="1565">
        <v>2000</v>
      </c>
      <c r="C13" s="1730">
        <f>'Expenditures 15-22'!K74</f>
        <v>318004</v>
      </c>
      <c r="D13" s="1730">
        <f>'Expenditures 15-22'!K129</f>
        <v>0</v>
      </c>
      <c r="E13" s="469" t="s">
        <v>1169</v>
      </c>
      <c r="F13" s="1730">
        <f>'Expenditures 15-22'!K184</f>
        <v>0</v>
      </c>
      <c r="G13" s="1730">
        <f>'Expenditures 15-22'!K279</f>
        <v>0</v>
      </c>
      <c r="H13" s="1730">
        <f>'Expenditures 15-22'!K303</f>
        <v>0</v>
      </c>
      <c r="I13" s="468" t="s">
        <v>1169</v>
      </c>
      <c r="J13" s="1730">
        <f>'Expenditures 15-22'!K330</f>
        <v>0</v>
      </c>
      <c r="K13" s="1734">
        <f>'Expenditures 15-22'!K352</f>
        <v>0</v>
      </c>
      <c r="L13" s="347"/>
    </row>
    <row r="14" spans="1:13" ht="15.75" customHeight="1" x14ac:dyDescent="0.2">
      <c r="A14" s="1563" t="s">
        <v>449</v>
      </c>
      <c r="B14" s="1565">
        <v>3000</v>
      </c>
      <c r="C14" s="1730">
        <f>'Expenditures 15-22'!K75</f>
        <v>0</v>
      </c>
      <c r="D14" s="1730">
        <f>'Expenditures 15-22'!K130</f>
        <v>0</v>
      </c>
      <c r="E14" s="515" t="s">
        <v>1169</v>
      </c>
      <c r="F14" s="1730">
        <f>'Expenditures 15-22'!K185</f>
        <v>0</v>
      </c>
      <c r="G14" s="1730">
        <f>'Expenditures 15-22'!K280</f>
        <v>0</v>
      </c>
      <c r="H14" s="507"/>
      <c r="I14" s="468" t="s">
        <v>1169</v>
      </c>
      <c r="J14" s="468" t="s">
        <v>1169</v>
      </c>
      <c r="K14" s="507" t="s">
        <v>1169</v>
      </c>
      <c r="L14" s="347"/>
    </row>
    <row r="15" spans="1:13" ht="15.75" customHeight="1" x14ac:dyDescent="0.2">
      <c r="A15" s="1563" t="s">
        <v>107</v>
      </c>
      <c r="B15" s="1565">
        <v>4000</v>
      </c>
      <c r="C15" s="1730">
        <f>'Expenditures 15-22'!K102</f>
        <v>2031616</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0</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2349620</v>
      </c>
      <c r="D17" s="1675">
        <f t="shared" si="2"/>
        <v>0</v>
      </c>
      <c r="E17" s="1675">
        <f t="shared" si="2"/>
        <v>0</v>
      </c>
      <c r="F17" s="1675">
        <f t="shared" si="2"/>
        <v>0</v>
      </c>
      <c r="G17" s="1675">
        <f t="shared" si="2"/>
        <v>0</v>
      </c>
      <c r="H17" s="1675">
        <f t="shared" si="2"/>
        <v>0</v>
      </c>
      <c r="I17" s="468"/>
      <c r="J17" s="1675">
        <f>SUM(J12:J16)</f>
        <v>0</v>
      </c>
      <c r="K17" s="1675">
        <f>SUM(K12:K16)</f>
        <v>0</v>
      </c>
      <c r="L17" s="347"/>
    </row>
    <row r="18" spans="1:12" ht="15" customHeight="1" thickTop="1" x14ac:dyDescent="0.2">
      <c r="A18" s="1731" t="s">
        <v>1654</v>
      </c>
      <c r="B18" s="1732">
        <v>4180</v>
      </c>
      <c r="C18" s="1729">
        <f t="shared" ref="C18:H18" si="3">C9</f>
        <v>0</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2349620</v>
      </c>
      <c r="D19" s="1675">
        <f t="shared" si="4"/>
        <v>0</v>
      </c>
      <c r="E19" s="1675">
        <f t="shared" si="4"/>
        <v>0</v>
      </c>
      <c r="F19" s="1675">
        <f t="shared" si="4"/>
        <v>0</v>
      </c>
      <c r="G19" s="1675">
        <f t="shared" si="4"/>
        <v>0</v>
      </c>
      <c r="H19" s="1675">
        <f t="shared" si="4"/>
        <v>0</v>
      </c>
      <c r="I19" s="468"/>
      <c r="J19" s="1675">
        <f>SUM(J17:J18)</f>
        <v>0</v>
      </c>
      <c r="K19" s="1675">
        <f>SUM(K17:K18)</f>
        <v>0</v>
      </c>
      <c r="L19" s="347"/>
    </row>
    <row r="20" spans="1:12" ht="16.5" thickTop="1" thickBot="1" x14ac:dyDescent="0.25">
      <c r="A20" s="2112" t="s">
        <v>1655</v>
      </c>
      <c r="B20" s="2113"/>
      <c r="C20" s="1733">
        <f>C8-C17</f>
        <v>-169412</v>
      </c>
      <c r="D20" s="1733">
        <f t="shared" ref="D20:K20" si="5">D8-D17</f>
        <v>0</v>
      </c>
      <c r="E20" s="1733">
        <f t="shared" si="5"/>
        <v>0</v>
      </c>
      <c r="F20" s="1733">
        <f t="shared" si="5"/>
        <v>0</v>
      </c>
      <c r="G20" s="1733">
        <f t="shared" si="5"/>
        <v>0</v>
      </c>
      <c r="H20" s="1733">
        <f t="shared" si="5"/>
        <v>0</v>
      </c>
      <c r="I20" s="1733">
        <f t="shared" si="5"/>
        <v>0</v>
      </c>
      <c r="J20" s="1733">
        <f t="shared" si="5"/>
        <v>0</v>
      </c>
      <c r="K20" s="1733">
        <f t="shared" si="5"/>
        <v>0</v>
      </c>
      <c r="L20" s="347"/>
    </row>
    <row r="21" spans="1:12" ht="16.7" customHeight="1" thickTop="1" x14ac:dyDescent="0.2">
      <c r="A21" s="2124" t="s">
        <v>595</v>
      </c>
      <c r="B21" s="2125"/>
      <c r="C21" s="1557"/>
      <c r="D21" s="1558"/>
      <c r="E21" s="1558"/>
      <c r="F21" s="1558"/>
      <c r="G21" s="1558"/>
      <c r="H21" s="1558"/>
      <c r="I21" s="1558"/>
      <c r="J21" s="1558"/>
      <c r="K21" s="1559"/>
      <c r="L21" s="519"/>
    </row>
    <row r="22" spans="1:12" ht="15.75" customHeight="1" collapsed="1" x14ac:dyDescent="0.2">
      <c r="A22" s="2120" t="s">
        <v>596</v>
      </c>
      <c r="B22" s="2121"/>
      <c r="C22" s="473"/>
      <c r="D22" s="473"/>
      <c r="E22" s="473"/>
      <c r="F22" s="473"/>
      <c r="G22" s="473"/>
      <c r="H22" s="473"/>
      <c r="I22" s="473"/>
      <c r="J22" s="473"/>
      <c r="K22" s="473"/>
      <c r="L22" s="347"/>
    </row>
    <row r="23" spans="1:12" s="481" customFormat="1" ht="15.75" customHeight="1" x14ac:dyDescent="0.2">
      <c r="A23" s="2116" t="s">
        <v>293</v>
      </c>
      <c r="B23" s="2117"/>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0</v>
      </c>
      <c r="D27" s="467">
        <v>0</v>
      </c>
      <c r="E27" s="521"/>
      <c r="F27" s="467">
        <v>0</v>
      </c>
      <c r="G27" s="476"/>
      <c r="H27" s="476"/>
      <c r="I27" s="476"/>
      <c r="J27" s="476"/>
      <c r="K27" s="476"/>
      <c r="L27" s="519"/>
    </row>
    <row r="28" spans="1:12" s="481" customFormat="1" ht="13.5" customHeight="1" x14ac:dyDescent="0.2">
      <c r="A28" s="1476" t="s">
        <v>1398</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1794</v>
      </c>
      <c r="B30" s="522">
        <v>7160</v>
      </c>
      <c r="C30" s="473"/>
      <c r="D30" s="467">
        <v>0</v>
      </c>
      <c r="E30" s="473"/>
      <c r="F30" s="473"/>
      <c r="G30" s="473"/>
      <c r="H30" s="473"/>
      <c r="I30" s="473"/>
      <c r="J30" s="473"/>
      <c r="K30" s="473"/>
      <c r="L30" s="519"/>
    </row>
    <row r="31" spans="1:12" s="481" customFormat="1" ht="26.25" x14ac:dyDescent="0.2">
      <c r="A31" s="1476" t="s">
        <v>1798</v>
      </c>
      <c r="B31" s="522">
        <v>7170</v>
      </c>
      <c r="C31" s="473"/>
      <c r="D31" s="473"/>
      <c r="E31" s="467">
        <v>0</v>
      </c>
      <c r="F31" s="473"/>
      <c r="G31" s="473"/>
      <c r="H31" s="473"/>
      <c r="I31" s="473"/>
      <c r="J31" s="473"/>
      <c r="K31" s="473"/>
      <c r="L31" s="519"/>
    </row>
    <row r="32" spans="1:12" s="481" customFormat="1" ht="15.75" customHeight="1" x14ac:dyDescent="0.2">
      <c r="A32" s="2118" t="s">
        <v>981</v>
      </c>
      <c r="B32" s="2119"/>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0</v>
      </c>
      <c r="F37" s="472"/>
      <c r="G37" s="472"/>
      <c r="H37" s="472"/>
      <c r="I37" s="473"/>
      <c r="J37" s="472"/>
      <c r="K37" s="472"/>
      <c r="L37" s="519"/>
    </row>
    <row r="38" spans="1:12" s="481" customFormat="1" x14ac:dyDescent="0.2">
      <c r="A38" s="1476" t="s">
        <v>442</v>
      </c>
      <c r="B38" s="520">
        <v>7500</v>
      </c>
      <c r="C38" s="473"/>
      <c r="D38" s="473"/>
      <c r="E38" s="1730">
        <f>SUM(C58:D61,H58:H61)</f>
        <v>0</v>
      </c>
      <c r="F38" s="473"/>
      <c r="G38" s="473"/>
      <c r="H38" s="473"/>
      <c r="I38" s="473"/>
      <c r="J38" s="473"/>
      <c r="K38" s="473"/>
      <c r="L38" s="519"/>
    </row>
    <row r="39" spans="1:12" s="481" customFormat="1" x14ac:dyDescent="0.2">
      <c r="A39" s="1476" t="s">
        <v>443</v>
      </c>
      <c r="B39" s="520">
        <v>7600</v>
      </c>
      <c r="C39" s="473"/>
      <c r="D39" s="473"/>
      <c r="E39" s="1730">
        <f>SUM(C62:D65)</f>
        <v>0</v>
      </c>
      <c r="F39" s="473"/>
      <c r="G39" s="473"/>
      <c r="H39" s="473"/>
      <c r="I39" s="473"/>
      <c r="J39" s="473"/>
      <c r="K39" s="473"/>
      <c r="L39" s="519"/>
    </row>
    <row r="40" spans="1:12" s="481" customFormat="1" ht="13.5" customHeight="1" x14ac:dyDescent="0.2">
      <c r="A40" s="1476" t="s">
        <v>642</v>
      </c>
      <c r="B40" s="479">
        <v>7700</v>
      </c>
      <c r="C40" s="473"/>
      <c r="D40" s="473"/>
      <c r="E40" s="1730">
        <f>SUM(C66:D69)</f>
        <v>0</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126" t="s">
        <v>374</v>
      </c>
      <c r="B44" s="2127"/>
      <c r="C44" s="1690">
        <f>SUM(C24:C43)</f>
        <v>0</v>
      </c>
      <c r="D44" s="1690">
        <f t="shared" ref="D44:K44" si="6">SUM(D24:D43)</f>
        <v>0</v>
      </c>
      <c r="E44" s="1690">
        <f t="shared" si="6"/>
        <v>0</v>
      </c>
      <c r="F44" s="1690">
        <f t="shared" si="6"/>
        <v>0</v>
      </c>
      <c r="G44" s="1690">
        <f t="shared" si="6"/>
        <v>0</v>
      </c>
      <c r="H44" s="1690">
        <f t="shared" si="6"/>
        <v>0</v>
      </c>
      <c r="I44" s="1690">
        <f t="shared" si="6"/>
        <v>0</v>
      </c>
      <c r="J44" s="1690">
        <f t="shared" si="6"/>
        <v>0</v>
      </c>
      <c r="K44" s="1690">
        <f t="shared" si="6"/>
        <v>0</v>
      </c>
      <c r="L44" s="519"/>
    </row>
    <row r="45" spans="1:12" ht="15.75" customHeight="1" thickTop="1" x14ac:dyDescent="0.2">
      <c r="A45" s="2120" t="s">
        <v>108</v>
      </c>
      <c r="B45" s="2121"/>
      <c r="C45" s="523"/>
      <c r="D45" s="523"/>
      <c r="E45" s="523"/>
      <c r="F45" s="523"/>
      <c r="G45" s="523"/>
      <c r="H45" s="523"/>
      <c r="I45" s="523"/>
      <c r="J45" s="523"/>
      <c r="K45" s="523"/>
      <c r="L45" s="347"/>
    </row>
    <row r="46" spans="1:12" s="481" customFormat="1" ht="15.75" customHeight="1" x14ac:dyDescent="0.2">
      <c r="A46" s="2128" t="s">
        <v>109</v>
      </c>
      <c r="B46" s="2129"/>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0</v>
      </c>
      <c r="J48" s="473"/>
      <c r="K48" s="473"/>
      <c r="L48" s="524"/>
    </row>
    <row r="49" spans="1:12" s="481" customFormat="1" x14ac:dyDescent="0.2">
      <c r="A49" s="1477" t="s">
        <v>185</v>
      </c>
      <c r="B49" s="479">
        <v>8130</v>
      </c>
      <c r="C49" s="467">
        <v>0</v>
      </c>
      <c r="D49" s="467">
        <v>0</v>
      </c>
      <c r="E49" s="476"/>
      <c r="F49" s="467">
        <v>0</v>
      </c>
      <c r="G49" s="476"/>
      <c r="H49" s="476"/>
      <c r="I49" s="473"/>
      <c r="J49" s="476"/>
      <c r="K49" s="473"/>
      <c r="L49" s="519"/>
    </row>
    <row r="50" spans="1:12" s="481" customFormat="1" x14ac:dyDescent="0.2">
      <c r="A50" s="1477" t="s">
        <v>1398</v>
      </c>
      <c r="B50" s="479">
        <v>8140</v>
      </c>
      <c r="C50" s="467">
        <v>0</v>
      </c>
      <c r="D50" s="467">
        <v>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1797</v>
      </c>
      <c r="B52" s="479">
        <v>8160</v>
      </c>
      <c r="C52" s="473"/>
      <c r="D52" s="473"/>
      <c r="E52" s="473"/>
      <c r="F52" s="473"/>
      <c r="G52" s="473"/>
      <c r="H52" s="473"/>
      <c r="I52" s="473"/>
      <c r="J52" s="473"/>
      <c r="K52" s="1730">
        <f>D30</f>
        <v>0</v>
      </c>
      <c r="L52" s="519"/>
    </row>
    <row r="53" spans="1:12" s="481" customFormat="1" ht="26.25" x14ac:dyDescent="0.2">
      <c r="A53" s="1477" t="s">
        <v>1796</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0</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0</v>
      </c>
      <c r="D57" s="526">
        <v>0</v>
      </c>
      <c r="E57" s="473"/>
      <c r="F57" s="473"/>
      <c r="G57" s="473"/>
      <c r="H57" s="526">
        <v>0</v>
      </c>
      <c r="I57" s="473"/>
      <c r="J57" s="473"/>
      <c r="K57" s="473"/>
      <c r="L57" s="519"/>
    </row>
    <row r="58" spans="1:12" s="481" customFormat="1" ht="14.25" thickTop="1" thickBot="1" x14ac:dyDescent="0.25">
      <c r="A58" s="1477" t="s">
        <v>579</v>
      </c>
      <c r="B58" s="479">
        <v>8510</v>
      </c>
      <c r="C58" s="526">
        <v>0</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0</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0</v>
      </c>
      <c r="E65" s="473"/>
      <c r="F65" s="473"/>
      <c r="G65" s="473"/>
      <c r="H65" s="473"/>
      <c r="I65" s="473"/>
      <c r="J65" s="473"/>
      <c r="K65" s="473"/>
      <c r="L65" s="519"/>
    </row>
    <row r="66" spans="1:12" s="481" customFormat="1" ht="14.25" thickTop="1" thickBot="1" x14ac:dyDescent="0.25">
      <c r="A66" s="1477" t="s">
        <v>747</v>
      </c>
      <c r="B66" s="479">
        <v>8710</v>
      </c>
      <c r="C66" s="526">
        <v>0</v>
      </c>
      <c r="D66" s="526">
        <v>0</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0</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02" t="s">
        <v>440</v>
      </c>
      <c r="B76" s="2103"/>
      <c r="C76" s="1690">
        <f t="shared" ref="C76:K76" si="7">SUM(C47:C75)</f>
        <v>0</v>
      </c>
      <c r="D76" s="1690">
        <f t="shared" si="7"/>
        <v>0</v>
      </c>
      <c r="E76" s="1690">
        <f t="shared" si="7"/>
        <v>0</v>
      </c>
      <c r="F76" s="1690">
        <f t="shared" si="7"/>
        <v>0</v>
      </c>
      <c r="G76" s="1690">
        <f t="shared" si="7"/>
        <v>0</v>
      </c>
      <c r="H76" s="1690">
        <f t="shared" si="7"/>
        <v>0</v>
      </c>
      <c r="I76" s="1690">
        <f t="shared" si="7"/>
        <v>0</v>
      </c>
      <c r="J76" s="1690">
        <f t="shared" si="7"/>
        <v>0</v>
      </c>
      <c r="K76" s="1690">
        <f t="shared" si="7"/>
        <v>0</v>
      </c>
      <c r="L76" s="519"/>
    </row>
    <row r="77" spans="1:12" ht="14.25" thickTop="1" thickBot="1" x14ac:dyDescent="0.25">
      <c r="A77" s="2104" t="s">
        <v>1177</v>
      </c>
      <c r="B77" s="2105"/>
      <c r="C77" s="1690">
        <f t="shared" ref="C77:K77" si="8">C44-C76</f>
        <v>0</v>
      </c>
      <c r="D77" s="1690">
        <f t="shared" si="8"/>
        <v>0</v>
      </c>
      <c r="E77" s="1690">
        <f t="shared" si="8"/>
        <v>0</v>
      </c>
      <c r="F77" s="1690">
        <f t="shared" si="8"/>
        <v>0</v>
      </c>
      <c r="G77" s="1690">
        <f t="shared" si="8"/>
        <v>0</v>
      </c>
      <c r="H77" s="1690">
        <f t="shared" si="8"/>
        <v>0</v>
      </c>
      <c r="I77" s="1690">
        <f t="shared" si="8"/>
        <v>0</v>
      </c>
      <c r="J77" s="1690">
        <f t="shared" si="8"/>
        <v>0</v>
      </c>
      <c r="K77" s="1690">
        <f t="shared" si="8"/>
        <v>0</v>
      </c>
      <c r="L77" s="347"/>
    </row>
    <row r="78" spans="1:12" ht="21.75" customHeight="1" thickTop="1" thickBot="1" x14ac:dyDescent="0.25">
      <c r="A78" s="2108" t="s">
        <v>597</v>
      </c>
      <c r="B78" s="2109"/>
      <c r="C78" s="1689">
        <f t="shared" ref="C78:K78" si="9">C20+C77</f>
        <v>-169412</v>
      </c>
      <c r="D78" s="1689">
        <f t="shared" si="9"/>
        <v>0</v>
      </c>
      <c r="E78" s="1689">
        <f t="shared" si="9"/>
        <v>0</v>
      </c>
      <c r="F78" s="1689">
        <f t="shared" si="9"/>
        <v>0</v>
      </c>
      <c r="G78" s="1689">
        <f t="shared" si="9"/>
        <v>0</v>
      </c>
      <c r="H78" s="1689">
        <f t="shared" si="9"/>
        <v>0</v>
      </c>
      <c r="I78" s="1689">
        <f t="shared" si="9"/>
        <v>0</v>
      </c>
      <c r="J78" s="1689">
        <f t="shared" si="9"/>
        <v>0</v>
      </c>
      <c r="K78" s="1689">
        <f t="shared" si="9"/>
        <v>0</v>
      </c>
      <c r="L78" s="528"/>
    </row>
    <row r="79" spans="1:12" ht="13.5" thickTop="1" x14ac:dyDescent="0.2">
      <c r="A79" s="1481" t="s">
        <v>1949</v>
      </c>
      <c r="B79" s="529"/>
      <c r="C79" s="474">
        <v>370136</v>
      </c>
      <c r="D79" s="474">
        <v>0</v>
      </c>
      <c r="E79" s="474">
        <v>0</v>
      </c>
      <c r="F79" s="474">
        <v>0</v>
      </c>
      <c r="G79" s="474">
        <v>0</v>
      </c>
      <c r="H79" s="474">
        <v>0</v>
      </c>
      <c r="I79" s="474">
        <v>0</v>
      </c>
      <c r="J79" s="474">
        <v>0</v>
      </c>
      <c r="K79" s="474">
        <v>0</v>
      </c>
      <c r="L79" s="347"/>
    </row>
    <row r="80" spans="1:12" x14ac:dyDescent="0.2">
      <c r="A80" s="2114" t="s">
        <v>1795</v>
      </c>
      <c r="B80" s="2115"/>
      <c r="C80" s="467">
        <v>0</v>
      </c>
      <c r="D80" s="467">
        <v>0</v>
      </c>
      <c r="E80" s="467">
        <v>0</v>
      </c>
      <c r="F80" s="467">
        <v>0</v>
      </c>
      <c r="G80" s="467">
        <v>0</v>
      </c>
      <c r="H80" s="467">
        <v>0</v>
      </c>
      <c r="I80" s="467">
        <v>0</v>
      </c>
      <c r="J80" s="467">
        <v>0</v>
      </c>
      <c r="K80" s="467">
        <v>0</v>
      </c>
      <c r="L80" s="347"/>
    </row>
    <row r="81" spans="1:12" ht="13.5" thickBot="1" x14ac:dyDescent="0.25">
      <c r="A81" s="2106" t="s">
        <v>1950</v>
      </c>
      <c r="B81" s="2107"/>
      <c r="C81" s="1675">
        <f>(SUM(C78:C80))</f>
        <v>200724</v>
      </c>
      <c r="D81" s="1675">
        <f>SUM(D78:D80)</f>
        <v>0</v>
      </c>
      <c r="E81" s="1675">
        <f t="shared" ref="E81:K81" si="10">SUM(E78:E80)</f>
        <v>0</v>
      </c>
      <c r="F81" s="1675">
        <f t="shared" si="10"/>
        <v>0</v>
      </c>
      <c r="G81" s="1675">
        <f t="shared" si="10"/>
        <v>0</v>
      </c>
      <c r="H81" s="1675">
        <f t="shared" si="10"/>
        <v>0</v>
      </c>
      <c r="I81" s="1675">
        <f t="shared" si="10"/>
        <v>0</v>
      </c>
      <c r="J81" s="1675">
        <f t="shared" si="10"/>
        <v>0</v>
      </c>
      <c r="K81" s="1675">
        <f t="shared" si="10"/>
        <v>0</v>
      </c>
      <c r="L81" s="347"/>
    </row>
    <row r="82" spans="1:12" ht="0.75" customHeight="1" thickTop="1" thickBot="1" x14ac:dyDescent="0.25">
      <c r="A82" s="531" t="s">
        <v>343</v>
      </c>
      <c r="B82" s="532"/>
      <c r="C82" s="533">
        <f>(C81-C79)</f>
        <v>-169412</v>
      </c>
      <c r="D82" s="533">
        <f t="shared" ref="D82:K82" si="11">(D81-D79)</f>
        <v>0</v>
      </c>
      <c r="E82" s="533">
        <f t="shared" si="11"/>
        <v>0</v>
      </c>
      <c r="F82" s="533">
        <f t="shared" si="11"/>
        <v>0</v>
      </c>
      <c r="G82" s="533">
        <f t="shared" si="11"/>
        <v>0</v>
      </c>
      <c r="H82" s="533">
        <f t="shared" si="11"/>
        <v>0</v>
      </c>
      <c r="I82" s="533">
        <f t="shared" si="11"/>
        <v>0</v>
      </c>
      <c r="J82" s="533">
        <f t="shared" si="11"/>
        <v>0</v>
      </c>
      <c r="K82" s="533">
        <f t="shared" si="11"/>
        <v>0</v>
      </c>
    </row>
    <row r="83" spans="1:12" ht="14.25" hidden="1" thickTop="1" thickBot="1" x14ac:dyDescent="0.25">
      <c r="A83" s="534" t="s">
        <v>344</v>
      </c>
      <c r="B83" s="464"/>
      <c r="C83" s="535">
        <f>C82/C81</f>
        <v>-0.84400470297522967</v>
      </c>
      <c r="D83" s="535" t="e">
        <f t="shared" ref="D83:K83" si="12">D82/D81</f>
        <v>#DIV/0!</v>
      </c>
      <c r="E83" s="535" t="e">
        <f t="shared" si="12"/>
        <v>#DIV/0!</v>
      </c>
      <c r="F83" s="535" t="e">
        <f t="shared" si="12"/>
        <v>#DIV/0!</v>
      </c>
      <c r="G83" s="535" t="e">
        <f t="shared" si="12"/>
        <v>#DIV/0!</v>
      </c>
      <c r="H83" s="535" t="e">
        <f t="shared" si="12"/>
        <v>#DIV/0!</v>
      </c>
      <c r="I83" s="535" t="e">
        <f t="shared" si="12"/>
        <v>#DIV/0!</v>
      </c>
      <c r="J83" s="535" t="e">
        <f t="shared" si="12"/>
        <v>#DIV/0!</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08" activePane="bottomLeft" state="frozen"/>
      <selection activeCell="E24" sqref="E24"/>
      <selection pane="bottomLeft" activeCell="C219" sqref="C219"/>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10" t="s">
        <v>1802</v>
      </c>
      <c r="B1" s="452"/>
      <c r="C1" s="453" t="s">
        <v>425</v>
      </c>
      <c r="D1" s="453" t="s">
        <v>426</v>
      </c>
      <c r="E1" s="453" t="s">
        <v>427</v>
      </c>
      <c r="F1" s="453" t="s">
        <v>428</v>
      </c>
      <c r="G1" s="453" t="s">
        <v>429</v>
      </c>
      <c r="H1" s="453" t="s">
        <v>430</v>
      </c>
      <c r="I1" s="453" t="s">
        <v>431</v>
      </c>
      <c r="J1" s="453" t="s">
        <v>432</v>
      </c>
      <c r="K1" s="453" t="s">
        <v>756</v>
      </c>
    </row>
    <row r="2" spans="1:12" ht="36" x14ac:dyDescent="0.2">
      <c r="A2" s="2111"/>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0</v>
      </c>
      <c r="D5" s="477">
        <v>0</v>
      </c>
      <c r="E5" s="477">
        <v>0</v>
      </c>
      <c r="F5" s="477">
        <v>0</v>
      </c>
      <c r="G5" s="477">
        <v>0</v>
      </c>
      <c r="H5" s="477">
        <v>0</v>
      </c>
      <c r="I5" s="477">
        <v>0</v>
      </c>
      <c r="J5" s="477">
        <v>0</v>
      </c>
      <c r="K5" s="477">
        <v>0</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0</v>
      </c>
      <c r="D7" s="477">
        <v>0</v>
      </c>
      <c r="E7" s="468"/>
      <c r="F7" s="477">
        <v>0</v>
      </c>
      <c r="G7" s="477">
        <v>0</v>
      </c>
      <c r="H7" s="477">
        <v>0</v>
      </c>
      <c r="I7" s="468"/>
      <c r="J7" s="468"/>
      <c r="K7" s="468"/>
    </row>
    <row r="8" spans="1:12" x14ac:dyDescent="0.2">
      <c r="A8" s="463" t="s">
        <v>413</v>
      </c>
      <c r="B8" s="470">
        <v>1150</v>
      </c>
      <c r="C8" s="472"/>
      <c r="D8" s="472"/>
      <c r="E8" s="473"/>
      <c r="F8" s="473"/>
      <c r="G8" s="477">
        <v>0</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0</v>
      </c>
      <c r="D12" s="1694">
        <f t="shared" si="0"/>
        <v>0</v>
      </c>
      <c r="E12" s="1694">
        <f t="shared" si="0"/>
        <v>0</v>
      </c>
      <c r="F12" s="1694">
        <f t="shared" si="0"/>
        <v>0</v>
      </c>
      <c r="G12" s="1694">
        <f t="shared" si="0"/>
        <v>0</v>
      </c>
      <c r="H12" s="1694">
        <f t="shared" si="0"/>
        <v>0</v>
      </c>
      <c r="I12" s="1694">
        <f t="shared" si="0"/>
        <v>0</v>
      </c>
      <c r="J12" s="1694">
        <f t="shared" si="0"/>
        <v>0</v>
      </c>
      <c r="K12" s="1675">
        <f t="shared" si="0"/>
        <v>0</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0</v>
      </c>
      <c r="D16" s="477">
        <v>0</v>
      </c>
      <c r="E16" s="477">
        <v>0</v>
      </c>
      <c r="F16" s="477">
        <v>0</v>
      </c>
      <c r="G16" s="477">
        <v>0</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0</v>
      </c>
      <c r="D18" s="1697">
        <f t="shared" ref="D18:K18" si="1">SUM(D14:D17)</f>
        <v>0</v>
      </c>
      <c r="E18" s="1697">
        <f t="shared" si="1"/>
        <v>0</v>
      </c>
      <c r="F18" s="1697">
        <f t="shared" si="1"/>
        <v>0</v>
      </c>
      <c r="G18" s="1697">
        <f t="shared" si="1"/>
        <v>0</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0</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0</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0</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0</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161</v>
      </c>
      <c r="D65" s="477">
        <v>0</v>
      </c>
      <c r="E65" s="477">
        <v>0</v>
      </c>
      <c r="F65" s="477">
        <v>0</v>
      </c>
      <c r="G65" s="477">
        <v>0</v>
      </c>
      <c r="H65" s="477">
        <v>0</v>
      </c>
      <c r="I65" s="477">
        <v>0</v>
      </c>
      <c r="J65" s="477">
        <v>0</v>
      </c>
      <c r="K65" s="477">
        <v>0</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161</v>
      </c>
      <c r="D67" s="1675">
        <f t="shared" ref="D67:K67" si="2">SUM(D65:D66)</f>
        <v>0</v>
      </c>
      <c r="E67" s="1675">
        <f t="shared" si="2"/>
        <v>0</v>
      </c>
      <c r="F67" s="1675">
        <f t="shared" si="2"/>
        <v>0</v>
      </c>
      <c r="G67" s="1675">
        <f t="shared" si="2"/>
        <v>0</v>
      </c>
      <c r="H67" s="1675">
        <f t="shared" si="2"/>
        <v>0</v>
      </c>
      <c r="I67" s="1675">
        <f t="shared" si="2"/>
        <v>0</v>
      </c>
      <c r="J67" s="1675">
        <f t="shared" si="2"/>
        <v>0</v>
      </c>
      <c r="K67" s="1675">
        <f t="shared" si="2"/>
        <v>0</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0</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0</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998</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95" t="s">
        <v>548</v>
      </c>
      <c r="B75" s="1696"/>
      <c r="C75" s="1675">
        <f>SUM(C69:C74)</f>
        <v>0</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0</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550</v>
      </c>
      <c r="B79" s="470">
        <v>1720</v>
      </c>
      <c r="C79" s="477">
        <v>0</v>
      </c>
      <c r="D79" s="477">
        <v>0</v>
      </c>
      <c r="E79" s="468"/>
      <c r="F79" s="468"/>
      <c r="G79" s="468"/>
      <c r="H79" s="468"/>
      <c r="I79" s="468"/>
      <c r="J79" s="468"/>
      <c r="K79" s="468"/>
    </row>
    <row r="80" spans="1:11" ht="12.75" customHeight="1" x14ac:dyDescent="0.2">
      <c r="A80" s="463" t="s">
        <v>551</v>
      </c>
      <c r="B80" s="470">
        <v>1730</v>
      </c>
      <c r="C80" s="477">
        <v>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95" t="s">
        <v>241</v>
      </c>
      <c r="B82" s="1696"/>
      <c r="C82" s="1694">
        <f>SUM(C77:C81)</f>
        <v>0</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0</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0</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95" t="s">
        <v>243</v>
      </c>
      <c r="B93" s="1696"/>
      <c r="C93" s="1675">
        <f>SUM(C84:C92)</f>
        <v>0</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0</v>
      </c>
      <c r="D95" s="477">
        <v>0</v>
      </c>
      <c r="E95" s="516"/>
      <c r="F95" s="516"/>
      <c r="G95" s="516"/>
      <c r="H95" s="516"/>
      <c r="I95" s="516"/>
      <c r="J95" s="516"/>
      <c r="K95" s="516"/>
    </row>
    <row r="96" spans="1:11" ht="12.75" customHeight="1" x14ac:dyDescent="0.2">
      <c r="A96" s="463" t="s">
        <v>391</v>
      </c>
      <c r="B96" s="470">
        <v>1920</v>
      </c>
      <c r="C96" s="477">
        <v>0</v>
      </c>
      <c r="D96" s="477">
        <v>0</v>
      </c>
      <c r="E96" s="477">
        <v>0</v>
      </c>
      <c r="F96" s="477">
        <v>0</v>
      </c>
      <c r="G96" s="477">
        <v>0</v>
      </c>
      <c r="H96" s="477">
        <v>0</v>
      </c>
      <c r="I96" s="477">
        <v>0</v>
      </c>
      <c r="J96" s="477">
        <v>0</v>
      </c>
      <c r="K96" s="477">
        <v>0</v>
      </c>
    </row>
    <row r="97" spans="1:12" ht="12.75" customHeight="1" x14ac:dyDescent="0.2">
      <c r="A97" s="1482"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821</v>
      </c>
      <c r="B99" s="470">
        <v>1950</v>
      </c>
      <c r="C99" s="477">
        <v>0</v>
      </c>
      <c r="D99" s="477">
        <v>0</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0</v>
      </c>
      <c r="D107" s="477">
        <v>0</v>
      </c>
      <c r="E107" s="477">
        <v>0</v>
      </c>
      <c r="F107" s="477">
        <v>0</v>
      </c>
      <c r="G107" s="477">
        <v>0</v>
      </c>
      <c r="H107" s="477">
        <v>0</v>
      </c>
      <c r="I107" s="477">
        <v>0</v>
      </c>
      <c r="J107" s="477">
        <v>0</v>
      </c>
      <c r="K107" s="477">
        <v>0</v>
      </c>
    </row>
    <row r="108" spans="1:12" ht="12.75" customHeight="1" thickBot="1" x14ac:dyDescent="0.25">
      <c r="A108" s="1695" t="s">
        <v>487</v>
      </c>
      <c r="B108" s="1699"/>
      <c r="C108" s="1694">
        <f>SUM(C95:C107)</f>
        <v>0</v>
      </c>
      <c r="D108" s="1694">
        <f t="shared" ref="D108:K108" si="3">SUM(D95:D107)</f>
        <v>0</v>
      </c>
      <c r="E108" s="1694">
        <f t="shared" si="3"/>
        <v>0</v>
      </c>
      <c r="F108" s="1694">
        <f t="shared" si="3"/>
        <v>0</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161</v>
      </c>
      <c r="D109" s="1702">
        <f t="shared" si="4"/>
        <v>0</v>
      </c>
      <c r="E109" s="1702">
        <f t="shared" si="4"/>
        <v>0</v>
      </c>
      <c r="F109" s="1702">
        <f t="shared" si="4"/>
        <v>0</v>
      </c>
      <c r="G109" s="1702">
        <f t="shared" si="4"/>
        <v>0</v>
      </c>
      <c r="H109" s="1702">
        <f t="shared" si="4"/>
        <v>0</v>
      </c>
      <c r="I109" s="1702">
        <f t="shared" si="4"/>
        <v>0</v>
      </c>
      <c r="J109" s="1702">
        <f t="shared" si="4"/>
        <v>0</v>
      </c>
      <c r="K109" s="1689">
        <f t="shared" si="4"/>
        <v>0</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1258712</v>
      </c>
      <c r="D111" s="477">
        <v>0</v>
      </c>
      <c r="E111" s="553"/>
      <c r="F111" s="477">
        <v>0</v>
      </c>
      <c r="G111" s="477">
        <v>0</v>
      </c>
      <c r="H111" s="553"/>
      <c r="I111" s="468"/>
      <c r="J111" s="468"/>
      <c r="K111" s="468"/>
    </row>
    <row r="112" spans="1:12" ht="12.75" customHeight="1" x14ac:dyDescent="0.2">
      <c r="A112" s="463" t="s">
        <v>824</v>
      </c>
      <c r="B112" s="470">
        <v>2200</v>
      </c>
      <c r="C112" s="477">
        <v>620347</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1879059</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0</v>
      </c>
      <c r="D117" s="477">
        <v>0</v>
      </c>
      <c r="E117" s="477">
        <v>0</v>
      </c>
      <c r="F117" s="477">
        <v>0</v>
      </c>
      <c r="G117" s="477">
        <v>0</v>
      </c>
      <c r="H117" s="477">
        <v>0</v>
      </c>
      <c r="I117" s="468"/>
      <c r="J117" s="477">
        <v>0</v>
      </c>
      <c r="K117" s="477">
        <v>0</v>
      </c>
    </row>
    <row r="118" spans="1:11" ht="12.75" customHeight="1" x14ac:dyDescent="0.2">
      <c r="A118" s="463" t="s">
        <v>1799</v>
      </c>
      <c r="B118" s="554">
        <v>3002</v>
      </c>
      <c r="C118" s="477">
        <v>0</v>
      </c>
      <c r="D118" s="477">
        <v>0</v>
      </c>
      <c r="E118" s="477">
        <v>0</v>
      </c>
      <c r="F118" s="477">
        <v>0</v>
      </c>
      <c r="G118" s="477">
        <v>0</v>
      </c>
      <c r="H118" s="477">
        <v>0</v>
      </c>
      <c r="I118" s="468"/>
      <c r="J118" s="477">
        <v>0</v>
      </c>
      <c r="K118" s="477">
        <v>0</v>
      </c>
    </row>
    <row r="119" spans="1:11" ht="12.75" customHeight="1" x14ac:dyDescent="0.2">
      <c r="A119" s="463" t="s">
        <v>1800</v>
      </c>
      <c r="B119" s="554">
        <v>3005</v>
      </c>
      <c r="C119" s="477">
        <v>0</v>
      </c>
      <c r="D119" s="477">
        <v>0</v>
      </c>
      <c r="E119" s="477">
        <v>0</v>
      </c>
      <c r="F119" s="477">
        <v>0</v>
      </c>
      <c r="G119" s="477">
        <v>0</v>
      </c>
      <c r="H119" s="477">
        <v>0</v>
      </c>
      <c r="I119" s="468"/>
      <c r="J119" s="477">
        <v>0</v>
      </c>
      <c r="K119" s="477">
        <v>0</v>
      </c>
    </row>
    <row r="120" spans="1:11" ht="12.75" customHeight="1" x14ac:dyDescent="0.2">
      <c r="A120" s="1917" t="s">
        <v>1936</v>
      </c>
      <c r="B120" s="554">
        <v>3030</v>
      </c>
      <c r="C120" s="477">
        <v>0</v>
      </c>
      <c r="D120" s="477">
        <v>0</v>
      </c>
      <c r="E120" s="477">
        <v>0</v>
      </c>
      <c r="F120" s="477">
        <v>0</v>
      </c>
      <c r="G120" s="477">
        <v>0</v>
      </c>
      <c r="H120" s="477">
        <v>0</v>
      </c>
      <c r="I120" s="468"/>
      <c r="J120" s="477">
        <v>0</v>
      </c>
      <c r="K120" s="477">
        <v>0</v>
      </c>
    </row>
    <row r="121" spans="1:11" x14ac:dyDescent="0.2">
      <c r="A121" s="1483" t="s">
        <v>1801</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0</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0</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0</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199065</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199065</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0</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0</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0</v>
      </c>
      <c r="G152" s="477">
        <v>0</v>
      </c>
      <c r="H152" s="468"/>
      <c r="I152" s="468"/>
      <c r="J152" s="468"/>
      <c r="K152" s="468"/>
    </row>
    <row r="153" spans="1:11" ht="12.75" customHeight="1" x14ac:dyDescent="0.2">
      <c r="A153" s="463" t="s">
        <v>1057</v>
      </c>
      <c r="B153" s="554">
        <v>3510</v>
      </c>
      <c r="C153" s="477">
        <v>0</v>
      </c>
      <c r="D153" s="477">
        <v>0</v>
      </c>
      <c r="E153" s="553"/>
      <c r="F153" s="477">
        <v>0</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0</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0</v>
      </c>
      <c r="D168" s="572">
        <v>0</v>
      </c>
      <c r="E168" s="572">
        <v>0</v>
      </c>
      <c r="F168" s="572">
        <v>0</v>
      </c>
      <c r="G168" s="573">
        <v>0</v>
      </c>
      <c r="H168" s="574">
        <v>0</v>
      </c>
      <c r="I168" s="573">
        <v>0</v>
      </c>
      <c r="J168" s="573">
        <v>0</v>
      </c>
      <c r="K168" s="574">
        <v>0</v>
      </c>
    </row>
    <row r="169" spans="1:11" ht="12.75" customHeight="1" thickTop="1" thickBot="1" x14ac:dyDescent="0.25">
      <c r="A169" s="2130" t="s">
        <v>398</v>
      </c>
      <c r="B169" s="2131"/>
      <c r="C169" s="1709">
        <f t="shared" ref="C169:K169" si="6">SUM(C132,C141,C145,C146:C150,C155,C156:C167,C168)</f>
        <v>199065</v>
      </c>
      <c r="D169" s="1709">
        <f t="shared" si="6"/>
        <v>0</v>
      </c>
      <c r="E169" s="1709">
        <f t="shared" si="6"/>
        <v>0</v>
      </c>
      <c r="F169" s="1709">
        <f t="shared" si="6"/>
        <v>0</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199065</v>
      </c>
      <c r="D170" s="1702">
        <f t="shared" si="7"/>
        <v>0</v>
      </c>
      <c r="E170" s="1702">
        <f t="shared" si="7"/>
        <v>0</v>
      </c>
      <c r="F170" s="1702">
        <f t="shared" si="7"/>
        <v>0</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32" t="s">
        <v>1492</v>
      </c>
      <c r="B172" s="2133"/>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136" t="s">
        <v>1665</v>
      </c>
      <c r="B175" s="2137"/>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40" t="s">
        <v>1664</v>
      </c>
      <c r="B176" s="2141"/>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138" t="s">
        <v>785</v>
      </c>
      <c r="B181" s="2139"/>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34" t="s">
        <v>1803</v>
      </c>
      <c r="B182" s="2135"/>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0</v>
      </c>
      <c r="D191" s="468"/>
      <c r="E191" s="553"/>
      <c r="F191" s="468"/>
      <c r="G191" s="477">
        <v>0</v>
      </c>
      <c r="H191" s="468"/>
      <c r="I191" s="468"/>
      <c r="J191" s="468"/>
      <c r="K191" s="468"/>
    </row>
    <row r="192" spans="1:11" ht="12.75" customHeight="1" x14ac:dyDescent="0.2">
      <c r="A192" s="463" t="s">
        <v>1047</v>
      </c>
      <c r="B192" s="470">
        <v>4215</v>
      </c>
      <c r="C192" s="477">
        <v>0</v>
      </c>
      <c r="D192" s="468"/>
      <c r="E192" s="553"/>
      <c r="F192" s="468"/>
      <c r="G192" s="477">
        <v>0</v>
      </c>
      <c r="H192" s="468"/>
      <c r="I192" s="468"/>
      <c r="J192" s="468"/>
      <c r="K192" s="468"/>
    </row>
    <row r="193" spans="1:11" ht="12.75" customHeight="1" x14ac:dyDescent="0.2">
      <c r="A193" s="463" t="s">
        <v>1059</v>
      </c>
      <c r="B193" s="470">
        <v>4220</v>
      </c>
      <c r="C193" s="477">
        <v>0</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0</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0</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95" t="s">
        <v>400</v>
      </c>
      <c r="B204" s="1696"/>
      <c r="C204" s="1694">
        <f>SUM(C200:C203)</f>
        <v>0</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0</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1454</v>
      </c>
      <c r="B213" s="550">
        <v>4620</v>
      </c>
      <c r="C213" s="477">
        <v>0</v>
      </c>
      <c r="D213" s="477">
        <v>0</v>
      </c>
      <c r="E213" s="468"/>
      <c r="F213" s="477">
        <v>0</v>
      </c>
      <c r="G213" s="477">
        <v>0</v>
      </c>
      <c r="H213" s="468"/>
      <c r="I213" s="468"/>
      <c r="J213" s="468"/>
      <c r="K213" s="468"/>
    </row>
    <row r="214" spans="1:11" ht="12.75" customHeight="1" x14ac:dyDescent="0.2">
      <c r="A214" s="463" t="s">
        <v>1054</v>
      </c>
      <c r="B214" s="470">
        <v>4625</v>
      </c>
      <c r="C214" s="477">
        <v>0</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0</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101923</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101923</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0</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0</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1937</v>
      </c>
      <c r="B261" s="470">
        <v>4981</v>
      </c>
      <c r="C261" s="581">
        <v>0</v>
      </c>
      <c r="D261" s="581">
        <v>0</v>
      </c>
      <c r="E261" s="468"/>
      <c r="F261" s="581">
        <v>0</v>
      </c>
      <c r="G261" s="581">
        <v>0</v>
      </c>
      <c r="H261" s="468"/>
      <c r="I261" s="468"/>
      <c r="J261" s="468"/>
      <c r="K261" s="468"/>
    </row>
    <row r="262" spans="1:11" ht="12.75" customHeight="1" thickTop="1" thickBot="1" x14ac:dyDescent="0.25">
      <c r="A262" s="1918" t="s">
        <v>1938</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0</v>
      </c>
      <c r="D263" s="581">
        <v>0</v>
      </c>
      <c r="E263" s="468"/>
      <c r="F263" s="581">
        <v>0</v>
      </c>
      <c r="G263" s="581">
        <v>0</v>
      </c>
      <c r="H263" s="468"/>
      <c r="I263" s="468"/>
      <c r="J263" s="468"/>
      <c r="K263" s="468"/>
    </row>
    <row r="264" spans="1:11" ht="12.75" customHeight="1" thickTop="1" thickBot="1" x14ac:dyDescent="0.25">
      <c r="A264" s="463" t="s">
        <v>377</v>
      </c>
      <c r="B264" s="470">
        <v>4992</v>
      </c>
      <c r="C264" s="581">
        <v>0</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101923</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101923</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2180208</v>
      </c>
      <c r="D268" s="1702">
        <f t="shared" si="12"/>
        <v>0</v>
      </c>
      <c r="E268" s="1702">
        <f t="shared" si="12"/>
        <v>0</v>
      </c>
      <c r="F268" s="1702">
        <f t="shared" si="12"/>
        <v>0</v>
      </c>
      <c r="G268" s="1702">
        <f t="shared" si="12"/>
        <v>0</v>
      </c>
      <c r="H268" s="1702">
        <f t="shared" si="12"/>
        <v>0</v>
      </c>
      <c r="I268" s="1702">
        <f t="shared" si="12"/>
        <v>0</v>
      </c>
      <c r="J268" s="1702">
        <f t="shared" si="12"/>
        <v>0</v>
      </c>
      <c r="K268" s="1689">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4" activePane="bottomLeft" state="frozen"/>
      <selection activeCell="E24" sqref="E24"/>
      <selection pane="bottomLeft" activeCell="E24" sqref="E24"/>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10" t="s">
        <v>1802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4"/>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150" t="s">
        <v>297</v>
      </c>
      <c r="B3" s="2151"/>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0</v>
      </c>
      <c r="D5" s="466">
        <v>0</v>
      </c>
      <c r="E5" s="466">
        <v>0</v>
      </c>
      <c r="F5" s="466">
        <v>0</v>
      </c>
      <c r="G5" s="466">
        <v>0</v>
      </c>
      <c r="H5" s="466">
        <v>0</v>
      </c>
      <c r="I5" s="466">
        <v>0</v>
      </c>
      <c r="J5" s="466">
        <v>0</v>
      </c>
      <c r="K5" s="1658">
        <f>SUM(C5:J5)</f>
        <v>0</v>
      </c>
      <c r="L5" s="466">
        <v>0</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0</v>
      </c>
      <c r="D8" s="466">
        <v>0</v>
      </c>
      <c r="E8" s="466">
        <v>0</v>
      </c>
      <c r="F8" s="466">
        <v>0</v>
      </c>
      <c r="G8" s="466">
        <v>0</v>
      </c>
      <c r="H8" s="466">
        <v>0</v>
      </c>
      <c r="I8" s="466">
        <v>0</v>
      </c>
      <c r="J8" s="466">
        <v>0</v>
      </c>
      <c r="K8" s="1658">
        <f t="shared" si="0"/>
        <v>0</v>
      </c>
      <c r="L8" s="466">
        <v>0</v>
      </c>
    </row>
    <row r="9" spans="1:14" x14ac:dyDescent="0.2">
      <c r="A9" s="1491" t="s">
        <v>721</v>
      </c>
      <c r="B9" s="605" t="s">
        <v>968</v>
      </c>
      <c r="C9" s="466">
        <v>0</v>
      </c>
      <c r="D9" s="466">
        <v>0</v>
      </c>
      <c r="E9" s="466">
        <v>0</v>
      </c>
      <c r="F9" s="466">
        <v>0</v>
      </c>
      <c r="G9" s="466">
        <v>0</v>
      </c>
      <c r="H9" s="466">
        <v>0</v>
      </c>
      <c r="I9" s="466">
        <v>0</v>
      </c>
      <c r="J9" s="466">
        <v>0</v>
      </c>
      <c r="K9" s="1658">
        <f t="shared" si="0"/>
        <v>0</v>
      </c>
      <c r="L9" s="466">
        <v>0</v>
      </c>
    </row>
    <row r="10" spans="1:14" x14ac:dyDescent="0.2">
      <c r="A10" s="1491" t="s">
        <v>722</v>
      </c>
      <c r="B10" s="605">
        <v>1250</v>
      </c>
      <c r="C10" s="466">
        <v>0</v>
      </c>
      <c r="D10" s="466">
        <v>0</v>
      </c>
      <c r="E10" s="466">
        <v>0</v>
      </c>
      <c r="F10" s="466">
        <v>0</v>
      </c>
      <c r="G10" s="466">
        <v>0</v>
      </c>
      <c r="H10" s="466">
        <v>0</v>
      </c>
      <c r="I10" s="466">
        <v>0</v>
      </c>
      <c r="J10" s="466">
        <v>0</v>
      </c>
      <c r="K10" s="1658">
        <f t="shared" si="0"/>
        <v>0</v>
      </c>
      <c r="L10" s="466">
        <v>0</v>
      </c>
    </row>
    <row r="11" spans="1:14" x14ac:dyDescent="0.2">
      <c r="A11" s="1491" t="s">
        <v>1130</v>
      </c>
      <c r="B11" s="605" t="s">
        <v>161</v>
      </c>
      <c r="C11" s="466">
        <v>0</v>
      </c>
      <c r="D11" s="466">
        <v>0</v>
      </c>
      <c r="E11" s="466">
        <v>0</v>
      </c>
      <c r="F11" s="466">
        <v>0</v>
      </c>
      <c r="G11" s="466">
        <v>0</v>
      </c>
      <c r="H11" s="466">
        <v>0</v>
      </c>
      <c r="I11" s="466">
        <v>0</v>
      </c>
      <c r="J11" s="466">
        <v>0</v>
      </c>
      <c r="K11" s="1658">
        <f t="shared" si="0"/>
        <v>0</v>
      </c>
      <c r="L11" s="466">
        <v>0</v>
      </c>
    </row>
    <row r="12" spans="1:14" x14ac:dyDescent="0.2">
      <c r="A12" s="1491" t="s">
        <v>962</v>
      </c>
      <c r="B12" s="605">
        <v>1300</v>
      </c>
      <c r="C12" s="466">
        <v>0</v>
      </c>
      <c r="D12" s="466">
        <v>0</v>
      </c>
      <c r="E12" s="466">
        <v>0</v>
      </c>
      <c r="F12" s="466">
        <v>0</v>
      </c>
      <c r="G12" s="466">
        <v>0</v>
      </c>
      <c r="H12" s="466">
        <v>0</v>
      </c>
      <c r="I12" s="466">
        <v>0</v>
      </c>
      <c r="J12" s="466">
        <v>0</v>
      </c>
      <c r="K12" s="1658">
        <f t="shared" si="0"/>
        <v>0</v>
      </c>
      <c r="L12" s="466">
        <v>0</v>
      </c>
    </row>
    <row r="13" spans="1:14" x14ac:dyDescent="0.2">
      <c r="A13" s="1491" t="s">
        <v>723</v>
      </c>
      <c r="B13" s="605">
        <v>1400</v>
      </c>
      <c r="C13" s="466">
        <v>0</v>
      </c>
      <c r="D13" s="466">
        <v>0</v>
      </c>
      <c r="E13" s="466">
        <v>0</v>
      </c>
      <c r="F13" s="466">
        <v>0</v>
      </c>
      <c r="G13" s="466">
        <v>0</v>
      </c>
      <c r="H13" s="466">
        <v>0</v>
      </c>
      <c r="I13" s="466">
        <v>0</v>
      </c>
      <c r="J13" s="466">
        <v>0</v>
      </c>
      <c r="K13" s="1658">
        <f t="shared" si="0"/>
        <v>0</v>
      </c>
      <c r="L13" s="466">
        <v>0</v>
      </c>
    </row>
    <row r="14" spans="1:14" x14ac:dyDescent="0.2">
      <c r="A14" s="1491" t="s">
        <v>963</v>
      </c>
      <c r="B14" s="605">
        <v>1500</v>
      </c>
      <c r="C14" s="466">
        <v>0</v>
      </c>
      <c r="D14" s="466">
        <v>0</v>
      </c>
      <c r="E14" s="466">
        <v>0</v>
      </c>
      <c r="F14" s="466">
        <v>0</v>
      </c>
      <c r="G14" s="466">
        <v>0</v>
      </c>
      <c r="H14" s="466">
        <v>0</v>
      </c>
      <c r="I14" s="466">
        <v>0</v>
      </c>
      <c r="J14" s="466">
        <v>0</v>
      </c>
      <c r="K14" s="1658">
        <f t="shared" si="0"/>
        <v>0</v>
      </c>
      <c r="L14" s="466">
        <v>0</v>
      </c>
    </row>
    <row r="15" spans="1:14" x14ac:dyDescent="0.2">
      <c r="A15" s="1491" t="s">
        <v>964</v>
      </c>
      <c r="B15" s="605">
        <v>1600</v>
      </c>
      <c r="C15" s="466">
        <v>0</v>
      </c>
      <c r="D15" s="466">
        <v>0</v>
      </c>
      <c r="E15" s="466">
        <v>0</v>
      </c>
      <c r="F15" s="466">
        <v>0</v>
      </c>
      <c r="G15" s="466">
        <v>0</v>
      </c>
      <c r="H15" s="466">
        <v>0</v>
      </c>
      <c r="I15" s="466">
        <v>0</v>
      </c>
      <c r="J15" s="466">
        <v>0</v>
      </c>
      <c r="K15" s="1658">
        <f t="shared" si="0"/>
        <v>0</v>
      </c>
      <c r="L15" s="466">
        <v>0</v>
      </c>
    </row>
    <row r="16" spans="1:14" x14ac:dyDescent="0.2">
      <c r="A16" s="1491" t="s">
        <v>987</v>
      </c>
      <c r="B16" s="605" t="s">
        <v>424</v>
      </c>
      <c r="C16" s="466">
        <v>0</v>
      </c>
      <c r="D16" s="466">
        <v>0</v>
      </c>
      <c r="E16" s="466">
        <v>0</v>
      </c>
      <c r="F16" s="466">
        <v>0</v>
      </c>
      <c r="G16" s="466">
        <v>0</v>
      </c>
      <c r="H16" s="466">
        <v>0</v>
      </c>
      <c r="I16" s="466">
        <v>0</v>
      </c>
      <c r="J16" s="466">
        <v>0</v>
      </c>
      <c r="K16" s="1658">
        <f t="shared" si="0"/>
        <v>0</v>
      </c>
      <c r="L16" s="466">
        <v>0</v>
      </c>
    </row>
    <row r="17" spans="1:12" x14ac:dyDescent="0.2">
      <c r="A17" s="1491" t="s">
        <v>724</v>
      </c>
      <c r="B17" s="605" t="s">
        <v>162</v>
      </c>
      <c r="C17" s="466">
        <v>0</v>
      </c>
      <c r="D17" s="466">
        <v>0</v>
      </c>
      <c r="E17" s="466">
        <v>0</v>
      </c>
      <c r="F17" s="466">
        <v>0</v>
      </c>
      <c r="G17" s="466">
        <v>0</v>
      </c>
      <c r="H17" s="466">
        <v>0</v>
      </c>
      <c r="I17" s="466">
        <v>0</v>
      </c>
      <c r="J17" s="466">
        <v>0</v>
      </c>
      <c r="K17" s="1658">
        <f t="shared" si="0"/>
        <v>0</v>
      </c>
      <c r="L17" s="466">
        <v>0</v>
      </c>
    </row>
    <row r="18" spans="1:12" x14ac:dyDescent="0.2">
      <c r="A18" s="1491" t="s">
        <v>1087</v>
      </c>
      <c r="B18" s="605">
        <v>1800</v>
      </c>
      <c r="C18" s="466">
        <v>0</v>
      </c>
      <c r="D18" s="466">
        <v>0</v>
      </c>
      <c r="E18" s="466">
        <v>0</v>
      </c>
      <c r="F18" s="466">
        <v>0</v>
      </c>
      <c r="G18" s="466">
        <v>0</v>
      </c>
      <c r="H18" s="466">
        <v>0</v>
      </c>
      <c r="I18" s="466">
        <v>0</v>
      </c>
      <c r="J18" s="466">
        <v>0</v>
      </c>
      <c r="K18" s="1658">
        <f t="shared" si="0"/>
        <v>0</v>
      </c>
      <c r="L18" s="466">
        <v>0</v>
      </c>
    </row>
    <row r="19" spans="1:12" x14ac:dyDescent="0.2">
      <c r="A19" s="1491" t="s">
        <v>134</v>
      </c>
      <c r="B19" s="605">
        <v>1900</v>
      </c>
      <c r="C19" s="466">
        <v>0</v>
      </c>
      <c r="D19" s="466">
        <v>0</v>
      </c>
      <c r="E19" s="466">
        <v>0</v>
      </c>
      <c r="F19" s="466">
        <v>0</v>
      </c>
      <c r="G19" s="466">
        <v>0</v>
      </c>
      <c r="H19" s="466">
        <v>0</v>
      </c>
      <c r="I19" s="466">
        <v>0</v>
      </c>
      <c r="J19" s="466">
        <v>0</v>
      </c>
      <c r="K19" s="1658">
        <f t="shared" si="0"/>
        <v>0</v>
      </c>
      <c r="L19" s="466">
        <v>0</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0</v>
      </c>
      <c r="I21" s="607"/>
      <c r="J21" s="473"/>
      <c r="K21" s="1658">
        <f t="shared" si="0"/>
        <v>0</v>
      </c>
      <c r="L21" s="466">
        <v>0</v>
      </c>
    </row>
    <row r="22" spans="1:12" x14ac:dyDescent="0.2">
      <c r="A22" s="1492" t="s">
        <v>740</v>
      </c>
      <c r="B22" s="593" t="s">
        <v>727</v>
      </c>
      <c r="C22" s="473"/>
      <c r="D22" s="473"/>
      <c r="E22" s="473"/>
      <c r="F22" s="473"/>
      <c r="G22" s="473"/>
      <c r="H22" s="466">
        <v>0</v>
      </c>
      <c r="I22" s="607"/>
      <c r="J22" s="473"/>
      <c r="K22" s="1658">
        <f t="shared" si="0"/>
        <v>0</v>
      </c>
      <c r="L22" s="466">
        <v>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0</v>
      </c>
      <c r="I24" s="607"/>
      <c r="J24" s="473"/>
      <c r="K24" s="1658">
        <f t="shared" si="0"/>
        <v>0</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0</v>
      </c>
      <c r="I27" s="607"/>
      <c r="J27" s="473"/>
      <c r="K27" s="1658">
        <f t="shared" si="0"/>
        <v>0</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0</v>
      </c>
      <c r="D33" s="1657">
        <f t="shared" ref="D33:L33" si="1">SUM(D5:D32)</f>
        <v>0</v>
      </c>
      <c r="E33" s="1657">
        <f t="shared" si="1"/>
        <v>0</v>
      </c>
      <c r="F33" s="1657">
        <f t="shared" si="1"/>
        <v>0</v>
      </c>
      <c r="G33" s="1657">
        <f t="shared" si="1"/>
        <v>0</v>
      </c>
      <c r="H33" s="1657">
        <f t="shared" si="1"/>
        <v>0</v>
      </c>
      <c r="I33" s="1657">
        <f t="shared" si="1"/>
        <v>0</v>
      </c>
      <c r="J33" s="1657">
        <f t="shared" si="1"/>
        <v>0</v>
      </c>
      <c r="K33" s="1657">
        <f t="shared" si="1"/>
        <v>0</v>
      </c>
      <c r="L33" s="1657">
        <f t="shared" si="1"/>
        <v>0</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0</v>
      </c>
      <c r="D36" s="466">
        <v>0</v>
      </c>
      <c r="E36" s="466">
        <v>0</v>
      </c>
      <c r="F36" s="466">
        <v>0</v>
      </c>
      <c r="G36" s="466">
        <v>0</v>
      </c>
      <c r="H36" s="466">
        <v>0</v>
      </c>
      <c r="I36" s="466">
        <v>0</v>
      </c>
      <c r="J36" s="466">
        <v>0</v>
      </c>
      <c r="K36" s="1658">
        <f t="shared" ref="K36:K41" si="2">SUM(C36:J36)</f>
        <v>0</v>
      </c>
      <c r="L36" s="466">
        <v>0</v>
      </c>
    </row>
    <row r="37" spans="1:14" x14ac:dyDescent="0.2">
      <c r="A37" s="1491" t="s">
        <v>1090</v>
      </c>
      <c r="B37" s="605">
        <v>2120</v>
      </c>
      <c r="C37" s="466">
        <v>0</v>
      </c>
      <c r="D37" s="466">
        <v>0</v>
      </c>
      <c r="E37" s="466">
        <v>46799</v>
      </c>
      <c r="F37" s="466">
        <v>8240</v>
      </c>
      <c r="G37" s="466">
        <v>0</v>
      </c>
      <c r="H37" s="466">
        <v>0</v>
      </c>
      <c r="I37" s="466">
        <v>0</v>
      </c>
      <c r="J37" s="466">
        <v>0</v>
      </c>
      <c r="K37" s="1658">
        <f t="shared" si="2"/>
        <v>55039</v>
      </c>
      <c r="L37" s="466">
        <v>47500</v>
      </c>
    </row>
    <row r="38" spans="1:14" x14ac:dyDescent="0.2">
      <c r="A38" s="1491" t="s">
        <v>198</v>
      </c>
      <c r="B38" s="605">
        <v>2130</v>
      </c>
      <c r="C38" s="466">
        <v>0</v>
      </c>
      <c r="D38" s="466">
        <v>0</v>
      </c>
      <c r="E38" s="466">
        <v>0</v>
      </c>
      <c r="F38" s="466">
        <v>0</v>
      </c>
      <c r="G38" s="466">
        <v>0</v>
      </c>
      <c r="H38" s="466">
        <v>0</v>
      </c>
      <c r="I38" s="466">
        <v>0</v>
      </c>
      <c r="J38" s="466">
        <v>0</v>
      </c>
      <c r="K38" s="1658">
        <f t="shared" si="2"/>
        <v>0</v>
      </c>
      <c r="L38" s="466">
        <v>0</v>
      </c>
    </row>
    <row r="39" spans="1:14" x14ac:dyDescent="0.2">
      <c r="A39" s="1491" t="s">
        <v>199</v>
      </c>
      <c r="B39" s="605">
        <v>2140</v>
      </c>
      <c r="C39" s="466">
        <v>0</v>
      </c>
      <c r="D39" s="466">
        <v>0</v>
      </c>
      <c r="E39" s="466">
        <v>0</v>
      </c>
      <c r="F39" s="466">
        <v>0</v>
      </c>
      <c r="G39" s="466">
        <v>0</v>
      </c>
      <c r="H39" s="466">
        <v>0</v>
      </c>
      <c r="I39" s="466">
        <v>0</v>
      </c>
      <c r="J39" s="466">
        <v>0</v>
      </c>
      <c r="K39" s="1658">
        <f t="shared" si="2"/>
        <v>0</v>
      </c>
      <c r="L39" s="466">
        <v>0</v>
      </c>
    </row>
    <row r="40" spans="1:14" x14ac:dyDescent="0.2">
      <c r="A40" s="1491" t="s">
        <v>200</v>
      </c>
      <c r="B40" s="605">
        <v>2150</v>
      </c>
      <c r="C40" s="466">
        <v>0</v>
      </c>
      <c r="D40" s="466">
        <v>0</v>
      </c>
      <c r="E40" s="466">
        <v>0</v>
      </c>
      <c r="F40" s="466">
        <v>0</v>
      </c>
      <c r="G40" s="466">
        <v>0</v>
      </c>
      <c r="H40" s="466">
        <v>0</v>
      </c>
      <c r="I40" s="466">
        <v>0</v>
      </c>
      <c r="J40" s="466">
        <v>0</v>
      </c>
      <c r="K40" s="1658">
        <f t="shared" si="2"/>
        <v>0</v>
      </c>
      <c r="L40" s="466">
        <v>0</v>
      </c>
    </row>
    <row r="41" spans="1:14" x14ac:dyDescent="0.2">
      <c r="A41" s="1491" t="s">
        <v>1669</v>
      </c>
      <c r="B41" s="605">
        <v>2190</v>
      </c>
      <c r="C41" s="466">
        <v>0</v>
      </c>
      <c r="D41" s="466">
        <v>0</v>
      </c>
      <c r="E41" s="466">
        <v>0</v>
      </c>
      <c r="F41" s="466">
        <v>0</v>
      </c>
      <c r="G41" s="466">
        <v>0</v>
      </c>
      <c r="H41" s="466">
        <v>0</v>
      </c>
      <c r="I41" s="466">
        <v>0</v>
      </c>
      <c r="J41" s="466">
        <v>0</v>
      </c>
      <c r="K41" s="1658">
        <f t="shared" si="2"/>
        <v>0</v>
      </c>
      <c r="L41" s="466">
        <v>0</v>
      </c>
    </row>
    <row r="42" spans="1:14" ht="12.75" customHeight="1" thickBot="1" x14ac:dyDescent="0.25">
      <c r="A42" s="1655" t="s">
        <v>560</v>
      </c>
      <c r="B42" s="1656" t="s">
        <v>716</v>
      </c>
      <c r="C42" s="1657">
        <f>SUM(C36:C41)</f>
        <v>0</v>
      </c>
      <c r="D42" s="1657">
        <f t="shared" ref="D42:L42" si="3">SUM(D36:D41)</f>
        <v>0</v>
      </c>
      <c r="E42" s="1657">
        <f t="shared" si="3"/>
        <v>46799</v>
      </c>
      <c r="F42" s="1657">
        <f t="shared" si="3"/>
        <v>8240</v>
      </c>
      <c r="G42" s="1657">
        <f t="shared" si="3"/>
        <v>0</v>
      </c>
      <c r="H42" s="1657">
        <f t="shared" si="3"/>
        <v>0</v>
      </c>
      <c r="I42" s="1657">
        <f t="shared" si="3"/>
        <v>0</v>
      </c>
      <c r="J42" s="1657">
        <f t="shared" si="3"/>
        <v>0</v>
      </c>
      <c r="K42" s="1657">
        <f t="shared" si="3"/>
        <v>55039</v>
      </c>
      <c r="L42" s="1657">
        <f t="shared" si="3"/>
        <v>47500</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0</v>
      </c>
      <c r="D44" s="466">
        <v>0</v>
      </c>
      <c r="E44" s="466">
        <v>123719</v>
      </c>
      <c r="F44" s="466">
        <v>12908</v>
      </c>
      <c r="G44" s="466">
        <v>0</v>
      </c>
      <c r="H44" s="466">
        <v>0</v>
      </c>
      <c r="I44" s="466">
        <v>0</v>
      </c>
      <c r="J44" s="466">
        <v>0</v>
      </c>
      <c r="K44" s="1659">
        <f>SUM(C44:J44)</f>
        <v>136627</v>
      </c>
      <c r="L44" s="466">
        <v>131007</v>
      </c>
    </row>
    <row r="45" spans="1:14" x14ac:dyDescent="0.2">
      <c r="A45" s="1491" t="s">
        <v>815</v>
      </c>
      <c r="B45" s="605">
        <v>2220</v>
      </c>
      <c r="C45" s="466">
        <v>0</v>
      </c>
      <c r="D45" s="466">
        <v>0</v>
      </c>
      <c r="E45" s="466">
        <v>0</v>
      </c>
      <c r="F45" s="466">
        <v>0</v>
      </c>
      <c r="G45" s="466">
        <v>0</v>
      </c>
      <c r="H45" s="466">
        <v>0</v>
      </c>
      <c r="I45" s="466">
        <v>0</v>
      </c>
      <c r="J45" s="466">
        <v>0</v>
      </c>
      <c r="K45" s="1659">
        <f>SUM(C45:J45)</f>
        <v>0</v>
      </c>
      <c r="L45" s="466">
        <v>0</v>
      </c>
    </row>
    <row r="46" spans="1:14" x14ac:dyDescent="0.2">
      <c r="A46" s="1491" t="s">
        <v>816</v>
      </c>
      <c r="B46" s="605">
        <v>2230</v>
      </c>
      <c r="C46" s="466">
        <v>0</v>
      </c>
      <c r="D46" s="466">
        <v>0</v>
      </c>
      <c r="E46" s="466">
        <v>0</v>
      </c>
      <c r="F46" s="466">
        <v>0</v>
      </c>
      <c r="G46" s="466">
        <v>0</v>
      </c>
      <c r="H46" s="466">
        <v>0</v>
      </c>
      <c r="I46" s="466">
        <v>0</v>
      </c>
      <c r="J46" s="466">
        <v>0</v>
      </c>
      <c r="K46" s="1659">
        <f>SUM(C46:J46)</f>
        <v>0</v>
      </c>
      <c r="L46" s="466">
        <v>0</v>
      </c>
    </row>
    <row r="47" spans="1:14" ht="12.75" customHeight="1" thickBot="1" x14ac:dyDescent="0.25">
      <c r="A47" s="1655" t="s">
        <v>561</v>
      </c>
      <c r="B47" s="1656" t="s">
        <v>32</v>
      </c>
      <c r="C47" s="1657">
        <f>SUM(C44:C46)</f>
        <v>0</v>
      </c>
      <c r="D47" s="1657">
        <f t="shared" ref="D47:K47" si="4">SUM(D44:D46)</f>
        <v>0</v>
      </c>
      <c r="E47" s="1657">
        <f t="shared" si="4"/>
        <v>123719</v>
      </c>
      <c r="F47" s="1657">
        <f t="shared" si="4"/>
        <v>12908</v>
      </c>
      <c r="G47" s="1657">
        <f t="shared" si="4"/>
        <v>0</v>
      </c>
      <c r="H47" s="1657">
        <f t="shared" si="4"/>
        <v>0</v>
      </c>
      <c r="I47" s="1657">
        <f t="shared" si="4"/>
        <v>0</v>
      </c>
      <c r="J47" s="1657">
        <f t="shared" si="4"/>
        <v>0</v>
      </c>
      <c r="K47" s="1657">
        <f t="shared" si="4"/>
        <v>136627</v>
      </c>
      <c r="L47" s="1657">
        <f>SUM(L44:L46)</f>
        <v>131007</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0</v>
      </c>
      <c r="E49" s="466">
        <v>0</v>
      </c>
      <c r="F49" s="466">
        <v>0</v>
      </c>
      <c r="G49" s="466">
        <v>0</v>
      </c>
      <c r="H49" s="466">
        <v>0</v>
      </c>
      <c r="I49" s="466">
        <v>0</v>
      </c>
      <c r="J49" s="466">
        <v>0</v>
      </c>
      <c r="K49" s="1659">
        <f>SUM(C49:J49)</f>
        <v>0</v>
      </c>
      <c r="L49" s="466">
        <v>0</v>
      </c>
    </row>
    <row r="50" spans="1:14" x14ac:dyDescent="0.2">
      <c r="A50" s="1491" t="s">
        <v>818</v>
      </c>
      <c r="B50" s="605">
        <v>2320</v>
      </c>
      <c r="C50" s="466">
        <v>0</v>
      </c>
      <c r="D50" s="466">
        <v>0</v>
      </c>
      <c r="E50" s="466">
        <v>0</v>
      </c>
      <c r="F50" s="466">
        <v>0</v>
      </c>
      <c r="G50" s="466">
        <v>0</v>
      </c>
      <c r="H50" s="466">
        <v>0</v>
      </c>
      <c r="I50" s="466">
        <v>0</v>
      </c>
      <c r="J50" s="466">
        <v>0</v>
      </c>
      <c r="K50" s="1659">
        <f>SUM(C50:J50)</f>
        <v>0</v>
      </c>
      <c r="L50" s="466">
        <v>0</v>
      </c>
    </row>
    <row r="51" spans="1:14" x14ac:dyDescent="0.2">
      <c r="A51" s="1491" t="s">
        <v>42</v>
      </c>
      <c r="B51" s="605">
        <v>2330</v>
      </c>
      <c r="C51" s="466">
        <v>0</v>
      </c>
      <c r="D51" s="466">
        <v>0</v>
      </c>
      <c r="E51" s="466">
        <v>123829</v>
      </c>
      <c r="F51" s="466">
        <v>2509</v>
      </c>
      <c r="G51" s="466">
        <v>0</v>
      </c>
      <c r="H51" s="466">
        <v>0</v>
      </c>
      <c r="I51" s="466">
        <v>0</v>
      </c>
      <c r="J51" s="466">
        <v>0</v>
      </c>
      <c r="K51" s="1659">
        <f>SUM(C51:J51)</f>
        <v>126338</v>
      </c>
      <c r="L51" s="466">
        <v>124240</v>
      </c>
    </row>
    <row r="52" spans="1:14" ht="22.5" x14ac:dyDescent="0.2">
      <c r="A52" s="1492" t="s">
        <v>298</v>
      </c>
      <c r="B52" s="618" t="s">
        <v>366</v>
      </c>
      <c r="C52" s="466">
        <v>0</v>
      </c>
      <c r="D52" s="466">
        <v>0</v>
      </c>
      <c r="E52" s="466">
        <v>0</v>
      </c>
      <c r="F52" s="466">
        <v>0</v>
      </c>
      <c r="G52" s="466">
        <v>0</v>
      </c>
      <c r="H52" s="466">
        <v>0</v>
      </c>
      <c r="I52" s="466">
        <v>0</v>
      </c>
      <c r="J52" s="466">
        <v>0</v>
      </c>
      <c r="K52" s="1659">
        <f>SUM(C52:J52)</f>
        <v>0</v>
      </c>
      <c r="L52" s="466">
        <v>0</v>
      </c>
    </row>
    <row r="53" spans="1:14" ht="12.75" customHeight="1" thickBot="1" x14ac:dyDescent="0.25">
      <c r="A53" s="1655" t="s">
        <v>717</v>
      </c>
      <c r="B53" s="1656" t="s">
        <v>33</v>
      </c>
      <c r="C53" s="1657">
        <f>SUM(C49:C52)</f>
        <v>0</v>
      </c>
      <c r="D53" s="1657">
        <f t="shared" ref="D53:L53" si="5">SUM(D49:D52)</f>
        <v>0</v>
      </c>
      <c r="E53" s="1657">
        <f t="shared" si="5"/>
        <v>123829</v>
      </c>
      <c r="F53" s="1657">
        <f t="shared" si="5"/>
        <v>2509</v>
      </c>
      <c r="G53" s="1657">
        <f t="shared" si="5"/>
        <v>0</v>
      </c>
      <c r="H53" s="1657">
        <f t="shared" si="5"/>
        <v>0</v>
      </c>
      <c r="I53" s="1657">
        <f t="shared" si="5"/>
        <v>0</v>
      </c>
      <c r="J53" s="1657">
        <f t="shared" si="5"/>
        <v>0</v>
      </c>
      <c r="K53" s="1657">
        <f t="shared" si="5"/>
        <v>126338</v>
      </c>
      <c r="L53" s="1657">
        <f t="shared" si="5"/>
        <v>124240</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0</v>
      </c>
      <c r="D55" s="466">
        <v>0</v>
      </c>
      <c r="E55" s="466">
        <v>0</v>
      </c>
      <c r="F55" s="466">
        <v>0</v>
      </c>
      <c r="G55" s="466">
        <v>0</v>
      </c>
      <c r="H55" s="466">
        <v>0</v>
      </c>
      <c r="I55" s="466">
        <v>0</v>
      </c>
      <c r="J55" s="466">
        <v>0</v>
      </c>
      <c r="K55" s="1659">
        <f>SUM(C55:J55)</f>
        <v>0</v>
      </c>
      <c r="L55" s="466">
        <v>0</v>
      </c>
    </row>
    <row r="56" spans="1:14" ht="12.75" customHeight="1" x14ac:dyDescent="0.2">
      <c r="A56" s="1495" t="s">
        <v>376</v>
      </c>
      <c r="B56" s="619">
        <v>2490</v>
      </c>
      <c r="C56" s="466">
        <v>0</v>
      </c>
      <c r="D56" s="466">
        <v>0</v>
      </c>
      <c r="E56" s="466">
        <v>0</v>
      </c>
      <c r="F56" s="466">
        <v>0</v>
      </c>
      <c r="G56" s="466">
        <v>0</v>
      </c>
      <c r="H56" s="466">
        <v>0</v>
      </c>
      <c r="I56" s="466">
        <v>0</v>
      </c>
      <c r="J56" s="466">
        <v>0</v>
      </c>
      <c r="K56" s="1659">
        <f>SUM(C56:J56)</f>
        <v>0</v>
      </c>
      <c r="L56" s="466">
        <v>0</v>
      </c>
    </row>
    <row r="57" spans="1:14" s="343" customFormat="1" ht="12.75" customHeight="1" thickBot="1" x14ac:dyDescent="0.25">
      <c r="A57" s="1655" t="s">
        <v>263</v>
      </c>
      <c r="B57" s="1660" t="s">
        <v>34</v>
      </c>
      <c r="C57" s="1661">
        <f>SUM(C55:C56)</f>
        <v>0</v>
      </c>
      <c r="D57" s="1661">
        <f t="shared" ref="D57:K57" si="6">SUM(D55:D56)</f>
        <v>0</v>
      </c>
      <c r="E57" s="1661">
        <f t="shared" si="6"/>
        <v>0</v>
      </c>
      <c r="F57" s="1661">
        <f t="shared" si="6"/>
        <v>0</v>
      </c>
      <c r="G57" s="1661">
        <f t="shared" si="6"/>
        <v>0</v>
      </c>
      <c r="H57" s="1661">
        <f t="shared" si="6"/>
        <v>0</v>
      </c>
      <c r="I57" s="1661">
        <f t="shared" si="6"/>
        <v>0</v>
      </c>
      <c r="J57" s="1661">
        <f t="shared" si="6"/>
        <v>0</v>
      </c>
      <c r="K57" s="1661">
        <f t="shared" si="6"/>
        <v>0</v>
      </c>
      <c r="L57" s="1657">
        <f>SUM(L55:L56)</f>
        <v>0</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0</v>
      </c>
      <c r="D59" s="466">
        <v>0</v>
      </c>
      <c r="E59" s="466">
        <v>0</v>
      </c>
      <c r="F59" s="466">
        <v>0</v>
      </c>
      <c r="G59" s="466">
        <v>0</v>
      </c>
      <c r="H59" s="466">
        <v>0</v>
      </c>
      <c r="I59" s="466">
        <v>0</v>
      </c>
      <c r="J59" s="466">
        <v>0</v>
      </c>
      <c r="K59" s="1659">
        <f t="shared" ref="K59:K64" si="7">SUM(C59:J59)</f>
        <v>0</v>
      </c>
      <c r="L59" s="466">
        <v>0</v>
      </c>
      <c r="M59" s="600"/>
      <c r="N59" s="600"/>
    </row>
    <row r="60" spans="1:14" s="343" customFormat="1" x14ac:dyDescent="0.2">
      <c r="A60" s="1491" t="s">
        <v>463</v>
      </c>
      <c r="B60" s="605">
        <v>2520</v>
      </c>
      <c r="C60" s="466">
        <v>0</v>
      </c>
      <c r="D60" s="466">
        <v>0</v>
      </c>
      <c r="E60" s="466">
        <v>0</v>
      </c>
      <c r="F60" s="466">
        <v>0</v>
      </c>
      <c r="G60" s="466">
        <v>0</v>
      </c>
      <c r="H60" s="466">
        <v>0</v>
      </c>
      <c r="I60" s="466">
        <v>0</v>
      </c>
      <c r="J60" s="466">
        <v>0</v>
      </c>
      <c r="K60" s="1659">
        <f t="shared" si="7"/>
        <v>0</v>
      </c>
      <c r="L60" s="466">
        <v>0</v>
      </c>
      <c r="M60" s="600"/>
      <c r="N60" s="600"/>
    </row>
    <row r="61" spans="1:14" s="343" customFormat="1" x14ac:dyDescent="0.2">
      <c r="A61" s="1491" t="s">
        <v>197</v>
      </c>
      <c r="B61" s="605">
        <v>2540</v>
      </c>
      <c r="C61" s="466">
        <v>0</v>
      </c>
      <c r="D61" s="466">
        <v>0</v>
      </c>
      <c r="E61" s="466">
        <v>0</v>
      </c>
      <c r="F61" s="466">
        <v>0</v>
      </c>
      <c r="G61" s="466">
        <v>0</v>
      </c>
      <c r="H61" s="466">
        <v>0</v>
      </c>
      <c r="I61" s="466">
        <v>0</v>
      </c>
      <c r="J61" s="466">
        <v>0</v>
      </c>
      <c r="K61" s="1659">
        <f t="shared" si="7"/>
        <v>0</v>
      </c>
      <c r="L61" s="466">
        <v>0</v>
      </c>
      <c r="M61" s="600"/>
      <c r="N61" s="600"/>
    </row>
    <row r="62" spans="1:14" s="343" customFormat="1" x14ac:dyDescent="0.2">
      <c r="A62" s="1491" t="s">
        <v>953</v>
      </c>
      <c r="B62" s="605">
        <v>2550</v>
      </c>
      <c r="C62" s="466">
        <v>0</v>
      </c>
      <c r="D62" s="466">
        <v>0</v>
      </c>
      <c r="E62" s="466">
        <v>0</v>
      </c>
      <c r="F62" s="466">
        <v>0</v>
      </c>
      <c r="G62" s="466">
        <v>0</v>
      </c>
      <c r="H62" s="466">
        <v>0</v>
      </c>
      <c r="I62" s="466">
        <v>0</v>
      </c>
      <c r="J62" s="466">
        <v>0</v>
      </c>
      <c r="K62" s="1659">
        <f t="shared" si="7"/>
        <v>0</v>
      </c>
      <c r="L62" s="466">
        <v>0</v>
      </c>
      <c r="M62" s="600"/>
      <c r="N62" s="600"/>
    </row>
    <row r="63" spans="1:14" s="600" customFormat="1" x14ac:dyDescent="0.2">
      <c r="A63" s="1491" t="s">
        <v>100</v>
      </c>
      <c r="B63" s="605">
        <v>2560</v>
      </c>
      <c r="C63" s="466">
        <v>0</v>
      </c>
      <c r="D63" s="466">
        <v>0</v>
      </c>
      <c r="E63" s="466">
        <v>0</v>
      </c>
      <c r="F63" s="466">
        <v>0</v>
      </c>
      <c r="G63" s="466">
        <v>0</v>
      </c>
      <c r="H63" s="466">
        <v>0</v>
      </c>
      <c r="I63" s="466">
        <v>0</v>
      </c>
      <c r="J63" s="466">
        <v>0</v>
      </c>
      <c r="K63" s="1659">
        <f t="shared" si="7"/>
        <v>0</v>
      </c>
      <c r="L63" s="466">
        <v>0</v>
      </c>
    </row>
    <row r="64" spans="1:14" s="600" customFormat="1" x14ac:dyDescent="0.2">
      <c r="A64" s="1496" t="s">
        <v>101</v>
      </c>
      <c r="B64" s="621">
        <v>2570</v>
      </c>
      <c r="C64" s="466">
        <v>0</v>
      </c>
      <c r="D64" s="466">
        <v>0</v>
      </c>
      <c r="E64" s="466">
        <v>0</v>
      </c>
      <c r="F64" s="466">
        <v>0</v>
      </c>
      <c r="G64" s="466">
        <v>0</v>
      </c>
      <c r="H64" s="466">
        <v>0</v>
      </c>
      <c r="I64" s="466">
        <v>0</v>
      </c>
      <c r="J64" s="466">
        <v>0</v>
      </c>
      <c r="K64" s="1659">
        <f t="shared" si="7"/>
        <v>0</v>
      </c>
      <c r="L64" s="466">
        <v>0</v>
      </c>
    </row>
    <row r="65" spans="1:14" s="343" customFormat="1" ht="12.75" customHeight="1" thickBot="1" x14ac:dyDescent="0.25">
      <c r="A65" s="1655" t="s">
        <v>719</v>
      </c>
      <c r="B65" s="1656" t="s">
        <v>35</v>
      </c>
      <c r="C65" s="1657">
        <f>SUM(C59:C64)</f>
        <v>0</v>
      </c>
      <c r="D65" s="1657">
        <f t="shared" ref="D65:L65" si="8">SUM(D59:D64)</f>
        <v>0</v>
      </c>
      <c r="E65" s="1657">
        <f t="shared" si="8"/>
        <v>0</v>
      </c>
      <c r="F65" s="1657">
        <f t="shared" si="8"/>
        <v>0</v>
      </c>
      <c r="G65" s="1657">
        <f t="shared" si="8"/>
        <v>0</v>
      </c>
      <c r="H65" s="1657">
        <f t="shared" si="8"/>
        <v>0</v>
      </c>
      <c r="I65" s="1657">
        <f t="shared" si="8"/>
        <v>0</v>
      </c>
      <c r="J65" s="1657">
        <f t="shared" si="8"/>
        <v>0</v>
      </c>
      <c r="K65" s="1657">
        <f t="shared" si="8"/>
        <v>0</v>
      </c>
      <c r="L65" s="1657">
        <f t="shared" si="8"/>
        <v>0</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0</v>
      </c>
      <c r="D67" s="466">
        <v>0</v>
      </c>
      <c r="E67" s="466">
        <v>0</v>
      </c>
      <c r="F67" s="466">
        <v>0</v>
      </c>
      <c r="G67" s="466">
        <v>0</v>
      </c>
      <c r="H67" s="466">
        <v>0</v>
      </c>
      <c r="I67" s="466">
        <v>0</v>
      </c>
      <c r="J67" s="466">
        <v>0</v>
      </c>
      <c r="K67" s="1659">
        <f>SUM(C67:J67)</f>
        <v>0</v>
      </c>
      <c r="L67" s="466">
        <v>0</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0</v>
      </c>
      <c r="D69" s="466">
        <v>0</v>
      </c>
      <c r="E69" s="466">
        <v>0</v>
      </c>
      <c r="F69" s="466">
        <v>0</v>
      </c>
      <c r="G69" s="466">
        <v>0</v>
      </c>
      <c r="H69" s="466">
        <v>0</v>
      </c>
      <c r="I69" s="466">
        <v>0</v>
      </c>
      <c r="J69" s="466">
        <v>0</v>
      </c>
      <c r="K69" s="1659">
        <f>SUM(C69:J69)</f>
        <v>0</v>
      </c>
      <c r="L69" s="466">
        <v>0</v>
      </c>
      <c r="M69" s="600"/>
      <c r="N69" s="600"/>
    </row>
    <row r="70" spans="1:14" s="343" customFormat="1" x14ac:dyDescent="0.2">
      <c r="A70" s="1491" t="s">
        <v>403</v>
      </c>
      <c r="B70" s="605">
        <v>2640</v>
      </c>
      <c r="C70" s="466">
        <v>0</v>
      </c>
      <c r="D70" s="466">
        <v>0</v>
      </c>
      <c r="E70" s="466">
        <v>0</v>
      </c>
      <c r="F70" s="466">
        <v>0</v>
      </c>
      <c r="G70" s="466">
        <v>0</v>
      </c>
      <c r="H70" s="466">
        <v>0</v>
      </c>
      <c r="I70" s="466">
        <v>0</v>
      </c>
      <c r="J70" s="466">
        <v>0</v>
      </c>
      <c r="K70" s="1659">
        <f>SUM(C70:J70)</f>
        <v>0</v>
      </c>
      <c r="L70" s="466">
        <v>0</v>
      </c>
      <c r="M70" s="600"/>
      <c r="N70" s="600"/>
    </row>
    <row r="71" spans="1:14" s="343" customFormat="1" x14ac:dyDescent="0.2">
      <c r="A71" s="1491" t="s">
        <v>404</v>
      </c>
      <c r="B71" s="605">
        <v>2660</v>
      </c>
      <c r="C71" s="466">
        <v>0</v>
      </c>
      <c r="D71" s="466">
        <v>0</v>
      </c>
      <c r="E71" s="466">
        <v>0</v>
      </c>
      <c r="F71" s="466">
        <v>0</v>
      </c>
      <c r="G71" s="466">
        <v>0</v>
      </c>
      <c r="H71" s="466">
        <v>0</v>
      </c>
      <c r="I71" s="466">
        <v>0</v>
      </c>
      <c r="J71" s="466">
        <v>0</v>
      </c>
      <c r="K71" s="1659">
        <f>SUM(C71:J71)</f>
        <v>0</v>
      </c>
      <c r="L71" s="466">
        <v>0</v>
      </c>
      <c r="M71" s="600"/>
      <c r="N71" s="600"/>
    </row>
    <row r="72" spans="1:14" s="343" customFormat="1" ht="12.75" customHeight="1" thickBot="1" x14ac:dyDescent="0.25">
      <c r="A72" s="1655" t="s">
        <v>37</v>
      </c>
      <c r="B72" s="1662" t="s">
        <v>36</v>
      </c>
      <c r="C72" s="1657">
        <f>SUM(C67:C71)</f>
        <v>0</v>
      </c>
      <c r="D72" s="1657">
        <f t="shared" ref="D72:K72" si="9">SUM(D67:D71)</f>
        <v>0</v>
      </c>
      <c r="E72" s="1657">
        <f t="shared" si="9"/>
        <v>0</v>
      </c>
      <c r="F72" s="1657">
        <f t="shared" si="9"/>
        <v>0</v>
      </c>
      <c r="G72" s="1657">
        <f t="shared" si="9"/>
        <v>0</v>
      </c>
      <c r="H72" s="1657">
        <f t="shared" si="9"/>
        <v>0</v>
      </c>
      <c r="I72" s="1657">
        <f t="shared" si="9"/>
        <v>0</v>
      </c>
      <c r="J72" s="1657">
        <f t="shared" si="9"/>
        <v>0</v>
      </c>
      <c r="K72" s="1657">
        <f t="shared" si="9"/>
        <v>0</v>
      </c>
      <c r="L72" s="1657">
        <f>SUM(L67:L71)</f>
        <v>0</v>
      </c>
      <c r="M72" s="600"/>
      <c r="N72" s="600"/>
    </row>
    <row r="73" spans="1:14" s="343" customFormat="1" ht="14.25" thickTop="1" thickBot="1" x14ac:dyDescent="0.25">
      <c r="A73" s="1497" t="s">
        <v>980</v>
      </c>
      <c r="B73" s="623" t="s">
        <v>574</v>
      </c>
      <c r="C73" s="565">
        <v>0</v>
      </c>
      <c r="D73" s="565">
        <v>0</v>
      </c>
      <c r="E73" s="565">
        <v>0</v>
      </c>
      <c r="F73" s="565">
        <v>0</v>
      </c>
      <c r="G73" s="565">
        <v>0</v>
      </c>
      <c r="H73" s="565">
        <v>0</v>
      </c>
      <c r="I73" s="565">
        <v>0</v>
      </c>
      <c r="J73" s="565">
        <v>0</v>
      </c>
      <c r="K73" s="1657">
        <f>SUM(C73:J73)</f>
        <v>0</v>
      </c>
      <c r="L73" s="565">
        <v>0</v>
      </c>
      <c r="M73" s="600"/>
      <c r="N73" s="600"/>
    </row>
    <row r="74" spans="1:14" ht="12.75" customHeight="1" thickTop="1" thickBot="1" x14ac:dyDescent="0.25">
      <c r="A74" s="1655" t="s">
        <v>811</v>
      </c>
      <c r="B74" s="1663">
        <v>2000</v>
      </c>
      <c r="C74" s="1664">
        <f>SUM(C42,C47,C53,C57,C65,C72,C73)</f>
        <v>0</v>
      </c>
      <c r="D74" s="1664">
        <f t="shared" ref="D74:K74" si="10">SUM(D42,D47,D53,D57,D65,D72,D73)</f>
        <v>0</v>
      </c>
      <c r="E74" s="1664">
        <f t="shared" si="10"/>
        <v>294347</v>
      </c>
      <c r="F74" s="1664">
        <f t="shared" si="10"/>
        <v>23657</v>
      </c>
      <c r="G74" s="1664">
        <f t="shared" si="10"/>
        <v>0</v>
      </c>
      <c r="H74" s="1664">
        <f t="shared" si="10"/>
        <v>0</v>
      </c>
      <c r="I74" s="1664">
        <f t="shared" si="10"/>
        <v>0</v>
      </c>
      <c r="J74" s="1664">
        <f t="shared" si="10"/>
        <v>0</v>
      </c>
      <c r="K74" s="1664">
        <f t="shared" si="10"/>
        <v>318004</v>
      </c>
      <c r="L74" s="1664">
        <f>SUM(L42,L47,L53,L57,L65,L72,L73)</f>
        <v>302747</v>
      </c>
    </row>
    <row r="75" spans="1:14" s="259" customFormat="1" ht="15.75" customHeight="1" thickTop="1" thickBot="1" x14ac:dyDescent="0.25">
      <c r="A75" s="1597" t="s">
        <v>47</v>
      </c>
      <c r="B75" s="1598" t="s">
        <v>575</v>
      </c>
      <c r="C75" s="565">
        <v>0</v>
      </c>
      <c r="D75" s="565">
        <v>0</v>
      </c>
      <c r="E75" s="565">
        <v>0</v>
      </c>
      <c r="F75" s="565">
        <v>0</v>
      </c>
      <c r="G75" s="565">
        <v>0</v>
      </c>
      <c r="H75" s="565">
        <v>0</v>
      </c>
      <c r="I75" s="565">
        <v>0</v>
      </c>
      <c r="J75" s="565">
        <v>0</v>
      </c>
      <c r="K75" s="1657">
        <f>SUM(C75:J75)</f>
        <v>0</v>
      </c>
      <c r="L75" s="565">
        <v>0</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0</v>
      </c>
      <c r="F78" s="607"/>
      <c r="G78" s="607"/>
      <c r="H78" s="477">
        <v>0</v>
      </c>
      <c r="I78" s="473"/>
      <c r="J78" s="473"/>
      <c r="K78" s="1658">
        <f t="shared" ref="K78:K83" si="11">SUM(C78:J78)</f>
        <v>0</v>
      </c>
      <c r="L78" s="477">
        <v>0</v>
      </c>
    </row>
    <row r="79" spans="1:14" x14ac:dyDescent="0.2">
      <c r="A79" s="1491" t="s">
        <v>304</v>
      </c>
      <c r="B79" s="605">
        <v>4120</v>
      </c>
      <c r="C79" s="607"/>
      <c r="D79" s="607"/>
      <c r="E79" s="477">
        <v>0</v>
      </c>
      <c r="F79" s="607"/>
      <c r="G79" s="607"/>
      <c r="H79" s="477">
        <v>0</v>
      </c>
      <c r="I79" s="473"/>
      <c r="J79" s="473"/>
      <c r="K79" s="1658">
        <f t="shared" si="11"/>
        <v>0</v>
      </c>
      <c r="L79" s="477">
        <v>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0</v>
      </c>
      <c r="I81" s="473"/>
      <c r="J81" s="473"/>
      <c r="K81" s="1658">
        <f t="shared" si="11"/>
        <v>0</v>
      </c>
      <c r="L81" s="477">
        <v>0</v>
      </c>
    </row>
    <row r="82" spans="1:12" x14ac:dyDescent="0.2">
      <c r="A82" s="1491" t="s">
        <v>86</v>
      </c>
      <c r="B82" s="605">
        <v>4170</v>
      </c>
      <c r="C82" s="607"/>
      <c r="D82" s="607"/>
      <c r="E82" s="477">
        <v>0</v>
      </c>
      <c r="F82" s="607"/>
      <c r="G82" s="607"/>
      <c r="H82" s="477">
        <v>0</v>
      </c>
      <c r="I82" s="473"/>
      <c r="J82" s="473"/>
      <c r="K82" s="1658">
        <f t="shared" si="11"/>
        <v>0</v>
      </c>
      <c r="L82" s="477">
        <v>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0</v>
      </c>
      <c r="F84" s="607"/>
      <c r="G84" s="607"/>
      <c r="H84" s="1657">
        <f>SUM(H78:H83)</f>
        <v>0</v>
      </c>
      <c r="I84" s="473"/>
      <c r="J84" s="473"/>
      <c r="K84" s="1657">
        <f>SUM(K78:K83)</f>
        <v>0</v>
      </c>
      <c r="L84" s="1657">
        <f>SUM(L78:L83)</f>
        <v>0</v>
      </c>
    </row>
    <row r="85" spans="1:12" ht="12.75" customHeight="1" thickTop="1" thickBot="1" x14ac:dyDescent="0.25">
      <c r="A85" s="1498" t="s">
        <v>255</v>
      </c>
      <c r="B85" s="625">
        <v>4210</v>
      </c>
      <c r="C85" s="607"/>
      <c r="D85" s="607"/>
      <c r="E85" s="626"/>
      <c r="F85" s="607"/>
      <c r="G85" s="607"/>
      <c r="H85" s="477">
        <v>0</v>
      </c>
      <c r="I85" s="473"/>
      <c r="J85" s="473"/>
      <c r="K85" s="1664">
        <f>H85</f>
        <v>0</v>
      </c>
      <c r="L85" s="525">
        <v>0</v>
      </c>
    </row>
    <row r="86" spans="1:12" ht="12.75" customHeight="1" thickTop="1" thickBot="1" x14ac:dyDescent="0.25">
      <c r="A86" s="1499" t="s">
        <v>699</v>
      </c>
      <c r="B86" s="627">
        <v>4220</v>
      </c>
      <c r="C86" s="607"/>
      <c r="D86" s="607"/>
      <c r="E86" s="628"/>
      <c r="F86" s="607"/>
      <c r="G86" s="607"/>
      <c r="H86" s="477">
        <v>0</v>
      </c>
      <c r="I86" s="473"/>
      <c r="J86" s="473"/>
      <c r="K86" s="1664">
        <f t="shared" ref="K86:K98" si="12">H86</f>
        <v>0</v>
      </c>
      <c r="L86" s="525">
        <v>0</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0</v>
      </c>
      <c r="I88" s="473"/>
      <c r="J88" s="473"/>
      <c r="K88" s="1664">
        <f t="shared" si="12"/>
        <v>0</v>
      </c>
      <c r="L88" s="525">
        <v>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0</v>
      </c>
      <c r="I90" s="473"/>
      <c r="J90" s="473"/>
      <c r="K90" s="1664">
        <f t="shared" si="12"/>
        <v>0</v>
      </c>
      <c r="L90" s="525">
        <v>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0</v>
      </c>
      <c r="I92" s="473"/>
      <c r="J92" s="473"/>
      <c r="K92" s="1664">
        <f t="shared" si="12"/>
        <v>0</v>
      </c>
      <c r="L92" s="1657">
        <f>SUM(L85:L91)</f>
        <v>0</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2031616</v>
      </c>
      <c r="I96" s="473"/>
      <c r="J96" s="473"/>
      <c r="K96" s="1664">
        <f t="shared" si="12"/>
        <v>2031616</v>
      </c>
      <c r="L96" s="527">
        <v>1850074</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2031616</v>
      </c>
      <c r="I100" s="473"/>
      <c r="J100" s="473"/>
      <c r="K100" s="1664">
        <f>SUM(K93:K99)</f>
        <v>2031616</v>
      </c>
      <c r="L100" s="1664">
        <f>SUM(L93:L99)</f>
        <v>1850074</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0</v>
      </c>
      <c r="F102" s="607"/>
      <c r="G102" s="607"/>
      <c r="H102" s="1664">
        <f>SUM(H84,H92,H100,H101)</f>
        <v>2031616</v>
      </c>
      <c r="I102" s="473"/>
      <c r="J102" s="473"/>
      <c r="K102" s="1664">
        <f>SUM(K84,K92,K100,K101)</f>
        <v>2031616</v>
      </c>
      <c r="L102" s="1664">
        <f>SUM(L84,L92,L100,L101)</f>
        <v>1850074</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0</v>
      </c>
      <c r="M113" s="604"/>
      <c r="N113" s="604"/>
    </row>
    <row r="114" spans="1:14" ht="12.75" customHeight="1" thickTop="1" thickBot="1" x14ac:dyDescent="0.25">
      <c r="A114" s="1655" t="s">
        <v>48</v>
      </c>
      <c r="B114" s="1669"/>
      <c r="C114" s="1657">
        <f>SUM(C33,C74,C75,C102,C112,C113)</f>
        <v>0</v>
      </c>
      <c r="D114" s="1657">
        <f t="shared" ref="D114:K114" si="13">SUM(D33,D74,D75,D102,D112,D113)</f>
        <v>0</v>
      </c>
      <c r="E114" s="1657">
        <f t="shared" si="13"/>
        <v>294347</v>
      </c>
      <c r="F114" s="1657">
        <f t="shared" si="13"/>
        <v>23657</v>
      </c>
      <c r="G114" s="1657">
        <f t="shared" si="13"/>
        <v>0</v>
      </c>
      <c r="H114" s="1657">
        <f>SUM(H33,H74,H75,H102,H112,H113)</f>
        <v>2031616</v>
      </c>
      <c r="I114" s="1657">
        <f t="shared" si="13"/>
        <v>0</v>
      </c>
      <c r="J114" s="1657">
        <f t="shared" si="13"/>
        <v>0</v>
      </c>
      <c r="K114" s="1657">
        <f t="shared" si="13"/>
        <v>2349620</v>
      </c>
      <c r="L114" s="1657">
        <f>SUM(L33,L74,L75,L102,L112,L113)</f>
        <v>2152821</v>
      </c>
    </row>
    <row r="115" spans="1:14" ht="13.5" thickTop="1" x14ac:dyDescent="0.2">
      <c r="A115" s="2142" t="s">
        <v>996</v>
      </c>
      <c r="B115" s="2143"/>
      <c r="C115" s="609"/>
      <c r="D115" s="609"/>
      <c r="E115" s="609"/>
      <c r="F115" s="609"/>
      <c r="G115" s="609"/>
      <c r="H115" s="609"/>
      <c r="I115" s="609"/>
      <c r="J115" s="609"/>
      <c r="K115" s="1671">
        <f>'Revenues 9-14'!C268-'Expenditures 15-22'!K114</f>
        <v>-169412</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147" t="s">
        <v>296</v>
      </c>
      <c r="B117" s="2148"/>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2060</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0</v>
      </c>
      <c r="D122" s="466">
        <v>0</v>
      </c>
      <c r="E122" s="466">
        <v>0</v>
      </c>
      <c r="F122" s="466">
        <v>0</v>
      </c>
      <c r="G122" s="466">
        <v>0</v>
      </c>
      <c r="H122" s="466">
        <v>0</v>
      </c>
      <c r="I122" s="466">
        <v>0</v>
      </c>
      <c r="J122" s="466">
        <v>0</v>
      </c>
      <c r="K122" s="1657">
        <f>SUM(C122:J122)</f>
        <v>0</v>
      </c>
      <c r="L122" s="466">
        <v>0</v>
      </c>
    </row>
    <row r="123" spans="1:14" ht="14.25" thickTop="1" thickBot="1" x14ac:dyDescent="0.25">
      <c r="A123" s="1491" t="s">
        <v>4</v>
      </c>
      <c r="B123" s="605">
        <v>2530</v>
      </c>
      <c r="C123" s="466">
        <v>0</v>
      </c>
      <c r="D123" s="466">
        <v>0</v>
      </c>
      <c r="E123" s="466">
        <v>0</v>
      </c>
      <c r="F123" s="466">
        <v>0</v>
      </c>
      <c r="G123" s="466">
        <v>0</v>
      </c>
      <c r="H123" s="466">
        <v>0</v>
      </c>
      <c r="I123" s="466">
        <v>0</v>
      </c>
      <c r="J123" s="466">
        <v>0</v>
      </c>
      <c r="K123" s="1657">
        <f>SUM(C123:J123)</f>
        <v>0</v>
      </c>
      <c r="L123" s="466">
        <v>0</v>
      </c>
    </row>
    <row r="124" spans="1:14" ht="14.25" thickTop="1" thickBot="1" x14ac:dyDescent="0.25">
      <c r="A124" s="1491" t="s">
        <v>197</v>
      </c>
      <c r="B124" s="605">
        <v>2540</v>
      </c>
      <c r="C124" s="466">
        <v>0</v>
      </c>
      <c r="D124" s="466">
        <v>0</v>
      </c>
      <c r="E124" s="466">
        <v>0</v>
      </c>
      <c r="F124" s="466">
        <v>0</v>
      </c>
      <c r="G124" s="466">
        <v>0</v>
      </c>
      <c r="H124" s="466">
        <v>0</v>
      </c>
      <c r="I124" s="466">
        <v>0</v>
      </c>
      <c r="J124" s="466">
        <v>0</v>
      </c>
      <c r="K124" s="1657">
        <f>SUM(C124:J124)</f>
        <v>0</v>
      </c>
      <c r="L124" s="466">
        <v>0</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0</v>
      </c>
      <c r="H126" s="643"/>
      <c r="I126" s="466">
        <v>0</v>
      </c>
      <c r="J126" s="607"/>
      <c r="K126" s="1657">
        <f>SUM(C126:J126)</f>
        <v>0</v>
      </c>
      <c r="L126" s="466">
        <v>0</v>
      </c>
    </row>
    <row r="127" spans="1:14" ht="12.75" customHeight="1" thickTop="1" thickBot="1" x14ac:dyDescent="0.25">
      <c r="A127" s="1655" t="s">
        <v>719</v>
      </c>
      <c r="B127" s="1656" t="s">
        <v>35</v>
      </c>
      <c r="C127" s="1657">
        <f>SUM(C122:C126)</f>
        <v>0</v>
      </c>
      <c r="D127" s="1657">
        <f t="shared" ref="D127:L127" si="14">SUM(D122:D126)</f>
        <v>0</v>
      </c>
      <c r="E127" s="1657">
        <f t="shared" si="14"/>
        <v>0</v>
      </c>
      <c r="F127" s="1657">
        <f t="shared" si="14"/>
        <v>0</v>
      </c>
      <c r="G127" s="1657">
        <f t="shared" si="14"/>
        <v>0</v>
      </c>
      <c r="H127" s="1657">
        <f t="shared" si="14"/>
        <v>0</v>
      </c>
      <c r="I127" s="1657">
        <f t="shared" si="14"/>
        <v>0</v>
      </c>
      <c r="J127" s="1657">
        <f t="shared" si="14"/>
        <v>0</v>
      </c>
      <c r="K127" s="1657">
        <f t="shared" si="14"/>
        <v>0</v>
      </c>
      <c r="L127" s="1657">
        <f t="shared" si="14"/>
        <v>0</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0</v>
      </c>
      <c r="D129" s="1664">
        <f t="shared" ref="D129:L129" si="15">SUM(D120,D127,D128)</f>
        <v>0</v>
      </c>
      <c r="E129" s="1664">
        <f t="shared" si="15"/>
        <v>0</v>
      </c>
      <c r="F129" s="1664">
        <f t="shared" si="15"/>
        <v>0</v>
      </c>
      <c r="G129" s="1664">
        <f t="shared" si="15"/>
        <v>0</v>
      </c>
      <c r="H129" s="1664">
        <f t="shared" si="15"/>
        <v>0</v>
      </c>
      <c r="I129" s="1664">
        <f t="shared" si="15"/>
        <v>0</v>
      </c>
      <c r="J129" s="1664">
        <f t="shared" si="15"/>
        <v>0</v>
      </c>
      <c r="K129" s="1664">
        <f t="shared" si="15"/>
        <v>0</v>
      </c>
      <c r="L129" s="1664">
        <f t="shared" si="15"/>
        <v>0</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1845</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0</v>
      </c>
      <c r="I135" s="473"/>
      <c r="J135" s="607"/>
      <c r="K135" s="1659">
        <f>SUM(E135,H135)</f>
        <v>0</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0</v>
      </c>
      <c r="I137" s="473"/>
      <c r="J137" s="607"/>
      <c r="K137" s="1657">
        <f>SUM(K133:K136)</f>
        <v>0</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0</v>
      </c>
      <c r="I139" s="473"/>
      <c r="J139" s="607"/>
      <c r="K139" s="1659">
        <f>SUM(K137,K138)</f>
        <v>0</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0</v>
      </c>
    </row>
    <row r="151" spans="1:14" ht="12.75" customHeight="1" thickTop="1" thickBot="1" x14ac:dyDescent="0.25">
      <c r="A151" s="2159" t="s">
        <v>620</v>
      </c>
      <c r="B151" s="2139"/>
      <c r="C151" s="1657">
        <f>SUM(C129,C130,C139,C149,C150)</f>
        <v>0</v>
      </c>
      <c r="D151" s="1657">
        <f t="shared" ref="D151:K151" si="16">SUM(D129,D130,D139,D149,D150)</f>
        <v>0</v>
      </c>
      <c r="E151" s="1657">
        <f t="shared" si="16"/>
        <v>0</v>
      </c>
      <c r="F151" s="1657">
        <f t="shared" si="16"/>
        <v>0</v>
      </c>
      <c r="G151" s="1657">
        <f t="shared" si="16"/>
        <v>0</v>
      </c>
      <c r="H151" s="1657">
        <f t="shared" si="16"/>
        <v>0</v>
      </c>
      <c r="I151" s="1657">
        <f t="shared" si="16"/>
        <v>0</v>
      </c>
      <c r="J151" s="1657">
        <f t="shared" si="16"/>
        <v>0</v>
      </c>
      <c r="K151" s="1657">
        <f t="shared" si="16"/>
        <v>0</v>
      </c>
      <c r="L151" s="1657">
        <f>SUM(L129,L130,L139,L149,L150)</f>
        <v>0</v>
      </c>
    </row>
    <row r="152" spans="1:14" ht="12.75" customHeight="1" thickTop="1" x14ac:dyDescent="0.2">
      <c r="A152" s="2162" t="s">
        <v>1178</v>
      </c>
      <c r="B152" s="2163"/>
      <c r="C152" s="609"/>
      <c r="D152" s="609"/>
      <c r="E152" s="609"/>
      <c r="F152" s="609"/>
      <c r="G152" s="609"/>
      <c r="H152" s="609"/>
      <c r="I152" s="609"/>
      <c r="J152" s="607"/>
      <c r="K152" s="1671">
        <f>'Revenues 9-14'!D268-'Expenditures 15-22'!K151</f>
        <v>0</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7" t="s">
        <v>621</v>
      </c>
      <c r="B154" s="2149"/>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1846</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1845</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1847</v>
      </c>
      <c r="C158" s="607"/>
      <c r="D158" s="607"/>
      <c r="E158" s="607"/>
      <c r="F158" s="607"/>
      <c r="G158" s="607"/>
      <c r="H158" s="466">
        <v>0</v>
      </c>
      <c r="I158" s="607"/>
      <c r="J158" s="607"/>
      <c r="K158" s="1658">
        <f>H158</f>
        <v>0</v>
      </c>
      <c r="L158" s="466">
        <v>0</v>
      </c>
      <c r="M158" s="610"/>
      <c r="N158" s="610"/>
    </row>
    <row r="159" spans="1:14" s="611" customFormat="1" ht="12" x14ac:dyDescent="0.2">
      <c r="A159" s="1813" t="s">
        <v>1848</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1849</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0</v>
      </c>
      <c r="I169" s="607"/>
      <c r="J169" s="607"/>
      <c r="K169" s="1658">
        <f>SUM(C169:H169)</f>
        <v>0</v>
      </c>
      <c r="L169" s="466">
        <v>0</v>
      </c>
    </row>
    <row r="170" spans="1:14" ht="33.75" customHeight="1" x14ac:dyDescent="0.2">
      <c r="A170" s="658" t="s">
        <v>1670</v>
      </c>
      <c r="B170" s="660" t="s">
        <v>31</v>
      </c>
      <c r="C170" s="607"/>
      <c r="D170" s="607"/>
      <c r="E170" s="607"/>
      <c r="F170" s="607"/>
      <c r="G170" s="607"/>
      <c r="H170" s="466">
        <v>0</v>
      </c>
      <c r="I170" s="607"/>
      <c r="J170" s="607"/>
      <c r="K170" s="1658">
        <f>SUM(C170:J170)</f>
        <v>0</v>
      </c>
      <c r="L170" s="466">
        <v>0</v>
      </c>
    </row>
    <row r="171" spans="1:14" ht="15.75" customHeight="1" x14ac:dyDescent="0.2">
      <c r="A171" s="612" t="s">
        <v>766</v>
      </c>
      <c r="B171" s="661" t="s">
        <v>84</v>
      </c>
      <c r="C171" s="607"/>
      <c r="D171" s="607"/>
      <c r="E171" s="466">
        <v>0</v>
      </c>
      <c r="F171" s="607"/>
      <c r="G171" s="607"/>
      <c r="H171" s="466">
        <v>0</v>
      </c>
      <c r="I171" s="473"/>
      <c r="J171" s="607"/>
      <c r="K171" s="1658">
        <f>SUM(C171:J171)</f>
        <v>0</v>
      </c>
      <c r="L171" s="466">
        <v>0</v>
      </c>
    </row>
    <row r="172" spans="1:14" ht="12.75" customHeight="1" thickBot="1" x14ac:dyDescent="0.25">
      <c r="A172" s="1655" t="s">
        <v>638</v>
      </c>
      <c r="B172" s="1656" t="s">
        <v>492</v>
      </c>
      <c r="C172" s="607"/>
      <c r="D172" s="607"/>
      <c r="E172" s="1664">
        <f>SUM(E168,E169,E170,E171)</f>
        <v>0</v>
      </c>
      <c r="F172" s="607"/>
      <c r="G172" s="607"/>
      <c r="H172" s="1664">
        <f>SUM(H168,H169,H170,H171)</f>
        <v>0</v>
      </c>
      <c r="I172" s="628"/>
      <c r="J172" s="607"/>
      <c r="K172" s="1664">
        <f>SUM(K168,K169,K170,K171)</f>
        <v>0</v>
      </c>
      <c r="L172" s="1664">
        <f>SUM(L168,L169,L170,L171)</f>
        <v>0</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0</v>
      </c>
      <c r="F174" s="607"/>
      <c r="G174" s="607"/>
      <c r="H174" s="1664">
        <f>SUM(H160,H172,H173)</f>
        <v>0</v>
      </c>
      <c r="I174" s="628"/>
      <c r="J174" s="607"/>
      <c r="K174" s="1664">
        <f>SUM(K160,K172,K173)</f>
        <v>0</v>
      </c>
      <c r="L174" s="1664">
        <f>SUM(L160,L172,L173)</f>
        <v>0</v>
      </c>
    </row>
    <row r="175" spans="1:14" ht="13.5" thickTop="1" x14ac:dyDescent="0.2">
      <c r="A175" s="2142" t="s">
        <v>996</v>
      </c>
      <c r="B175" s="2143"/>
      <c r="C175" s="607"/>
      <c r="D175" s="607"/>
      <c r="E175" s="607"/>
      <c r="F175" s="607"/>
      <c r="G175" s="607"/>
      <c r="H175" s="609"/>
      <c r="I175" s="607"/>
      <c r="J175" s="607"/>
      <c r="K175" s="1671">
        <f>'Revenues 9-14'!E268-'Expenditures 15-22'!K174</f>
        <v>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2060</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0</v>
      </c>
      <c r="D182" s="466">
        <v>0</v>
      </c>
      <c r="E182" s="466">
        <v>0</v>
      </c>
      <c r="F182" s="466">
        <v>0</v>
      </c>
      <c r="G182" s="466">
        <v>0</v>
      </c>
      <c r="H182" s="466">
        <v>0</v>
      </c>
      <c r="I182" s="466">
        <v>0</v>
      </c>
      <c r="J182" s="466">
        <v>0</v>
      </c>
      <c r="K182" s="1658">
        <f>SUM(C182:J182)</f>
        <v>0</v>
      </c>
      <c r="L182" s="466">
        <v>0</v>
      </c>
    </row>
    <row r="183" spans="1:14" ht="12.75" customHeight="1" thickBot="1" x14ac:dyDescent="0.25">
      <c r="A183" s="1496" t="s">
        <v>980</v>
      </c>
      <c r="B183" s="666">
        <v>2900</v>
      </c>
      <c r="C183" s="565">
        <v>0</v>
      </c>
      <c r="D183" s="565">
        <v>0</v>
      </c>
      <c r="E183" s="565">
        <v>0</v>
      </c>
      <c r="F183" s="565">
        <v>0</v>
      </c>
      <c r="G183" s="565">
        <v>0</v>
      </c>
      <c r="H183" s="565">
        <v>0</v>
      </c>
      <c r="I183" s="565">
        <v>0</v>
      </c>
      <c r="J183" s="565">
        <v>0</v>
      </c>
      <c r="K183" s="1664">
        <f>SUM(C183:J183)</f>
        <v>0</v>
      </c>
      <c r="L183" s="565">
        <v>0</v>
      </c>
    </row>
    <row r="184" spans="1:14" ht="12.75" customHeight="1" thickTop="1" thickBot="1" x14ac:dyDescent="0.25">
      <c r="A184" s="1678" t="s">
        <v>811</v>
      </c>
      <c r="B184" s="1656" t="s">
        <v>569</v>
      </c>
      <c r="C184" s="1664">
        <f>SUM(C180,C182,C183)</f>
        <v>0</v>
      </c>
      <c r="D184" s="1664">
        <f t="shared" ref="D184:J184" si="17">SUM(D180,D182,D183)</f>
        <v>0</v>
      </c>
      <c r="E184" s="1664">
        <f t="shared" si="17"/>
        <v>0</v>
      </c>
      <c r="F184" s="1664">
        <f t="shared" si="17"/>
        <v>0</v>
      </c>
      <c r="G184" s="1664">
        <f t="shared" si="17"/>
        <v>0</v>
      </c>
      <c r="H184" s="1664">
        <f t="shared" si="17"/>
        <v>0</v>
      </c>
      <c r="I184" s="1664">
        <f t="shared" si="17"/>
        <v>0</v>
      </c>
      <c r="J184" s="1664">
        <f t="shared" si="17"/>
        <v>0</v>
      </c>
      <c r="K184" s="1664">
        <f>SUM(K180,K182,K183)</f>
        <v>0</v>
      </c>
      <c r="L184" s="1664">
        <f>SUM(L180, L182:L183)</f>
        <v>0</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0</v>
      </c>
      <c r="D210" s="1657">
        <f>SUM(D184,D185)</f>
        <v>0</v>
      </c>
      <c r="E210" s="1657">
        <f>SUM(E184,E185,E196)</f>
        <v>0</v>
      </c>
      <c r="F210" s="1657">
        <f>SUM(F184,F185)</f>
        <v>0</v>
      </c>
      <c r="G210" s="1657">
        <f>SUM(G184,G185)</f>
        <v>0</v>
      </c>
      <c r="H210" s="1657">
        <f>SUM(H184,H185,H196,H208,H209)</f>
        <v>0</v>
      </c>
      <c r="I210" s="1657">
        <f>SUM(I184,I185)</f>
        <v>0</v>
      </c>
      <c r="J210" s="1657">
        <f>SUM(J184,J185)</f>
        <v>0</v>
      </c>
      <c r="K210" s="1658">
        <f>SUM(K184,K185,K196,K208,K209)</f>
        <v>0</v>
      </c>
      <c r="L210" s="1657">
        <f>SUM(L184,L185,L196,L208,L209)</f>
        <v>0</v>
      </c>
    </row>
    <row r="211" spans="1:14" ht="13.5" thickTop="1" x14ac:dyDescent="0.2">
      <c r="A211" s="2142" t="s">
        <v>996</v>
      </c>
      <c r="B211" s="2143"/>
      <c r="C211" s="609"/>
      <c r="D211" s="609"/>
      <c r="E211" s="609"/>
      <c r="F211" s="609"/>
      <c r="G211" s="609"/>
      <c r="H211" s="609"/>
      <c r="I211" s="607"/>
      <c r="J211" s="607"/>
      <c r="K211" s="1671">
        <f>'Revenues 9-14'!F268-'Expenditures 15-22'!K210</f>
        <v>0</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164" t="s">
        <v>965</v>
      </c>
      <c r="B213" s="2165"/>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0</v>
      </c>
      <c r="E215" s="607"/>
      <c r="F215" s="607"/>
      <c r="G215" s="607"/>
      <c r="H215" s="607"/>
      <c r="I215" s="607"/>
      <c r="J215" s="607"/>
      <c r="K215" s="1658">
        <f>D215</f>
        <v>0</v>
      </c>
      <c r="L215" s="466">
        <v>0</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0</v>
      </c>
      <c r="E217" s="607"/>
      <c r="F217" s="607"/>
      <c r="G217" s="607"/>
      <c r="H217" s="607"/>
      <c r="I217" s="607"/>
      <c r="J217" s="607"/>
      <c r="K217" s="1658">
        <f t="shared" si="19"/>
        <v>0</v>
      </c>
      <c r="L217" s="466">
        <v>0</v>
      </c>
    </row>
    <row r="218" spans="1:14" x14ac:dyDescent="0.2">
      <c r="A218" s="1491" t="s">
        <v>278</v>
      </c>
      <c r="B218" s="605" t="s">
        <v>968</v>
      </c>
      <c r="C218" s="607"/>
      <c r="D218" s="466">
        <v>0</v>
      </c>
      <c r="E218" s="607"/>
      <c r="F218" s="607"/>
      <c r="G218" s="607"/>
      <c r="H218" s="607"/>
      <c r="I218" s="607"/>
      <c r="J218" s="607"/>
      <c r="K218" s="1658">
        <f t="shared" si="19"/>
        <v>0</v>
      </c>
      <c r="L218" s="466">
        <v>0</v>
      </c>
    </row>
    <row r="219" spans="1:14" x14ac:dyDescent="0.2">
      <c r="A219" s="1491" t="s">
        <v>279</v>
      </c>
      <c r="B219" s="605">
        <v>1250</v>
      </c>
      <c r="C219" s="607"/>
      <c r="D219" s="466">
        <v>0</v>
      </c>
      <c r="E219" s="607"/>
      <c r="F219" s="607"/>
      <c r="G219" s="607"/>
      <c r="H219" s="607"/>
      <c r="I219" s="607"/>
      <c r="J219" s="607"/>
      <c r="K219" s="1658">
        <f t="shared" si="19"/>
        <v>0</v>
      </c>
      <c r="L219" s="466">
        <v>0</v>
      </c>
    </row>
    <row r="220" spans="1:14" x14ac:dyDescent="0.2">
      <c r="A220" s="1491" t="s">
        <v>280</v>
      </c>
      <c r="B220" s="605" t="s">
        <v>161</v>
      </c>
      <c r="C220" s="607"/>
      <c r="D220" s="466">
        <v>0</v>
      </c>
      <c r="E220" s="607"/>
      <c r="F220" s="607"/>
      <c r="G220" s="607"/>
      <c r="H220" s="607"/>
      <c r="I220" s="607"/>
      <c r="J220" s="607"/>
      <c r="K220" s="1658">
        <f t="shared" si="19"/>
        <v>0</v>
      </c>
      <c r="L220" s="466">
        <v>0</v>
      </c>
    </row>
    <row r="221" spans="1:14" x14ac:dyDescent="0.2">
      <c r="A221" s="1491" t="s">
        <v>962</v>
      </c>
      <c r="B221" s="605">
        <v>1300</v>
      </c>
      <c r="C221" s="607"/>
      <c r="D221" s="466">
        <v>0</v>
      </c>
      <c r="E221" s="607"/>
      <c r="F221" s="607"/>
      <c r="G221" s="607"/>
      <c r="H221" s="607"/>
      <c r="I221" s="607"/>
      <c r="J221" s="607"/>
      <c r="K221" s="1658">
        <f t="shared" si="19"/>
        <v>0</v>
      </c>
      <c r="L221" s="466">
        <v>0</v>
      </c>
    </row>
    <row r="222" spans="1:14" x14ac:dyDescent="0.2">
      <c r="A222" s="1491" t="s">
        <v>723</v>
      </c>
      <c r="B222" s="605">
        <v>1400</v>
      </c>
      <c r="C222" s="607"/>
      <c r="D222" s="466">
        <v>0</v>
      </c>
      <c r="E222" s="607"/>
      <c r="F222" s="607"/>
      <c r="G222" s="607"/>
      <c r="H222" s="607"/>
      <c r="I222" s="607"/>
      <c r="J222" s="607"/>
      <c r="K222" s="1658">
        <f t="shared" si="19"/>
        <v>0</v>
      </c>
      <c r="L222" s="466">
        <v>0</v>
      </c>
    </row>
    <row r="223" spans="1:14" x14ac:dyDescent="0.2">
      <c r="A223" s="1491" t="s">
        <v>963</v>
      </c>
      <c r="B223" s="605">
        <v>1500</v>
      </c>
      <c r="C223" s="607"/>
      <c r="D223" s="466">
        <v>0</v>
      </c>
      <c r="E223" s="607"/>
      <c r="F223" s="607"/>
      <c r="G223" s="607"/>
      <c r="H223" s="607"/>
      <c r="I223" s="607"/>
      <c r="J223" s="607"/>
      <c r="K223" s="1658">
        <f t="shared" si="19"/>
        <v>0</v>
      </c>
      <c r="L223" s="466">
        <v>0</v>
      </c>
    </row>
    <row r="224" spans="1:14" x14ac:dyDescent="0.2">
      <c r="A224" s="1491" t="s">
        <v>964</v>
      </c>
      <c r="B224" s="605">
        <v>1600</v>
      </c>
      <c r="C224" s="607"/>
      <c r="D224" s="466">
        <v>0</v>
      </c>
      <c r="E224" s="607"/>
      <c r="F224" s="607"/>
      <c r="G224" s="607"/>
      <c r="H224" s="607"/>
      <c r="I224" s="607"/>
      <c r="J224" s="607"/>
      <c r="K224" s="1658">
        <f t="shared" si="19"/>
        <v>0</v>
      </c>
      <c r="L224" s="466">
        <v>0</v>
      </c>
    </row>
    <row r="225" spans="1:12" x14ac:dyDescent="0.2">
      <c r="A225" s="1491" t="s">
        <v>987</v>
      </c>
      <c r="B225" s="605">
        <v>1650</v>
      </c>
      <c r="C225" s="607"/>
      <c r="D225" s="466">
        <v>0</v>
      </c>
      <c r="E225" s="607"/>
      <c r="F225" s="607"/>
      <c r="G225" s="607"/>
      <c r="H225" s="607"/>
      <c r="I225" s="607"/>
      <c r="J225" s="607"/>
      <c r="K225" s="1658">
        <f t="shared" si="19"/>
        <v>0</v>
      </c>
      <c r="L225" s="466">
        <v>0</v>
      </c>
    </row>
    <row r="226" spans="1:12" x14ac:dyDescent="0.2">
      <c r="A226" s="1491" t="s">
        <v>724</v>
      </c>
      <c r="B226" s="605" t="s">
        <v>162</v>
      </c>
      <c r="C226" s="607"/>
      <c r="D226" s="466">
        <v>0</v>
      </c>
      <c r="E226" s="607"/>
      <c r="F226" s="607"/>
      <c r="G226" s="607"/>
      <c r="H226" s="607"/>
      <c r="I226" s="607"/>
      <c r="J226" s="607"/>
      <c r="K226" s="1658">
        <f t="shared" si="19"/>
        <v>0</v>
      </c>
      <c r="L226" s="466">
        <v>0</v>
      </c>
    </row>
    <row r="227" spans="1:12" x14ac:dyDescent="0.2">
      <c r="A227" s="1491" t="s">
        <v>1087</v>
      </c>
      <c r="B227" s="605">
        <v>1800</v>
      </c>
      <c r="C227" s="607"/>
      <c r="D227" s="466">
        <v>0</v>
      </c>
      <c r="E227" s="607"/>
      <c r="F227" s="607"/>
      <c r="G227" s="607"/>
      <c r="H227" s="607"/>
      <c r="I227" s="607"/>
      <c r="J227" s="607"/>
      <c r="K227" s="1658">
        <f t="shared" si="19"/>
        <v>0</v>
      </c>
      <c r="L227" s="466">
        <v>0</v>
      </c>
    </row>
    <row r="228" spans="1:12" x14ac:dyDescent="0.2">
      <c r="A228" s="1491" t="s">
        <v>1088</v>
      </c>
      <c r="B228" s="605">
        <v>1900</v>
      </c>
      <c r="C228" s="607"/>
      <c r="D228" s="466">
        <v>0</v>
      </c>
      <c r="E228" s="607"/>
      <c r="F228" s="607"/>
      <c r="G228" s="607"/>
      <c r="H228" s="607"/>
      <c r="I228" s="607"/>
      <c r="J228" s="607"/>
      <c r="K228" s="1658">
        <f t="shared" si="19"/>
        <v>0</v>
      </c>
      <c r="L228" s="466">
        <v>0</v>
      </c>
    </row>
    <row r="229" spans="1:12" ht="12.75" customHeight="1" thickBot="1" x14ac:dyDescent="0.25">
      <c r="A229" s="1655" t="s">
        <v>715</v>
      </c>
      <c r="B229" s="1662" t="s">
        <v>570</v>
      </c>
      <c r="C229" s="607"/>
      <c r="D229" s="1657">
        <f>SUM(D215:D228)</f>
        <v>0</v>
      </c>
      <c r="E229" s="607"/>
      <c r="F229" s="607"/>
      <c r="G229" s="607"/>
      <c r="H229" s="607"/>
      <c r="I229" s="607"/>
      <c r="J229" s="607"/>
      <c r="K229" s="1657">
        <f>SUM(K215:K228)</f>
        <v>0</v>
      </c>
      <c r="L229" s="1657">
        <f>SUM(L215:L228)</f>
        <v>0</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0</v>
      </c>
      <c r="E232" s="607"/>
      <c r="F232" s="607"/>
      <c r="G232" s="607"/>
      <c r="H232" s="607"/>
      <c r="I232" s="607"/>
      <c r="J232" s="607"/>
      <c r="K232" s="1658">
        <f t="shared" ref="K232:K237" si="20">D232</f>
        <v>0</v>
      </c>
      <c r="L232" s="466">
        <v>0</v>
      </c>
    </row>
    <row r="233" spans="1:12" x14ac:dyDescent="0.2">
      <c r="A233" s="1491" t="s">
        <v>1090</v>
      </c>
      <c r="B233" s="605">
        <v>2120</v>
      </c>
      <c r="C233" s="607"/>
      <c r="D233" s="466">
        <v>0</v>
      </c>
      <c r="E233" s="607"/>
      <c r="F233" s="607"/>
      <c r="G233" s="607"/>
      <c r="H233" s="607"/>
      <c r="I233" s="607"/>
      <c r="J233" s="607"/>
      <c r="K233" s="1658">
        <f t="shared" si="20"/>
        <v>0</v>
      </c>
      <c r="L233" s="466">
        <v>0</v>
      </c>
    </row>
    <row r="234" spans="1:12" x14ac:dyDescent="0.2">
      <c r="A234" s="1491" t="s">
        <v>198</v>
      </c>
      <c r="B234" s="605">
        <v>2130</v>
      </c>
      <c r="C234" s="607"/>
      <c r="D234" s="466">
        <v>0</v>
      </c>
      <c r="E234" s="607"/>
      <c r="F234" s="607"/>
      <c r="G234" s="607"/>
      <c r="H234" s="607"/>
      <c r="I234" s="607"/>
      <c r="J234" s="607"/>
      <c r="K234" s="1658">
        <f t="shared" si="20"/>
        <v>0</v>
      </c>
      <c r="L234" s="466">
        <v>0</v>
      </c>
    </row>
    <row r="235" spans="1:12" x14ac:dyDescent="0.2">
      <c r="A235" s="1491" t="s">
        <v>199</v>
      </c>
      <c r="B235" s="605">
        <v>2140</v>
      </c>
      <c r="C235" s="607"/>
      <c r="D235" s="466">
        <v>0</v>
      </c>
      <c r="E235" s="607"/>
      <c r="F235" s="607"/>
      <c r="G235" s="607"/>
      <c r="H235" s="607"/>
      <c r="I235" s="607"/>
      <c r="J235" s="607"/>
      <c r="K235" s="1658">
        <f t="shared" si="20"/>
        <v>0</v>
      </c>
      <c r="L235" s="466">
        <v>0</v>
      </c>
    </row>
    <row r="236" spans="1:12" x14ac:dyDescent="0.2">
      <c r="A236" s="1491" t="s">
        <v>200</v>
      </c>
      <c r="B236" s="605">
        <v>2150</v>
      </c>
      <c r="C236" s="607"/>
      <c r="D236" s="466">
        <v>0</v>
      </c>
      <c r="E236" s="607"/>
      <c r="F236" s="607"/>
      <c r="G236" s="607"/>
      <c r="H236" s="607"/>
      <c r="I236" s="607"/>
      <c r="J236" s="607"/>
      <c r="K236" s="1658">
        <f t="shared" si="20"/>
        <v>0</v>
      </c>
      <c r="L236" s="466">
        <v>0</v>
      </c>
    </row>
    <row r="237" spans="1:12" x14ac:dyDescent="0.2">
      <c r="A237" s="1491" t="s">
        <v>165</v>
      </c>
      <c r="B237" s="605">
        <v>2190</v>
      </c>
      <c r="C237" s="607"/>
      <c r="D237" s="466">
        <v>0</v>
      </c>
      <c r="E237" s="607"/>
      <c r="F237" s="607"/>
      <c r="G237" s="607"/>
      <c r="H237" s="607"/>
      <c r="I237" s="607"/>
      <c r="J237" s="607"/>
      <c r="K237" s="1658">
        <f t="shared" si="20"/>
        <v>0</v>
      </c>
      <c r="L237" s="466">
        <v>0</v>
      </c>
    </row>
    <row r="238" spans="1:12" ht="12.75" customHeight="1" thickBot="1" x14ac:dyDescent="0.25">
      <c r="A238" s="1655" t="s">
        <v>560</v>
      </c>
      <c r="B238" s="1662" t="s">
        <v>716</v>
      </c>
      <c r="C238" s="607"/>
      <c r="D238" s="1657">
        <f>SUM(D232:D237)</f>
        <v>0</v>
      </c>
      <c r="E238" s="607"/>
      <c r="F238" s="607"/>
      <c r="G238" s="607"/>
      <c r="H238" s="607"/>
      <c r="I238" s="607"/>
      <c r="J238" s="607"/>
      <c r="K238" s="1657">
        <f>SUM(K232:K237)</f>
        <v>0</v>
      </c>
      <c r="L238" s="1657">
        <f>SUM(L232:L237)</f>
        <v>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0</v>
      </c>
      <c r="E240" s="607"/>
      <c r="F240" s="607"/>
      <c r="G240" s="607"/>
      <c r="H240" s="607"/>
      <c r="I240" s="607"/>
      <c r="J240" s="607"/>
      <c r="K240" s="1659">
        <f>D240</f>
        <v>0</v>
      </c>
      <c r="L240" s="466">
        <v>0</v>
      </c>
    </row>
    <row r="241" spans="1:12" x14ac:dyDescent="0.2">
      <c r="A241" s="1491" t="s">
        <v>815</v>
      </c>
      <c r="B241" s="605">
        <v>2220</v>
      </c>
      <c r="C241" s="607"/>
      <c r="D241" s="466">
        <v>0</v>
      </c>
      <c r="E241" s="607"/>
      <c r="F241" s="607"/>
      <c r="G241" s="607"/>
      <c r="H241" s="607"/>
      <c r="I241" s="607"/>
      <c r="J241" s="607"/>
      <c r="K241" s="1659">
        <f>D241</f>
        <v>0</v>
      </c>
      <c r="L241" s="466">
        <v>0</v>
      </c>
    </row>
    <row r="242" spans="1:12" x14ac:dyDescent="0.2">
      <c r="A242" s="1491" t="s">
        <v>816</v>
      </c>
      <c r="B242" s="605">
        <v>2230</v>
      </c>
      <c r="C242" s="607"/>
      <c r="D242" s="466">
        <v>0</v>
      </c>
      <c r="E242" s="607"/>
      <c r="F242" s="607"/>
      <c r="G242" s="607"/>
      <c r="H242" s="607"/>
      <c r="I242" s="607"/>
      <c r="J242" s="607"/>
      <c r="K242" s="1659">
        <f>D242</f>
        <v>0</v>
      </c>
      <c r="L242" s="466">
        <v>0</v>
      </c>
    </row>
    <row r="243" spans="1:12" ht="12.75" customHeight="1" thickBot="1" x14ac:dyDescent="0.25">
      <c r="A243" s="1681" t="s">
        <v>561</v>
      </c>
      <c r="B243" s="1682">
        <v>2200</v>
      </c>
      <c r="C243" s="607"/>
      <c r="D243" s="1657">
        <f>SUM(D240:D242)</f>
        <v>0</v>
      </c>
      <c r="E243" s="607"/>
      <c r="F243" s="607"/>
      <c r="G243" s="607"/>
      <c r="H243" s="607"/>
      <c r="I243" s="607"/>
      <c r="J243" s="607"/>
      <c r="K243" s="1657">
        <f>SUM(K240:K242)</f>
        <v>0</v>
      </c>
      <c r="L243" s="1657">
        <f>SUM(L240:L242)</f>
        <v>0</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0</v>
      </c>
    </row>
    <row r="246" spans="1:12" x14ac:dyDescent="0.2">
      <c r="A246" s="1491" t="s">
        <v>818</v>
      </c>
      <c r="B246" s="605">
        <v>2320</v>
      </c>
      <c r="C246" s="607"/>
      <c r="D246" s="466">
        <v>0</v>
      </c>
      <c r="E246" s="607"/>
      <c r="F246" s="607"/>
      <c r="G246" s="607"/>
      <c r="H246" s="607"/>
      <c r="I246" s="607"/>
      <c r="J246" s="607"/>
      <c r="K246" s="1659">
        <f t="shared" ref="K246:K256" si="21">D246</f>
        <v>0</v>
      </c>
      <c r="L246" s="466">
        <v>0</v>
      </c>
    </row>
    <row r="247" spans="1:12" x14ac:dyDescent="0.2">
      <c r="A247" s="1491" t="s">
        <v>819</v>
      </c>
      <c r="B247" s="605">
        <v>2330</v>
      </c>
      <c r="C247" s="607"/>
      <c r="D247" s="466">
        <v>0</v>
      </c>
      <c r="E247" s="607"/>
      <c r="F247" s="607"/>
      <c r="G247" s="607"/>
      <c r="H247" s="607"/>
      <c r="I247" s="607"/>
      <c r="J247" s="607"/>
      <c r="K247" s="1659">
        <f t="shared" si="21"/>
        <v>0</v>
      </c>
      <c r="L247" s="466">
        <v>0</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1805</v>
      </c>
      <c r="B249" s="672" t="s">
        <v>282</v>
      </c>
      <c r="C249" s="607"/>
      <c r="D249" s="466">
        <v>0</v>
      </c>
      <c r="E249" s="607"/>
      <c r="F249" s="607"/>
      <c r="G249" s="607"/>
      <c r="H249" s="607"/>
      <c r="I249" s="607"/>
      <c r="J249" s="607"/>
      <c r="K249" s="1659">
        <f t="shared" si="21"/>
        <v>0</v>
      </c>
      <c r="L249" s="466">
        <v>0</v>
      </c>
    </row>
    <row r="250" spans="1:12" x14ac:dyDescent="0.2">
      <c r="A250" s="1492" t="s">
        <v>1806</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0</v>
      </c>
      <c r="E257" s="607"/>
      <c r="F257" s="607"/>
      <c r="G257" s="607"/>
      <c r="H257" s="607"/>
      <c r="I257" s="607"/>
      <c r="J257" s="607"/>
      <c r="K257" s="1657">
        <f>SUM(K245:K256)</f>
        <v>0</v>
      </c>
      <c r="L257" s="1657">
        <f>SUM(L245:L256)</f>
        <v>0</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0</v>
      </c>
      <c r="E259" s="607"/>
      <c r="F259" s="607"/>
      <c r="G259" s="607"/>
      <c r="H259" s="607"/>
      <c r="I259" s="607"/>
      <c r="J259" s="607"/>
      <c r="K259" s="1659">
        <f>D259</f>
        <v>0</v>
      </c>
      <c r="L259" s="466">
        <v>0</v>
      </c>
    </row>
    <row r="260" spans="1:14" s="588" customFormat="1" x14ac:dyDescent="0.2">
      <c r="A260" s="1509" t="s">
        <v>1804</v>
      </c>
      <c r="B260" s="619">
        <v>2490</v>
      </c>
      <c r="C260" s="607"/>
      <c r="D260" s="466">
        <v>0</v>
      </c>
      <c r="E260" s="607"/>
      <c r="F260" s="607"/>
      <c r="G260" s="607"/>
      <c r="H260" s="607"/>
      <c r="I260" s="607"/>
      <c r="J260" s="607"/>
      <c r="K260" s="1659">
        <f>D260</f>
        <v>0</v>
      </c>
      <c r="L260" s="466">
        <v>0</v>
      </c>
      <c r="M260" s="210"/>
      <c r="N260" s="210"/>
    </row>
    <row r="261" spans="1:14" ht="12.75" customHeight="1" thickBot="1" x14ac:dyDescent="0.25">
      <c r="A261" s="1679" t="s">
        <v>263</v>
      </c>
      <c r="B261" s="1684" t="s">
        <v>34</v>
      </c>
      <c r="C261" s="607"/>
      <c r="D261" s="1657">
        <f>SUM(D259:D260)</f>
        <v>0</v>
      </c>
      <c r="E261" s="607"/>
      <c r="F261" s="607"/>
      <c r="G261" s="607"/>
      <c r="H261" s="607"/>
      <c r="I261" s="607"/>
      <c r="J261" s="607"/>
      <c r="K261" s="1657">
        <f>SUM(K259:K260)</f>
        <v>0</v>
      </c>
      <c r="L261" s="1657">
        <f>SUM(L259:L260)</f>
        <v>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0</v>
      </c>
      <c r="E263" s="607"/>
      <c r="F263" s="607"/>
      <c r="G263" s="607"/>
      <c r="H263" s="607"/>
      <c r="I263" s="607"/>
      <c r="J263" s="607"/>
      <c r="K263" s="1659">
        <f>D263</f>
        <v>0</v>
      </c>
      <c r="L263" s="466">
        <v>0</v>
      </c>
    </row>
    <row r="264" spans="1:14" x14ac:dyDescent="0.2">
      <c r="A264" s="1491" t="s">
        <v>463</v>
      </c>
      <c r="B264" s="674">
        <v>2520</v>
      </c>
      <c r="C264" s="607"/>
      <c r="D264" s="466">
        <v>0</v>
      </c>
      <c r="E264" s="607"/>
      <c r="F264" s="607"/>
      <c r="G264" s="607"/>
      <c r="H264" s="607"/>
      <c r="I264" s="607"/>
      <c r="J264" s="607"/>
      <c r="K264" s="1659">
        <f t="shared" ref="K264:K269" si="22">D264</f>
        <v>0</v>
      </c>
      <c r="L264" s="466">
        <v>0</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0</v>
      </c>
      <c r="E266" s="607"/>
      <c r="F266" s="607"/>
      <c r="G266" s="607"/>
      <c r="H266" s="607"/>
      <c r="I266" s="607"/>
      <c r="J266" s="607"/>
      <c r="K266" s="1659">
        <f t="shared" si="22"/>
        <v>0</v>
      </c>
      <c r="L266" s="466">
        <v>0</v>
      </c>
    </row>
    <row r="267" spans="1:14" x14ac:dyDescent="0.2">
      <c r="A267" s="1491" t="s">
        <v>953</v>
      </c>
      <c r="B267" s="605">
        <v>2550</v>
      </c>
      <c r="C267" s="607"/>
      <c r="D267" s="466">
        <v>0</v>
      </c>
      <c r="E267" s="607"/>
      <c r="F267" s="607"/>
      <c r="G267" s="607"/>
      <c r="H267" s="607"/>
      <c r="I267" s="607"/>
      <c r="J267" s="607"/>
      <c r="K267" s="1659">
        <f t="shared" si="22"/>
        <v>0</v>
      </c>
      <c r="L267" s="466">
        <v>0</v>
      </c>
    </row>
    <row r="268" spans="1:14" x14ac:dyDescent="0.2">
      <c r="A268" s="1491" t="s">
        <v>100</v>
      </c>
      <c r="B268" s="605">
        <v>2560</v>
      </c>
      <c r="C268" s="607"/>
      <c r="D268" s="466">
        <v>0</v>
      </c>
      <c r="E268" s="607"/>
      <c r="F268" s="607"/>
      <c r="G268" s="607"/>
      <c r="H268" s="607"/>
      <c r="I268" s="607"/>
      <c r="J268" s="607"/>
      <c r="K268" s="1659">
        <f t="shared" si="22"/>
        <v>0</v>
      </c>
      <c r="L268" s="466">
        <v>0</v>
      </c>
    </row>
    <row r="269" spans="1:14" x14ac:dyDescent="0.2">
      <c r="A269" s="1491" t="s">
        <v>101</v>
      </c>
      <c r="B269" s="605">
        <v>2570</v>
      </c>
      <c r="C269" s="607"/>
      <c r="D269" s="466">
        <v>0</v>
      </c>
      <c r="E269" s="607"/>
      <c r="F269" s="607"/>
      <c r="G269" s="607"/>
      <c r="H269" s="607"/>
      <c r="I269" s="607"/>
      <c r="J269" s="607"/>
      <c r="K269" s="1659">
        <f t="shared" si="22"/>
        <v>0</v>
      </c>
      <c r="L269" s="466">
        <v>0</v>
      </c>
    </row>
    <row r="270" spans="1:14" ht="12.75" customHeight="1" thickBot="1" x14ac:dyDescent="0.25">
      <c r="A270" s="1655" t="s">
        <v>719</v>
      </c>
      <c r="B270" s="1662" t="s">
        <v>35</v>
      </c>
      <c r="C270" s="607"/>
      <c r="D270" s="1657">
        <f>SUM(D263:D269)</f>
        <v>0</v>
      </c>
      <c r="E270" s="607"/>
      <c r="F270" s="607"/>
      <c r="G270" s="607"/>
      <c r="H270" s="607"/>
      <c r="I270" s="607"/>
      <c r="J270" s="607"/>
      <c r="K270" s="1657">
        <f>SUM(K263:K269)</f>
        <v>0</v>
      </c>
      <c r="L270" s="1657">
        <f>SUM(L263:L269)</f>
        <v>0</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0</v>
      </c>
      <c r="E272" s="607"/>
      <c r="F272" s="607"/>
      <c r="G272" s="607"/>
      <c r="H272" s="607"/>
      <c r="I272" s="607"/>
      <c r="J272" s="607"/>
      <c r="K272" s="1659">
        <f>D272</f>
        <v>0</v>
      </c>
      <c r="L272" s="466">
        <v>0</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0</v>
      </c>
      <c r="E274" s="607"/>
      <c r="F274" s="607"/>
      <c r="G274" s="607"/>
      <c r="H274" s="607"/>
      <c r="I274" s="607"/>
      <c r="J274" s="607"/>
      <c r="K274" s="1659">
        <f>D274</f>
        <v>0</v>
      </c>
      <c r="L274" s="466">
        <v>0</v>
      </c>
    </row>
    <row r="275" spans="1:12" x14ac:dyDescent="0.2">
      <c r="A275" s="1491" t="s">
        <v>403</v>
      </c>
      <c r="B275" s="605">
        <v>2640</v>
      </c>
      <c r="C275" s="607"/>
      <c r="D275" s="466">
        <v>0</v>
      </c>
      <c r="E275" s="607"/>
      <c r="F275" s="607"/>
      <c r="G275" s="607"/>
      <c r="H275" s="607"/>
      <c r="I275" s="607"/>
      <c r="J275" s="607"/>
      <c r="K275" s="1659">
        <f>D275</f>
        <v>0</v>
      </c>
      <c r="L275" s="466">
        <v>0</v>
      </c>
    </row>
    <row r="276" spans="1:12" x14ac:dyDescent="0.2">
      <c r="A276" s="1491" t="s">
        <v>404</v>
      </c>
      <c r="B276" s="605">
        <v>2660</v>
      </c>
      <c r="C276" s="607"/>
      <c r="D276" s="466">
        <v>0</v>
      </c>
      <c r="E276" s="607"/>
      <c r="F276" s="607"/>
      <c r="G276" s="607"/>
      <c r="H276" s="607"/>
      <c r="I276" s="607"/>
      <c r="J276" s="607"/>
      <c r="K276" s="1659">
        <f>D276</f>
        <v>0</v>
      </c>
      <c r="L276" s="466">
        <v>0</v>
      </c>
    </row>
    <row r="277" spans="1:12" ht="12.75" customHeight="1" thickBot="1" x14ac:dyDescent="0.25">
      <c r="A277" s="1678" t="s">
        <v>37</v>
      </c>
      <c r="B277" s="1656" t="s">
        <v>36</v>
      </c>
      <c r="C277" s="607"/>
      <c r="D277" s="1657">
        <f>SUM(D272:D276)</f>
        <v>0</v>
      </c>
      <c r="E277" s="607"/>
      <c r="F277" s="607"/>
      <c r="G277" s="607"/>
      <c r="H277" s="607"/>
      <c r="I277" s="607"/>
      <c r="J277" s="607"/>
      <c r="K277" s="1657">
        <f>SUM(K272:K276)</f>
        <v>0</v>
      </c>
      <c r="L277" s="1657">
        <f>SUM(L272:L276)</f>
        <v>0</v>
      </c>
    </row>
    <row r="278" spans="1:12" ht="13.5" customHeight="1" thickTop="1" x14ac:dyDescent="0.2">
      <c r="A278" s="1497"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0</v>
      </c>
      <c r="E279" s="607"/>
      <c r="F279" s="607"/>
      <c r="G279" s="607"/>
      <c r="H279" s="607"/>
      <c r="I279" s="607"/>
      <c r="J279" s="607"/>
      <c r="K279" s="1664">
        <f>SUM(K238,K243,K257,K261,K270,K277,K278)</f>
        <v>0</v>
      </c>
      <c r="L279" s="1664">
        <f>SUM(L238,L243,L257,L261,L270,L277,L278)</f>
        <v>0</v>
      </c>
    </row>
    <row r="280" spans="1:12" ht="15.75" customHeight="1" thickTop="1" thickBot="1" x14ac:dyDescent="0.25">
      <c r="A280" s="1611" t="s">
        <v>875</v>
      </c>
      <c r="B280" s="1600">
        <v>3000</v>
      </c>
      <c r="C280" s="607"/>
      <c r="D280" s="568">
        <v>0</v>
      </c>
      <c r="E280" s="607"/>
      <c r="F280" s="607"/>
      <c r="G280" s="607"/>
      <c r="H280" s="607"/>
      <c r="I280" s="607"/>
      <c r="J280" s="607"/>
      <c r="K280" s="1666">
        <f>D280</f>
        <v>0</v>
      </c>
      <c r="L280" s="568">
        <v>0</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1845</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160" t="s">
        <v>505</v>
      </c>
      <c r="B295" s="2161"/>
      <c r="C295" s="607"/>
      <c r="D295" s="1657">
        <f>SUM(D229,D279,D280,D285)</f>
        <v>0</v>
      </c>
      <c r="E295" s="607"/>
      <c r="F295" s="607"/>
      <c r="G295" s="607"/>
      <c r="H295" s="1657">
        <f>H293</f>
        <v>0</v>
      </c>
      <c r="I295" s="607"/>
      <c r="J295" s="607"/>
      <c r="K295" s="1657">
        <f>SUM(K229,K279,K280,K285,K293,K294)</f>
        <v>0</v>
      </c>
      <c r="L295" s="1657">
        <f>SUM(L229,L279,L280,L285,L293,L294)</f>
        <v>0</v>
      </c>
    </row>
    <row r="296" spans="1:14" ht="13.5" thickTop="1" x14ac:dyDescent="0.2">
      <c r="A296" s="2142" t="s">
        <v>996</v>
      </c>
      <c r="B296" s="2143"/>
      <c r="C296" s="607"/>
      <c r="D296" s="609"/>
      <c r="E296" s="607"/>
      <c r="F296" s="607"/>
      <c r="G296" s="607"/>
      <c r="H296" s="676"/>
      <c r="I296" s="607"/>
      <c r="J296" s="607"/>
      <c r="K296" s="1671">
        <f>'Revenues 9-14'!G268-'Expenditures 15-22'!K295</f>
        <v>0</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2" t="s">
        <v>143</v>
      </c>
      <c r="B298" s="2146"/>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0</v>
      </c>
      <c r="F301" s="466">
        <v>0</v>
      </c>
      <c r="G301" s="466">
        <v>0</v>
      </c>
      <c r="H301" s="466">
        <v>0</v>
      </c>
      <c r="I301" s="466">
        <v>0</v>
      </c>
      <c r="J301" s="466">
        <v>0</v>
      </c>
      <c r="K301" s="1658">
        <f>SUM(C301:J301)</f>
        <v>0</v>
      </c>
      <c r="L301" s="466">
        <v>0</v>
      </c>
    </row>
    <row r="302" spans="1:14" ht="13.5" customHeight="1" x14ac:dyDescent="0.2">
      <c r="A302" s="1504" t="s">
        <v>980</v>
      </c>
      <c r="B302" s="605" t="s">
        <v>574</v>
      </c>
      <c r="C302" s="466">
        <v>0</v>
      </c>
      <c r="D302" s="466">
        <v>0</v>
      </c>
      <c r="E302" s="466">
        <v>0</v>
      </c>
      <c r="F302" s="466">
        <v>0</v>
      </c>
      <c r="G302" s="466">
        <v>0</v>
      </c>
      <c r="H302" s="466">
        <v>0</v>
      </c>
      <c r="I302" s="466">
        <v>0</v>
      </c>
      <c r="J302" s="466">
        <v>0</v>
      </c>
      <c r="K302" s="1658">
        <f>SUM(C302:J302)</f>
        <v>0</v>
      </c>
      <c r="L302" s="466">
        <v>0</v>
      </c>
    </row>
    <row r="303" spans="1:14" ht="12.75" customHeight="1" thickBot="1" x14ac:dyDescent="0.25">
      <c r="A303" s="1655" t="s">
        <v>811</v>
      </c>
      <c r="B303" s="1656" t="s">
        <v>569</v>
      </c>
      <c r="C303" s="1664">
        <f>SUM(C301:C302)</f>
        <v>0</v>
      </c>
      <c r="D303" s="1664">
        <f t="shared" ref="D303:L303" si="23">SUM(D301:D302)</f>
        <v>0</v>
      </c>
      <c r="E303" s="1664">
        <f t="shared" si="23"/>
        <v>0</v>
      </c>
      <c r="F303" s="1664">
        <f t="shared" si="23"/>
        <v>0</v>
      </c>
      <c r="G303" s="1664">
        <f t="shared" si="23"/>
        <v>0</v>
      </c>
      <c r="H303" s="1664">
        <f t="shared" si="23"/>
        <v>0</v>
      </c>
      <c r="I303" s="1664">
        <f t="shared" si="23"/>
        <v>0</v>
      </c>
      <c r="J303" s="1664">
        <f t="shared" si="23"/>
        <v>0</v>
      </c>
      <c r="K303" s="1664">
        <f t="shared" si="23"/>
        <v>0</v>
      </c>
      <c r="L303" s="1664">
        <f t="shared" si="23"/>
        <v>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1850</v>
      </c>
      <c r="B306" s="679" t="s">
        <v>1845</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157" t="s">
        <v>277</v>
      </c>
      <c r="B312" s="2158"/>
      <c r="C312" s="1657">
        <f>SUM(C303)</f>
        <v>0</v>
      </c>
      <c r="D312" s="1657">
        <f>SUM(D303)</f>
        <v>0</v>
      </c>
      <c r="E312" s="1657">
        <f>SUM(E303,E310)</f>
        <v>0</v>
      </c>
      <c r="F312" s="1657">
        <f>SUM(F303)</f>
        <v>0</v>
      </c>
      <c r="G312" s="1657">
        <f>SUM(G303)</f>
        <v>0</v>
      </c>
      <c r="H312" s="1657">
        <f>SUM(H303,H310)</f>
        <v>0</v>
      </c>
      <c r="I312" s="1657">
        <f>SUM(I303)</f>
        <v>0</v>
      </c>
      <c r="J312" s="1657">
        <f>SUM(J303)</f>
        <v>0</v>
      </c>
      <c r="K312" s="1657">
        <f>SUM(K303,K310,K311)</f>
        <v>0</v>
      </c>
      <c r="L312" s="1657">
        <f>SUM(L303,L310,L311)</f>
        <v>0</v>
      </c>
      <c r="M312" s="654"/>
      <c r="N312" s="654"/>
    </row>
    <row r="313" spans="1:14" ht="13.5" thickTop="1" x14ac:dyDescent="0.2">
      <c r="A313" s="2153" t="s">
        <v>996</v>
      </c>
      <c r="B313" s="2154"/>
      <c r="C313" s="617"/>
      <c r="D313" s="617"/>
      <c r="E313" s="617"/>
      <c r="F313" s="617"/>
      <c r="G313" s="617"/>
      <c r="H313" s="617"/>
      <c r="I313" s="617"/>
      <c r="J313" s="617"/>
      <c r="K313" s="1672">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6" t="s">
        <v>149</v>
      </c>
      <c r="B315" s="2167"/>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68" t="s">
        <v>898</v>
      </c>
      <c r="B317" s="2167"/>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1805</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6"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54"/>
      <c r="N330" s="654"/>
    </row>
    <row r="331" spans="1:14" s="663" customFormat="1" ht="12.75" customHeight="1" thickTop="1" x14ac:dyDescent="0.2">
      <c r="A331" s="1818" t="s">
        <v>1851</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1845</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1847</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1852</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55" t="s">
        <v>996</v>
      </c>
      <c r="B343" s="2156"/>
      <c r="C343" s="607"/>
      <c r="D343" s="607"/>
      <c r="E343" s="607"/>
      <c r="F343" s="607"/>
      <c r="G343" s="607"/>
      <c r="H343" s="607"/>
      <c r="I343" s="607"/>
      <c r="J343" s="607"/>
      <c r="K343" s="1671">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5" t="s">
        <v>966</v>
      </c>
      <c r="B345" s="2146"/>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0</v>
      </c>
      <c r="F348" s="466">
        <v>0</v>
      </c>
      <c r="G348" s="466">
        <v>0</v>
      </c>
      <c r="H348" s="466">
        <v>0</v>
      </c>
      <c r="I348" s="466">
        <v>0</v>
      </c>
      <c r="J348" s="466">
        <v>0</v>
      </c>
      <c r="K348" s="1658">
        <f>SUM(C348:J348)</f>
        <v>0</v>
      </c>
      <c r="L348" s="466">
        <v>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1853</v>
      </c>
      <c r="B354" s="672" t="s">
        <v>1845</v>
      </c>
      <c r="C354" s="607"/>
      <c r="D354" s="607"/>
      <c r="E354" s="607"/>
      <c r="F354" s="607"/>
      <c r="G354" s="607"/>
      <c r="H354" s="466">
        <v>0</v>
      </c>
      <c r="I354" s="690"/>
      <c r="J354" s="607"/>
      <c r="K354" s="1686">
        <f>H354</f>
        <v>0</v>
      </c>
      <c r="L354" s="466">
        <v>0</v>
      </c>
    </row>
    <row r="355" spans="1:14" ht="12.75" customHeight="1" x14ac:dyDescent="0.2">
      <c r="A355" s="1500" t="s">
        <v>1854</v>
      </c>
      <c r="B355" s="679" t="s">
        <v>1847</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42" t="s">
        <v>996</v>
      </c>
      <c r="B368" s="2143"/>
      <c r="C368" s="643"/>
      <c r="D368" s="643"/>
      <c r="E368" s="617"/>
      <c r="F368" s="617"/>
      <c r="G368" s="617"/>
      <c r="H368" s="617"/>
      <c r="I368" s="617"/>
      <c r="J368" s="614"/>
      <c r="K368" s="1658">
        <f>'Revenues 9-14'!K268-'Expenditures 15-22'!K367</f>
        <v>0</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69" t="s">
        <v>1802</v>
      </c>
      <c r="B2" s="1515" t="s">
        <v>1951</v>
      </c>
      <c r="C2" s="701" t="s">
        <v>1952</v>
      </c>
      <c r="D2" s="701" t="s">
        <v>1953</v>
      </c>
      <c r="E2" s="701" t="s">
        <v>1954</v>
      </c>
      <c r="F2" s="701" t="s">
        <v>1955</v>
      </c>
    </row>
    <row r="3" spans="1:6" ht="12" customHeight="1" x14ac:dyDescent="0.2">
      <c r="A3" s="2170"/>
      <c r="B3" s="1512"/>
      <c r="C3" s="1513"/>
      <c r="D3" s="1514" t="s">
        <v>256</v>
      </c>
      <c r="E3" s="1513"/>
      <c r="F3" s="1514" t="s">
        <v>257</v>
      </c>
    </row>
    <row r="4" spans="1:6" ht="13.7" customHeight="1" x14ac:dyDescent="0.2">
      <c r="A4" s="702" t="s">
        <v>1155</v>
      </c>
      <c r="B4" s="1736">
        <f>'Revenues 9-14'!C5</f>
        <v>0</v>
      </c>
      <c r="C4" s="1511"/>
      <c r="D4" s="1739">
        <f>B4-C4</f>
        <v>0</v>
      </c>
      <c r="E4" s="1511"/>
      <c r="F4" s="1739">
        <f>E4-C4</f>
        <v>0</v>
      </c>
    </row>
    <row r="5" spans="1:6" ht="13.7" customHeight="1" x14ac:dyDescent="0.2">
      <c r="A5" s="702" t="s">
        <v>870</v>
      </c>
      <c r="B5" s="1737">
        <f>'Revenues 9-14'!D5</f>
        <v>0</v>
      </c>
      <c r="C5" s="577"/>
      <c r="D5" s="1740">
        <f t="shared" ref="D5:D18" si="0">B5-C5</f>
        <v>0</v>
      </c>
      <c r="E5" s="577"/>
      <c r="F5" s="1740">
        <f>E5-C5</f>
        <v>0</v>
      </c>
    </row>
    <row r="6" spans="1:6" ht="13.7" customHeight="1" x14ac:dyDescent="0.2">
      <c r="A6" s="702" t="s">
        <v>411</v>
      </c>
      <c r="B6" s="1737">
        <f>'Revenues 9-14'!E5</f>
        <v>0</v>
      </c>
      <c r="C6" s="577"/>
      <c r="D6" s="1740">
        <f t="shared" si="0"/>
        <v>0</v>
      </c>
      <c r="E6" s="577"/>
      <c r="F6" s="1740">
        <f t="shared" ref="F6:F18" si="1">E6-C6</f>
        <v>0</v>
      </c>
    </row>
    <row r="7" spans="1:6" ht="13.7" customHeight="1" x14ac:dyDescent="0.2">
      <c r="A7" s="702" t="s">
        <v>155</v>
      </c>
      <c r="B7" s="1737">
        <f>'Revenues 9-14'!F5</f>
        <v>0</v>
      </c>
      <c r="C7" s="577"/>
      <c r="D7" s="1740">
        <f t="shared" si="0"/>
        <v>0</v>
      </c>
      <c r="E7" s="577"/>
      <c r="F7" s="1740">
        <f t="shared" si="1"/>
        <v>0</v>
      </c>
    </row>
    <row r="8" spans="1:6" ht="13.7" customHeight="1" x14ac:dyDescent="0.2">
      <c r="A8" s="702" t="s">
        <v>1179</v>
      </c>
      <c r="B8" s="1737">
        <f>'Revenues 9-14'!G5</f>
        <v>0</v>
      </c>
      <c r="C8" s="577"/>
      <c r="D8" s="1740">
        <f t="shared" si="0"/>
        <v>0</v>
      </c>
      <c r="E8" s="577"/>
      <c r="F8" s="1740">
        <f t="shared" si="1"/>
        <v>0</v>
      </c>
    </row>
    <row r="9" spans="1:6" ht="13.7" customHeight="1" x14ac:dyDescent="0.2">
      <c r="A9" s="702" t="s">
        <v>408</v>
      </c>
      <c r="B9" s="1737">
        <f>'Revenues 9-14'!H5</f>
        <v>0</v>
      </c>
      <c r="C9" s="577"/>
      <c r="D9" s="1740">
        <f t="shared" si="0"/>
        <v>0</v>
      </c>
      <c r="E9" s="577"/>
      <c r="F9" s="1740">
        <f t="shared" si="1"/>
        <v>0</v>
      </c>
    </row>
    <row r="10" spans="1:6" ht="13.7" customHeight="1" x14ac:dyDescent="0.2">
      <c r="A10" s="702" t="s">
        <v>407</v>
      </c>
      <c r="B10" s="1737">
        <f>'Revenues 9-14'!I5</f>
        <v>0</v>
      </c>
      <c r="C10" s="577"/>
      <c r="D10" s="1740">
        <f t="shared" si="0"/>
        <v>0</v>
      </c>
      <c r="E10" s="577"/>
      <c r="F10" s="1740">
        <f t="shared" si="1"/>
        <v>0</v>
      </c>
    </row>
    <row r="11" spans="1:6" x14ac:dyDescent="0.2">
      <c r="A11" s="702" t="s">
        <v>409</v>
      </c>
      <c r="B11" s="1737">
        <f>'Revenues 9-14'!J5</f>
        <v>0</v>
      </c>
      <c r="C11" s="577"/>
      <c r="D11" s="1740">
        <f t="shared" si="0"/>
        <v>0</v>
      </c>
      <c r="E11" s="577"/>
      <c r="F11" s="1740">
        <f t="shared" si="1"/>
        <v>0</v>
      </c>
    </row>
    <row r="12" spans="1:6" ht="13.7" customHeight="1" x14ac:dyDescent="0.2">
      <c r="A12" s="702" t="s">
        <v>157</v>
      </c>
      <c r="B12" s="1737">
        <f>'Revenues 9-14'!K5</f>
        <v>0</v>
      </c>
      <c r="C12" s="577"/>
      <c r="D12" s="1740">
        <f t="shared" si="0"/>
        <v>0</v>
      </c>
      <c r="E12" s="577"/>
      <c r="F12" s="1740">
        <f t="shared" si="1"/>
        <v>0</v>
      </c>
    </row>
    <row r="13" spans="1:6" ht="13.7" customHeight="1" x14ac:dyDescent="0.2">
      <c r="A13" s="702" t="s">
        <v>936</v>
      </c>
      <c r="B13" s="1737">
        <f>SUM('Revenues 9-14'!C6:D6)</f>
        <v>0</v>
      </c>
      <c r="C13" s="577"/>
      <c r="D13" s="1740">
        <f t="shared" si="0"/>
        <v>0</v>
      </c>
      <c r="E13" s="577"/>
      <c r="F13" s="1740">
        <f t="shared" si="1"/>
        <v>0</v>
      </c>
    </row>
    <row r="14" spans="1:6" ht="13.7" customHeight="1" x14ac:dyDescent="0.2">
      <c r="A14" s="702" t="s">
        <v>410</v>
      </c>
      <c r="B14" s="1737">
        <f>SUM('Revenues 9-14'!C7:D7,'Revenues 9-14'!F7:H7)</f>
        <v>0</v>
      </c>
      <c r="C14" s="577"/>
      <c r="D14" s="1740">
        <f t="shared" si="0"/>
        <v>0</v>
      </c>
      <c r="E14" s="577"/>
      <c r="F14" s="1740">
        <f t="shared" si="1"/>
        <v>0</v>
      </c>
    </row>
    <row r="15" spans="1:6" ht="13.7" customHeight="1" x14ac:dyDescent="0.2">
      <c r="A15" s="702" t="s">
        <v>1158</v>
      </c>
      <c r="B15" s="1737">
        <f>SUM('Revenues 9-14'!D9:E9,'Revenues 9-14'!H9)</f>
        <v>0</v>
      </c>
      <c r="C15" s="577"/>
      <c r="D15" s="1740">
        <f t="shared" si="0"/>
        <v>0</v>
      </c>
      <c r="E15" s="577"/>
      <c r="F15" s="1740">
        <f t="shared" si="1"/>
        <v>0</v>
      </c>
    </row>
    <row r="16" spans="1:6" ht="13.7" customHeight="1" x14ac:dyDescent="0.2">
      <c r="A16" s="702" t="s">
        <v>1159</v>
      </c>
      <c r="B16" s="1737">
        <f>'Revenues 9-14'!G8</f>
        <v>0</v>
      </c>
      <c r="C16" s="577"/>
      <c r="D16" s="1740">
        <f t="shared" si="0"/>
        <v>0</v>
      </c>
      <c r="E16" s="577"/>
      <c r="F16" s="1740">
        <f t="shared" si="1"/>
        <v>0</v>
      </c>
    </row>
    <row r="17" spans="1:6" ht="13.7" customHeight="1" x14ac:dyDescent="0.2">
      <c r="A17" s="702" t="s">
        <v>1160</v>
      </c>
      <c r="B17" s="1737">
        <f>'Revenues 9-14'!C10</f>
        <v>0</v>
      </c>
      <c r="C17" s="577"/>
      <c r="D17" s="1740">
        <f t="shared" si="0"/>
        <v>0</v>
      </c>
      <c r="E17" s="577"/>
      <c r="F17" s="1740">
        <f t="shared" si="1"/>
        <v>0</v>
      </c>
    </row>
    <row r="18" spans="1:6" ht="13.7" customHeight="1" x14ac:dyDescent="0.2">
      <c r="A18" s="702" t="s">
        <v>762</v>
      </c>
      <c r="B18" s="1737">
        <f>SUM('Revenues 9-14'!C11:K11)</f>
        <v>0</v>
      </c>
      <c r="C18" s="577"/>
      <c r="D18" s="1740">
        <f t="shared" si="0"/>
        <v>0</v>
      </c>
      <c r="E18" s="577"/>
      <c r="F18" s="1740">
        <f t="shared" si="1"/>
        <v>0</v>
      </c>
    </row>
    <row r="19" spans="1:6" ht="13.7" customHeight="1" thickBot="1" x14ac:dyDescent="0.25">
      <c r="A19" s="1741" t="s">
        <v>1161</v>
      </c>
      <c r="B19" s="1738">
        <f>SUM(B4:B18)</f>
        <v>0</v>
      </c>
      <c r="C19" s="1738">
        <f>SUM(C4:C18)</f>
        <v>0</v>
      </c>
      <c r="D19" s="1738">
        <f>SUM(D4:D18)</f>
        <v>0</v>
      </c>
      <c r="E19" s="1738">
        <f>SUM(E4:E18)</f>
        <v>0</v>
      </c>
      <c r="F19" s="1738">
        <f>SUM(F4:F18)</f>
        <v>0</v>
      </c>
    </row>
    <row r="20" spans="1:6" ht="13.5" thickTop="1" x14ac:dyDescent="0.2">
      <c r="B20" s="700"/>
      <c r="F20" s="703"/>
    </row>
    <row r="21" spans="1:6" x14ac:dyDescent="0.2">
      <c r="A21" s="704" t="s">
        <v>1808</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B1" sqref="B1"/>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89"/>
      <c r="C1" s="708"/>
    </row>
    <row r="2" spans="1:7" ht="33.75" x14ac:dyDescent="0.2">
      <c r="A2" s="2196" t="s">
        <v>1802</v>
      </c>
      <c r="B2" s="2197"/>
      <c r="C2" s="1871" t="s">
        <v>1956</v>
      </c>
      <c r="D2" s="710" t="s">
        <v>1957</v>
      </c>
      <c r="E2" s="710" t="s">
        <v>1958</v>
      </c>
      <c r="F2" s="1871" t="s">
        <v>1959</v>
      </c>
    </row>
    <row r="3" spans="1:7" ht="15.75" customHeight="1" x14ac:dyDescent="0.2">
      <c r="A3" s="2198" t="s">
        <v>1114</v>
      </c>
      <c r="B3" s="2199"/>
      <c r="C3" s="2192"/>
      <c r="D3" s="2193"/>
      <c r="E3" s="2193"/>
      <c r="F3" s="2194"/>
    </row>
    <row r="4" spans="1:7" ht="12.75" customHeight="1" thickBot="1" x14ac:dyDescent="0.25">
      <c r="A4" s="2186" t="s">
        <v>630</v>
      </c>
      <c r="B4" s="2187"/>
      <c r="C4" s="573"/>
      <c r="D4" s="573"/>
      <c r="E4" s="573"/>
      <c r="F4" s="1742">
        <f>SUM(C4+D4)-E4</f>
        <v>0</v>
      </c>
    </row>
    <row r="5" spans="1:7" ht="15.75" customHeight="1" thickTop="1" x14ac:dyDescent="0.2">
      <c r="A5" s="2190" t="s">
        <v>1110</v>
      </c>
      <c r="B5" s="2185"/>
      <c r="C5" s="2179"/>
      <c r="D5" s="2180"/>
      <c r="E5" s="2180"/>
      <c r="F5" s="2181"/>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182" t="s">
        <v>631</v>
      </c>
      <c r="B15" s="2183"/>
      <c r="C15" s="1742">
        <f>SUM(C6:C14)</f>
        <v>0</v>
      </c>
      <c r="D15" s="1742">
        <f>SUM(D6:D14)</f>
        <v>0</v>
      </c>
      <c r="E15" s="1742">
        <f>SUM(E6:E14)</f>
        <v>0</v>
      </c>
      <c r="F15" s="1742">
        <f>SUM(F6:F14)</f>
        <v>0</v>
      </c>
      <c r="G15" s="545"/>
    </row>
    <row r="16" spans="1:7" s="202" customFormat="1" ht="15.75" customHeight="1" thickTop="1" x14ac:dyDescent="0.2">
      <c r="A16" s="2195" t="s">
        <v>1111</v>
      </c>
      <c r="B16" s="2185"/>
      <c r="C16" s="2179"/>
      <c r="D16" s="2180"/>
      <c r="E16" s="2180"/>
      <c r="F16" s="2181"/>
    </row>
    <row r="17" spans="1:11" ht="12.75" customHeight="1" thickBot="1" x14ac:dyDescent="0.25">
      <c r="A17" s="2177" t="s">
        <v>64</v>
      </c>
      <c r="B17" s="2178"/>
      <c r="C17" s="713"/>
      <c r="D17" s="577"/>
      <c r="E17" s="713"/>
      <c r="F17" s="1742">
        <f>SUM(C17+D17)-E17</f>
        <v>0</v>
      </c>
    </row>
    <row r="18" spans="1:11" ht="12.75" customHeight="1" thickTop="1" thickBot="1" x14ac:dyDescent="0.25">
      <c r="A18" s="2177" t="s">
        <v>6</v>
      </c>
      <c r="B18" s="2178"/>
      <c r="C18" s="713"/>
      <c r="D18" s="577"/>
      <c r="E18" s="713"/>
      <c r="F18" s="1742">
        <f>SUM(C18+D18)-E18</f>
        <v>0</v>
      </c>
    </row>
    <row r="19" spans="1:11" ht="12.75" customHeight="1" thickTop="1" thickBot="1" x14ac:dyDescent="0.25">
      <c r="A19" s="2177" t="s">
        <v>388</v>
      </c>
      <c r="B19" s="2178"/>
      <c r="C19" s="713"/>
      <c r="D19" s="577"/>
      <c r="E19" s="713"/>
      <c r="F19" s="1742">
        <f>SUM(C19+D19)-E19</f>
        <v>0</v>
      </c>
    </row>
    <row r="20" spans="1:11" ht="12.75" customHeight="1" thickTop="1" thickBot="1" x14ac:dyDescent="0.25">
      <c r="A20" s="2177" t="s">
        <v>448</v>
      </c>
      <c r="B20" s="2178"/>
      <c r="C20" s="713"/>
      <c r="D20" s="577"/>
      <c r="E20" s="713"/>
      <c r="F20" s="1742">
        <f>SUM(C20+D20)-E20</f>
        <v>0</v>
      </c>
    </row>
    <row r="21" spans="1:11" ht="14.25" thickTop="1" thickBot="1" x14ac:dyDescent="0.25">
      <c r="A21" s="2182" t="s">
        <v>632</v>
      </c>
      <c r="B21" s="2183"/>
      <c r="C21" s="1742">
        <f>SUM(C17:C20)</f>
        <v>0</v>
      </c>
      <c r="D21" s="1742">
        <f>SUM(D17:D20)</f>
        <v>0</v>
      </c>
      <c r="E21" s="1742">
        <f>SUM(E17:E20)</f>
        <v>0</v>
      </c>
      <c r="F21" s="1742">
        <f>SUM(F17:F20)</f>
        <v>0</v>
      </c>
      <c r="G21" s="545"/>
    </row>
    <row r="22" spans="1:11" ht="15.75" customHeight="1" thickTop="1" x14ac:dyDescent="0.2">
      <c r="A22" s="2184" t="s">
        <v>1112</v>
      </c>
      <c r="B22" s="2185"/>
      <c r="C22" s="2179"/>
      <c r="D22" s="2180"/>
      <c r="E22" s="2180"/>
      <c r="F22" s="2181"/>
    </row>
    <row r="23" spans="1:11" ht="13.5" thickBot="1" x14ac:dyDescent="0.25">
      <c r="A23" s="2186" t="s">
        <v>633</v>
      </c>
      <c r="B23" s="2187"/>
      <c r="C23" s="573"/>
      <c r="D23" s="573"/>
      <c r="E23" s="573"/>
      <c r="F23" s="1742">
        <f>SUM(C23+D23)-E23</f>
        <v>0</v>
      </c>
      <c r="G23" s="545"/>
    </row>
    <row r="24" spans="1:11" ht="15.75" customHeight="1" thickTop="1" x14ac:dyDescent="0.2">
      <c r="A24" s="2184" t="s">
        <v>1113</v>
      </c>
      <c r="B24" s="2185"/>
      <c r="C24" s="2179"/>
      <c r="D24" s="2180"/>
      <c r="E24" s="2180"/>
      <c r="F24" s="2181"/>
    </row>
    <row r="25" spans="1:11" ht="13.5" thickBot="1" x14ac:dyDescent="0.25">
      <c r="A25" s="2186" t="s">
        <v>634</v>
      </c>
      <c r="B25" s="2187"/>
      <c r="C25" s="573"/>
      <c r="D25" s="573"/>
      <c r="E25" s="573"/>
      <c r="F25" s="1742">
        <f>SUM(C25+D25)-E25</f>
        <v>0</v>
      </c>
      <c r="G25" s="545"/>
    </row>
    <row r="26" spans="1:11" ht="15.75" customHeight="1" thickTop="1" x14ac:dyDescent="0.2">
      <c r="A26" s="2190" t="s">
        <v>657</v>
      </c>
      <c r="B26" s="2185"/>
      <c r="C26" s="714"/>
      <c r="D26" s="714"/>
      <c r="E26" s="714"/>
      <c r="F26" s="715"/>
    </row>
    <row r="27" spans="1:11" ht="13.5" thickBot="1" x14ac:dyDescent="0.25">
      <c r="A27" s="2182" t="s">
        <v>1070</v>
      </c>
      <c r="B27" s="2183"/>
      <c r="C27" s="577"/>
      <c r="D27" s="577"/>
      <c r="E27" s="577"/>
      <c r="F27" s="1742">
        <f>SUM(C27+D27)-E27</f>
        <v>0</v>
      </c>
      <c r="G27" s="545"/>
    </row>
    <row r="28" spans="1:11" ht="7.5" customHeight="1" thickTop="1" x14ac:dyDescent="0.2">
      <c r="A28" s="584"/>
    </row>
    <row r="29" spans="1:11" ht="23.25" customHeight="1" x14ac:dyDescent="0.2">
      <c r="A29" s="2188" t="s">
        <v>582</v>
      </c>
      <c r="B29" s="2189"/>
      <c r="C29" s="716"/>
      <c r="D29" s="716"/>
      <c r="E29" s="716"/>
      <c r="F29" s="716"/>
      <c r="G29" s="716"/>
      <c r="H29" s="716"/>
      <c r="I29" s="716"/>
      <c r="J29" s="716"/>
    </row>
    <row r="30" spans="1:11" ht="33.75" x14ac:dyDescent="0.2">
      <c r="A30" s="1516" t="s">
        <v>1071</v>
      </c>
      <c r="B30" s="717" t="s">
        <v>1124</v>
      </c>
      <c r="C30" s="1872" t="s">
        <v>583</v>
      </c>
      <c r="D30" s="1872" t="s">
        <v>1673</v>
      </c>
      <c r="E30" s="1872" t="s">
        <v>1960</v>
      </c>
      <c r="F30" s="1872" t="s">
        <v>1961</v>
      </c>
      <c r="G30" s="1872" t="s">
        <v>1911</v>
      </c>
      <c r="H30" s="1872" t="s">
        <v>1962</v>
      </c>
      <c r="I30" s="1872" t="s">
        <v>1963</v>
      </c>
      <c r="J30" s="1873" t="s">
        <v>2</v>
      </c>
      <c r="K30" s="718"/>
    </row>
    <row r="31" spans="1:11" ht="12" customHeight="1" x14ac:dyDescent="0.2">
      <c r="A31" s="719"/>
      <c r="B31" s="720"/>
      <c r="C31" s="721"/>
      <c r="D31" s="722"/>
      <c r="E31" s="721"/>
      <c r="F31" s="721"/>
      <c r="G31" s="721"/>
      <c r="H31" s="721"/>
      <c r="I31" s="1743">
        <f>((E31+F31)-H31)+G31</f>
        <v>0</v>
      </c>
      <c r="J31" s="721"/>
      <c r="K31" s="723"/>
    </row>
    <row r="32" spans="1:11" ht="12" customHeight="1" x14ac:dyDescent="0.2">
      <c r="A32" s="719"/>
      <c r="B32" s="720"/>
      <c r="C32" s="721"/>
      <c r="D32" s="722"/>
      <c r="E32" s="721"/>
      <c r="F32" s="721"/>
      <c r="G32" s="721"/>
      <c r="H32" s="721"/>
      <c r="I32" s="1743">
        <f>((E32+F32)-H32)+G32</f>
        <v>0</v>
      </c>
      <c r="J32" s="721"/>
      <c r="K32" s="723"/>
    </row>
    <row r="33" spans="1:11" ht="12" customHeight="1" x14ac:dyDescent="0.2">
      <c r="A33" s="719"/>
      <c r="B33" s="720"/>
      <c r="C33" s="721"/>
      <c r="D33" s="722"/>
      <c r="E33" s="721"/>
      <c r="F33" s="721"/>
      <c r="G33" s="721"/>
      <c r="H33" s="721"/>
      <c r="I33" s="1743">
        <f t="shared" ref="I33:I48" si="1">((E33+F33)-H33)+G33</f>
        <v>0</v>
      </c>
      <c r="J33" s="721"/>
      <c r="K33" s="723"/>
    </row>
    <row r="34" spans="1:11" ht="12" customHeight="1" x14ac:dyDescent="0.2">
      <c r="A34" s="719"/>
      <c r="B34" s="720"/>
      <c r="C34" s="721"/>
      <c r="D34" s="722"/>
      <c r="E34" s="721"/>
      <c r="F34" s="721"/>
      <c r="G34" s="721"/>
      <c r="H34" s="721"/>
      <c r="I34" s="1743">
        <f t="shared" si="1"/>
        <v>0</v>
      </c>
      <c r="J34" s="721"/>
      <c r="K34" s="724"/>
    </row>
    <row r="35" spans="1:11" ht="12" customHeight="1" x14ac:dyDescent="0.2">
      <c r="A35" s="719"/>
      <c r="B35" s="720"/>
      <c r="C35" s="725"/>
      <c r="D35" s="722"/>
      <c r="E35" s="725"/>
      <c r="F35" s="725"/>
      <c r="G35" s="725"/>
      <c r="H35" s="725"/>
      <c r="I35" s="1743">
        <f t="shared" si="1"/>
        <v>0</v>
      </c>
      <c r="J35" s="725"/>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0</v>
      </c>
      <c r="D49" s="732"/>
      <c r="E49" s="1743">
        <f t="shared" ref="E49:J49" si="2">SUM(E31:E48)</f>
        <v>0</v>
      </c>
      <c r="F49" s="1743">
        <f t="shared" si="2"/>
        <v>0</v>
      </c>
      <c r="G49" s="1743">
        <f t="shared" si="2"/>
        <v>0</v>
      </c>
      <c r="H49" s="1743">
        <f t="shared" si="2"/>
        <v>0</v>
      </c>
      <c r="I49" s="1743">
        <f t="shared" si="2"/>
        <v>0</v>
      </c>
      <c r="J49" s="1743">
        <f t="shared" si="2"/>
        <v>0</v>
      </c>
      <c r="K49" s="724"/>
    </row>
    <row r="50" spans="1:11" ht="6" customHeight="1" x14ac:dyDescent="0.2">
      <c r="A50" s="733"/>
      <c r="B50" s="723"/>
      <c r="C50" s="723"/>
      <c r="D50" s="723"/>
      <c r="E50" s="723"/>
      <c r="F50" s="723"/>
      <c r="G50" s="723"/>
      <c r="H50" s="723"/>
      <c r="I50" s="723"/>
      <c r="J50" s="733"/>
    </row>
    <row r="51" spans="1:11" x14ac:dyDescent="0.2">
      <c r="A51" s="734" t="s">
        <v>1807</v>
      </c>
      <c r="B51" s="733"/>
      <c r="C51" s="724"/>
      <c r="D51" s="724"/>
      <c r="E51" s="724"/>
      <c r="F51" s="724"/>
      <c r="G51" s="724"/>
      <c r="H51" s="723"/>
      <c r="I51" s="723"/>
      <c r="J51" s="733"/>
    </row>
    <row r="52" spans="1:11" ht="11.25" customHeight="1" x14ac:dyDescent="0.2">
      <c r="A52" s="735" t="s">
        <v>912</v>
      </c>
      <c r="B52" s="2171" t="s">
        <v>584</v>
      </c>
      <c r="C52" s="2172"/>
      <c r="D52" s="2172"/>
      <c r="E52" s="736" t="s">
        <v>845</v>
      </c>
      <c r="F52" s="2173"/>
      <c r="G52" s="2174"/>
      <c r="H52" s="723"/>
      <c r="I52" s="723"/>
      <c r="J52" s="733"/>
    </row>
    <row r="53" spans="1:11" ht="11.25" customHeight="1" x14ac:dyDescent="0.2">
      <c r="A53" s="737" t="s">
        <v>913</v>
      </c>
      <c r="B53" s="738" t="s">
        <v>951</v>
      </c>
      <c r="C53" s="733"/>
      <c r="D53" s="724"/>
      <c r="E53" s="736" t="s">
        <v>497</v>
      </c>
      <c r="F53" s="2175"/>
      <c r="G53" s="2176"/>
      <c r="H53" s="723"/>
      <c r="I53" s="723"/>
      <c r="J53" s="733"/>
    </row>
    <row r="54" spans="1:11" ht="11.25" customHeight="1" x14ac:dyDescent="0.2">
      <c r="A54" s="739" t="s">
        <v>914</v>
      </c>
      <c r="B54" s="734" t="s">
        <v>952</v>
      </c>
      <c r="C54" s="733"/>
      <c r="D54" s="724"/>
      <c r="E54" s="736" t="s">
        <v>498</v>
      </c>
      <c r="F54" s="2175"/>
      <c r="G54" s="2176"/>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1" sqref="B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0" t="s">
        <v>856</v>
      </c>
      <c r="B1" s="2201"/>
      <c r="C1" s="2201"/>
      <c r="D1" s="2201"/>
      <c r="E1" s="2201"/>
      <c r="F1" s="2201"/>
      <c r="G1" s="2202"/>
      <c r="H1" s="1517"/>
      <c r="I1" s="747"/>
      <c r="J1" s="433"/>
    </row>
    <row r="2" spans="1:11" ht="26.25" x14ac:dyDescent="0.2">
      <c r="A2" s="2219" t="s">
        <v>1677</v>
      </c>
      <c r="B2" s="2220"/>
      <c r="C2" s="2220"/>
      <c r="D2" s="2220"/>
      <c r="E2" s="2221"/>
      <c r="F2" s="748" t="s">
        <v>904</v>
      </c>
      <c r="G2" s="749" t="s">
        <v>1674</v>
      </c>
      <c r="H2" s="749" t="s">
        <v>410</v>
      </c>
      <c r="I2" s="749" t="s">
        <v>1158</v>
      </c>
      <c r="J2" s="749" t="s">
        <v>1812</v>
      </c>
      <c r="K2" s="749" t="s">
        <v>138</v>
      </c>
    </row>
    <row r="3" spans="1:11" x14ac:dyDescent="0.2">
      <c r="A3" s="2222" t="s">
        <v>1964</v>
      </c>
      <c r="B3" s="2223"/>
      <c r="C3" s="2223"/>
      <c r="D3" s="2223"/>
      <c r="E3" s="2224"/>
      <c r="F3" s="750"/>
      <c r="G3" s="751"/>
      <c r="H3" s="751"/>
      <c r="I3" s="751"/>
      <c r="J3" s="752"/>
      <c r="K3" s="752"/>
    </row>
    <row r="4" spans="1:11" x14ac:dyDescent="0.2">
      <c r="A4" s="2225" t="s">
        <v>369</v>
      </c>
      <c r="B4" s="2226"/>
      <c r="C4" s="2226"/>
      <c r="D4" s="2226"/>
      <c r="E4" s="2172"/>
      <c r="F4" s="753"/>
      <c r="G4" s="754"/>
      <c r="H4" s="755"/>
      <c r="I4" s="754"/>
      <c r="J4" s="756"/>
      <c r="K4" s="756"/>
    </row>
    <row r="5" spans="1:11" x14ac:dyDescent="0.2">
      <c r="A5" s="2203" t="s">
        <v>1069</v>
      </c>
      <c r="B5" s="2204"/>
      <c r="C5" s="2204"/>
      <c r="D5" s="2204"/>
      <c r="E5" s="2205"/>
      <c r="F5" s="757" t="s">
        <v>848</v>
      </c>
      <c r="G5" s="758"/>
      <c r="H5" s="751"/>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row>
    <row r="10" spans="1:11" x14ac:dyDescent="0.2">
      <c r="A10" s="2203" t="s">
        <v>1813</v>
      </c>
      <c r="B10" s="2204"/>
      <c r="C10" s="2204"/>
      <c r="D10" s="2204"/>
      <c r="E10" s="2206"/>
      <c r="F10" s="770" t="s">
        <v>862</v>
      </c>
      <c r="G10" s="769"/>
      <c r="H10" s="771"/>
      <c r="I10" s="751"/>
      <c r="J10" s="752"/>
      <c r="K10" s="752"/>
    </row>
    <row r="11" spans="1:11" x14ac:dyDescent="0.2">
      <c r="A11" s="2203" t="s">
        <v>160</v>
      </c>
      <c r="B11" s="2204"/>
      <c r="C11" s="2204"/>
      <c r="D11" s="2204"/>
      <c r="E11" s="2205"/>
      <c r="F11" s="757" t="s">
        <v>852</v>
      </c>
      <c r="G11" s="758"/>
      <c r="H11" s="751"/>
      <c r="I11" s="751"/>
      <c r="J11" s="752"/>
      <c r="K11" s="760"/>
    </row>
    <row r="12" spans="1:11" ht="13.5" thickBot="1" x14ac:dyDescent="0.25">
      <c r="A12" s="2230" t="s">
        <v>905</v>
      </c>
      <c r="B12" s="2231"/>
      <c r="C12" s="2231"/>
      <c r="D12" s="2231"/>
      <c r="E12" s="2232"/>
      <c r="F12" s="1744"/>
      <c r="G12" s="1745">
        <f>SUM(G5:G11)</f>
        <v>0</v>
      </c>
      <c r="H12" s="1745">
        <f>SUM(H5:H11)</f>
        <v>0</v>
      </c>
      <c r="I12" s="1745">
        <f>SUM(I5:I11)</f>
        <v>0</v>
      </c>
      <c r="J12" s="1745">
        <f>SUM(J5:J11)</f>
        <v>0</v>
      </c>
      <c r="K12" s="1745">
        <f>SUM(K5:K11)</f>
        <v>0</v>
      </c>
    </row>
    <row r="13" spans="1:11" ht="13.5" thickTop="1" x14ac:dyDescent="0.2">
      <c r="A13" s="2227" t="s">
        <v>370</v>
      </c>
      <c r="B13" s="2228"/>
      <c r="C13" s="2228"/>
      <c r="D13" s="2228"/>
      <c r="E13" s="2229"/>
      <c r="F13" s="772"/>
      <c r="G13" s="773"/>
      <c r="H13" s="774"/>
      <c r="I13" s="775"/>
      <c r="J13" s="775"/>
      <c r="K13" s="775"/>
    </row>
    <row r="14" spans="1:11" x14ac:dyDescent="0.2">
      <c r="A14" s="2210" t="s">
        <v>456</v>
      </c>
      <c r="B14" s="2210"/>
      <c r="C14" s="2210"/>
      <c r="D14" s="2210"/>
      <c r="E14" s="2211"/>
      <c r="F14" s="776" t="s">
        <v>854</v>
      </c>
      <c r="G14" s="769"/>
      <c r="H14" s="751"/>
      <c r="I14" s="758"/>
      <c r="J14" s="760"/>
      <c r="K14" s="752"/>
    </row>
    <row r="15" spans="1:11" x14ac:dyDescent="0.2">
      <c r="A15" s="2204" t="s">
        <v>4</v>
      </c>
      <c r="B15" s="2204"/>
      <c r="C15" s="2204"/>
      <c r="D15" s="2204"/>
      <c r="E15" s="2205"/>
      <c r="F15" s="776" t="s">
        <v>855</v>
      </c>
      <c r="G15" s="758"/>
      <c r="H15" s="751"/>
      <c r="I15" s="751"/>
      <c r="J15" s="752"/>
      <c r="K15" s="752"/>
    </row>
    <row r="16" spans="1:11" x14ac:dyDescent="0.2">
      <c r="A16" s="2204" t="s">
        <v>298</v>
      </c>
      <c r="B16" s="2204"/>
      <c r="C16" s="2204"/>
      <c r="D16" s="2204"/>
      <c r="E16" s="2205"/>
      <c r="F16" s="776" t="s">
        <v>923</v>
      </c>
      <c r="G16" s="759"/>
      <c r="H16" s="754"/>
      <c r="I16" s="754"/>
      <c r="J16" s="756"/>
      <c r="K16" s="756"/>
    </row>
    <row r="17" spans="1:11" x14ac:dyDescent="0.2">
      <c r="A17" s="2235" t="s">
        <v>935</v>
      </c>
      <c r="B17" s="2235"/>
      <c r="C17" s="2235"/>
      <c r="D17" s="2235"/>
      <c r="E17" s="2236"/>
      <c r="F17" s="777"/>
      <c r="G17" s="778"/>
      <c r="H17" s="779"/>
      <c r="I17" s="779"/>
      <c r="J17" s="780"/>
      <c r="K17" s="781"/>
    </row>
    <row r="18" spans="1:11" x14ac:dyDescent="0.2">
      <c r="A18" s="2214" t="s">
        <v>368</v>
      </c>
      <c r="B18" s="2215"/>
      <c r="C18" s="2215"/>
      <c r="D18" s="2215"/>
      <c r="E18" s="2216"/>
      <c r="F18" s="776" t="s">
        <v>932</v>
      </c>
      <c r="G18" s="769"/>
      <c r="H18" s="769"/>
      <c r="I18" s="769"/>
      <c r="J18" s="752"/>
      <c r="K18" s="782"/>
    </row>
    <row r="19" spans="1:11" ht="21.75" customHeight="1" x14ac:dyDescent="0.2">
      <c r="A19" s="2212" t="s">
        <v>1809</v>
      </c>
      <c r="B19" s="2212"/>
      <c r="C19" s="2212"/>
      <c r="D19" s="2212"/>
      <c r="E19" s="2213"/>
      <c r="F19" s="776" t="s">
        <v>933</v>
      </c>
      <c r="G19" s="769"/>
      <c r="H19" s="769"/>
      <c r="I19" s="769"/>
      <c r="J19" s="752"/>
      <c r="K19" s="782"/>
    </row>
    <row r="20" spans="1:11" x14ac:dyDescent="0.2">
      <c r="A20" s="2214" t="s">
        <v>1814</v>
      </c>
      <c r="B20" s="2215"/>
      <c r="C20" s="2215"/>
      <c r="D20" s="2215"/>
      <c r="E20" s="2216"/>
      <c r="F20" s="776" t="s">
        <v>934</v>
      </c>
      <c r="G20" s="769"/>
      <c r="H20" s="769"/>
      <c r="I20" s="769"/>
      <c r="J20" s="752"/>
      <c r="K20" s="782"/>
    </row>
    <row r="21" spans="1:11" ht="13.5" thickBot="1" x14ac:dyDescent="0.25">
      <c r="A21" s="2233" t="s">
        <v>638</v>
      </c>
      <c r="B21" s="2233"/>
      <c r="C21" s="2233"/>
      <c r="D21" s="2233"/>
      <c r="E21" s="2233"/>
      <c r="F21" s="1746"/>
      <c r="G21" s="779"/>
      <c r="H21" s="783"/>
      <c r="I21" s="783"/>
      <c r="J21" s="1747">
        <f>SUM(J18:J20)</f>
        <v>0</v>
      </c>
      <c r="K21" s="780"/>
    </row>
    <row r="22" spans="1:11" ht="13.5" thickTop="1" x14ac:dyDescent="0.2">
      <c r="A22" s="2204" t="s">
        <v>1815</v>
      </c>
      <c r="B22" s="2204"/>
      <c r="C22" s="2204"/>
      <c r="D22" s="2204"/>
      <c r="E22" s="2205"/>
      <c r="F22" s="776" t="s">
        <v>862</v>
      </c>
      <c r="G22" s="769"/>
      <c r="H22" s="751"/>
      <c r="I22" s="751"/>
      <c r="J22" s="784"/>
      <c r="K22" s="752"/>
    </row>
    <row r="23" spans="1:11" ht="13.5" thickBot="1" x14ac:dyDescent="0.25">
      <c r="A23" s="2234" t="s">
        <v>906</v>
      </c>
      <c r="B23" s="2233"/>
      <c r="C23" s="2233"/>
      <c r="D23" s="2233"/>
      <c r="E23" s="2233"/>
      <c r="F23" s="1748"/>
      <c r="G23" s="1745">
        <f>SUM(G14:G16,G21,G22)</f>
        <v>0</v>
      </c>
      <c r="H23" s="1745">
        <f>SUM(H14:H16,H21,H22)</f>
        <v>0</v>
      </c>
      <c r="I23" s="1745">
        <f>SUM(I14:I16,I21,I22)</f>
        <v>0</v>
      </c>
      <c r="J23" s="1745">
        <f>SUM(J14:J16,J21,J22)</f>
        <v>0</v>
      </c>
      <c r="K23" s="1745">
        <f>SUM(K14:K16,K21,K22)</f>
        <v>0</v>
      </c>
    </row>
    <row r="24" spans="1:11" ht="14.25" thickTop="1" thickBot="1" x14ac:dyDescent="0.25">
      <c r="A24" s="2234" t="s">
        <v>1965</v>
      </c>
      <c r="B24" s="2233"/>
      <c r="C24" s="2233"/>
      <c r="D24" s="2233"/>
      <c r="E24" s="2233"/>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1910</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207"/>
      <c r="I31" s="2208"/>
      <c r="J31" s="2208"/>
      <c r="K31" s="2208"/>
    </row>
    <row r="32" spans="1:11" x14ac:dyDescent="0.2">
      <c r="A32" s="796"/>
      <c r="B32" s="237"/>
      <c r="C32" s="237"/>
      <c r="D32" s="237"/>
      <c r="E32" s="792"/>
      <c r="F32" s="798" t="s">
        <v>540</v>
      </c>
      <c r="G32" s="751"/>
      <c r="H32" s="2209"/>
      <c r="I32" s="2208"/>
      <c r="J32" s="2208"/>
      <c r="K32" s="2208"/>
    </row>
    <row r="33" spans="1:11" ht="1.5" customHeight="1" x14ac:dyDescent="0.2">
      <c r="A33" s="799" t="s">
        <v>1169</v>
      </c>
      <c r="B33" s="364"/>
      <c r="C33" s="364"/>
      <c r="D33" s="364"/>
      <c r="E33" s="364"/>
      <c r="F33" s="364"/>
      <c r="G33" s="800"/>
      <c r="H33" s="2209"/>
      <c r="I33" s="2208"/>
      <c r="J33" s="2208"/>
      <c r="K33" s="2208"/>
    </row>
    <row r="34" spans="1:11" x14ac:dyDescent="0.2">
      <c r="A34" s="801" t="s">
        <v>1816</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204" t="s">
        <v>541</v>
      </c>
      <c r="B41" s="2217"/>
      <c r="C41" s="2217"/>
      <c r="D41" s="2217"/>
      <c r="E41" s="2217"/>
      <c r="F41" s="2218"/>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1810</v>
      </c>
      <c r="B46" s="408" t="s">
        <v>1675</v>
      </c>
    </row>
    <row r="47" spans="1:11" s="810" customFormat="1" ht="12.75" customHeight="1" x14ac:dyDescent="0.2">
      <c r="A47" s="808"/>
      <c r="B47" s="809" t="s">
        <v>1676</v>
      </c>
      <c r="E47" s="809"/>
      <c r="K47" s="811"/>
    </row>
    <row r="48" spans="1:11" ht="12.75" customHeight="1" x14ac:dyDescent="0.2">
      <c r="A48" s="151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B1" sqref="B1"/>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9" t="s">
        <v>1909</v>
      </c>
      <c r="B1" s="2240"/>
      <c r="C1" s="2241"/>
      <c r="D1" s="813"/>
      <c r="E1" s="814"/>
      <c r="F1" s="814"/>
      <c r="G1" s="815"/>
      <c r="H1" s="816"/>
      <c r="I1" s="817"/>
      <c r="J1" s="2237"/>
      <c r="K1" s="2238"/>
      <c r="L1" s="2238"/>
    </row>
    <row r="2" spans="1:14" ht="69.75" customHeight="1" x14ac:dyDescent="0.2">
      <c r="A2" s="818" t="s">
        <v>1678</v>
      </c>
      <c r="B2" s="819" t="s">
        <v>378</v>
      </c>
      <c r="C2" s="820" t="s">
        <v>1966</v>
      </c>
      <c r="D2" s="820" t="s">
        <v>1967</v>
      </c>
      <c r="E2" s="820" t="s">
        <v>1968</v>
      </c>
      <c r="F2" s="820" t="s">
        <v>1969</v>
      </c>
      <c r="G2" s="820" t="s">
        <v>605</v>
      </c>
      <c r="H2" s="820" t="s">
        <v>1970</v>
      </c>
      <c r="I2" s="820" t="s">
        <v>1971</v>
      </c>
      <c r="J2" s="820" t="s">
        <v>1972</v>
      </c>
      <c r="K2" s="820" t="s">
        <v>1973</v>
      </c>
      <c r="L2" s="820" t="s">
        <v>1974</v>
      </c>
      <c r="M2" s="821"/>
      <c r="N2" s="821"/>
    </row>
    <row r="3" spans="1:14" ht="13.5" thickBot="1" x14ac:dyDescent="0.25">
      <c r="A3" s="1616" t="s">
        <v>892</v>
      </c>
      <c r="B3" s="1617">
        <v>210</v>
      </c>
      <c r="C3" s="822"/>
      <c r="D3" s="822"/>
      <c r="E3" s="822"/>
      <c r="F3" s="1747">
        <f>(C3+D3)-E3</f>
        <v>0</v>
      </c>
      <c r="G3" s="823"/>
      <c r="H3" s="822"/>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c r="D5" s="828"/>
      <c r="E5" s="828"/>
      <c r="F5" s="1747">
        <f>(C5+D5)-E5</f>
        <v>0</v>
      </c>
      <c r="G5" s="824"/>
      <c r="H5" s="829"/>
      <c r="I5" s="829"/>
      <c r="J5" s="829"/>
      <c r="K5" s="780"/>
      <c r="L5" s="1756">
        <f>F5-K5</f>
        <v>0</v>
      </c>
    </row>
    <row r="6" spans="1:14" ht="14.25" thickTop="1" thickBot="1" x14ac:dyDescent="0.25">
      <c r="A6" s="765" t="s">
        <v>1117</v>
      </c>
      <c r="B6" s="827">
        <v>222</v>
      </c>
      <c r="C6" s="752"/>
      <c r="D6" s="752"/>
      <c r="E6" s="752"/>
      <c r="F6" s="1747">
        <f>(C6+D6)-E6</f>
        <v>0</v>
      </c>
      <c r="G6" s="824">
        <v>50</v>
      </c>
      <c r="H6" s="752"/>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c r="D8" s="831"/>
      <c r="E8" s="831"/>
      <c r="F8" s="1747">
        <f>(C8+D8)-E8</f>
        <v>0</v>
      </c>
      <c r="G8" s="830">
        <v>50</v>
      </c>
      <c r="H8" s="752"/>
      <c r="I8" s="752"/>
      <c r="J8" s="752"/>
      <c r="K8" s="1756">
        <f>(H8+I8)-J8</f>
        <v>0</v>
      </c>
      <c r="L8" s="1756">
        <f>F8-K8</f>
        <v>0</v>
      </c>
    </row>
    <row r="9" spans="1:14" ht="14.25" thickTop="1" thickBot="1" x14ac:dyDescent="0.25">
      <c r="A9" s="765" t="s">
        <v>1119</v>
      </c>
      <c r="B9" s="827">
        <v>232</v>
      </c>
      <c r="C9" s="752"/>
      <c r="D9" s="752"/>
      <c r="E9" s="752"/>
      <c r="F9" s="1747">
        <f>(C9+D9)-E9</f>
        <v>0</v>
      </c>
      <c r="G9" s="830">
        <v>20</v>
      </c>
      <c r="H9" s="752"/>
      <c r="I9" s="752"/>
      <c r="J9" s="752"/>
      <c r="K9" s="1756">
        <f>(H9+I9)-J9</f>
        <v>0</v>
      </c>
      <c r="L9" s="1756">
        <f>F9-K9</f>
        <v>0</v>
      </c>
    </row>
    <row r="10" spans="1:14" ht="24" thickTop="1" thickBot="1" x14ac:dyDescent="0.25">
      <c r="A10" s="832" t="s">
        <v>1120</v>
      </c>
      <c r="B10" s="827">
        <v>240</v>
      </c>
      <c r="C10" s="833"/>
      <c r="D10" s="833"/>
      <c r="E10" s="833"/>
      <c r="F10" s="1751">
        <f>(C10+D10)-E10</f>
        <v>0</v>
      </c>
      <c r="G10" s="830">
        <v>20</v>
      </c>
      <c r="H10" s="834"/>
      <c r="I10" s="834"/>
      <c r="J10" s="834"/>
      <c r="K10" s="1756">
        <f>(H10+I10)-J10</f>
        <v>0</v>
      </c>
      <c r="L10" s="1756">
        <f>F10-K10</f>
        <v>0</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c r="D12" s="831"/>
      <c r="E12" s="831"/>
      <c r="F12" s="1747">
        <f>(C12+D12)-E12</f>
        <v>0</v>
      </c>
      <c r="G12" s="830">
        <v>10</v>
      </c>
      <c r="H12" s="752"/>
      <c r="I12" s="752"/>
      <c r="J12" s="752"/>
      <c r="K12" s="1756">
        <f>(H12+I12)-J12</f>
        <v>0</v>
      </c>
      <c r="L12" s="1756">
        <f>F12-K12</f>
        <v>0</v>
      </c>
    </row>
    <row r="13" spans="1:14" ht="14.25" thickTop="1" thickBot="1" x14ac:dyDescent="0.25">
      <c r="A13" s="835" t="s">
        <v>1122</v>
      </c>
      <c r="B13" s="827">
        <v>252</v>
      </c>
      <c r="C13" s="831"/>
      <c r="D13" s="831"/>
      <c r="E13" s="831"/>
      <c r="F13" s="1747">
        <f>(C13+D13)-E13</f>
        <v>0</v>
      </c>
      <c r="G13" s="830">
        <v>5</v>
      </c>
      <c r="H13" s="752"/>
      <c r="I13" s="752"/>
      <c r="J13" s="752"/>
      <c r="K13" s="1756">
        <f>(H13+I13)-J13</f>
        <v>0</v>
      </c>
      <c r="L13" s="1756">
        <f>F13-K13</f>
        <v>0</v>
      </c>
    </row>
    <row r="14" spans="1:14" ht="14.25" thickTop="1" thickBot="1" x14ac:dyDescent="0.25">
      <c r="A14" s="835" t="s">
        <v>1123</v>
      </c>
      <c r="B14" s="827">
        <v>253</v>
      </c>
      <c r="C14" s="752"/>
      <c r="D14" s="752"/>
      <c r="E14" s="752"/>
      <c r="F14" s="1747">
        <f>(C14+D14)-E14</f>
        <v>0</v>
      </c>
      <c r="G14" s="830">
        <v>3</v>
      </c>
      <c r="H14" s="752"/>
      <c r="I14" s="752"/>
      <c r="J14" s="752"/>
      <c r="K14" s="1756">
        <f>(H14+I14)-J14</f>
        <v>0</v>
      </c>
      <c r="L14" s="1756">
        <f>F14-K14</f>
        <v>0</v>
      </c>
    </row>
    <row r="15" spans="1:14" ht="15" customHeight="1" thickTop="1" thickBot="1" x14ac:dyDescent="0.25">
      <c r="A15" s="1618" t="s">
        <v>528</v>
      </c>
      <c r="B15" s="1617">
        <v>260</v>
      </c>
      <c r="C15" s="831"/>
      <c r="D15" s="831"/>
      <c r="E15" s="831"/>
      <c r="F15" s="1747">
        <f>(C15+D15)-E15</f>
        <v>0</v>
      </c>
      <c r="G15" s="836" t="s">
        <v>862</v>
      </c>
      <c r="H15" s="768"/>
      <c r="I15" s="768"/>
      <c r="J15" s="768"/>
      <c r="K15" s="768"/>
      <c r="L15" s="1756">
        <f>F15-K15</f>
        <v>0</v>
      </c>
    </row>
    <row r="16" spans="1:14" ht="15" customHeight="1" thickTop="1" thickBot="1" x14ac:dyDescent="0.25">
      <c r="A16" s="1752" t="s">
        <v>643</v>
      </c>
      <c r="B16" s="1753">
        <v>200</v>
      </c>
      <c r="C16" s="1747">
        <f>SUM(C3,C5:C6,C8:C10,C12:C15)</f>
        <v>0</v>
      </c>
      <c r="D16" s="1747">
        <f>SUM(D3,D5:D6,D8:D10,D12:D15)</f>
        <v>0</v>
      </c>
      <c r="E16" s="1747">
        <f>SUM(E3,E5:E6,E8:E10,E12:E15)</f>
        <v>0</v>
      </c>
      <c r="F16" s="1747">
        <f>SUM(F3,F5:F6,F8:F10,F12:F15)</f>
        <v>0</v>
      </c>
      <c r="G16" s="830"/>
      <c r="H16" s="1747">
        <f>SUM(H3,H6,H8:H10,H12:H14,)</f>
        <v>0</v>
      </c>
      <c r="I16" s="1747">
        <f>SUM(I3,I6,I8:I10,I12:I14,)</f>
        <v>0</v>
      </c>
      <c r="J16" s="1747">
        <f>SUM(J3,J6,J8:J10,J12:J14,)</f>
        <v>0</v>
      </c>
      <c r="K16" s="1747">
        <f>(H16+I16)-J16</f>
        <v>0</v>
      </c>
      <c r="L16" s="1747">
        <f>F16-K16</f>
        <v>0</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0</v>
      </c>
      <c r="G17" s="824">
        <v>10</v>
      </c>
      <c r="H17" s="756"/>
      <c r="I17" s="1756">
        <f>F17/G17</f>
        <v>0</v>
      </c>
      <c r="J17" s="756"/>
      <c r="K17" s="782"/>
      <c r="L17" s="782"/>
    </row>
    <row r="18" spans="1:12" ht="14.25" thickTop="1" thickBot="1" x14ac:dyDescent="0.25">
      <c r="A18" s="1754" t="s">
        <v>685</v>
      </c>
      <c r="B18" s="1755"/>
      <c r="C18" s="758"/>
      <c r="D18" s="758"/>
      <c r="E18" s="758"/>
      <c r="F18" s="837"/>
      <c r="G18" s="838"/>
      <c r="H18" s="760"/>
      <c r="I18" s="1747">
        <f>SUM(I16,I17)</f>
        <v>0</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66" activePane="bottomLeft" state="frozen"/>
      <selection activeCell="B1" sqref="B1"/>
      <selection pane="bottomLeft" activeCell="B1" sqref="B1"/>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45" t="s">
        <v>1975</v>
      </c>
      <c r="B1" s="2246"/>
      <c r="C1" s="2246"/>
      <c r="D1" s="2246"/>
      <c r="E1" s="2246"/>
      <c r="F1" s="2247"/>
      <c r="G1" s="842"/>
    </row>
    <row r="2" spans="1:7" ht="15" customHeight="1" thickBot="1" x14ac:dyDescent="0.25">
      <c r="A2" s="2248" t="s">
        <v>477</v>
      </c>
      <c r="B2" s="2249"/>
      <c r="C2" s="2249"/>
      <c r="D2" s="2249"/>
      <c r="E2" s="2249"/>
      <c r="F2" s="2250"/>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251"/>
      <c r="B5" s="2252"/>
      <c r="C5" s="2252"/>
      <c r="D5" s="2252"/>
      <c r="E5" s="2252"/>
      <c r="F5" s="2252"/>
    </row>
    <row r="6" spans="1:7" ht="13.5" customHeight="1" thickBot="1" x14ac:dyDescent="0.25">
      <c r="A6" s="2242" t="s">
        <v>1104</v>
      </c>
      <c r="B6" s="2243"/>
      <c r="C6" s="2243"/>
      <c r="D6" s="2243"/>
      <c r="E6" s="2243"/>
      <c r="F6" s="2244"/>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2349620</v>
      </c>
      <c r="G8" s="852"/>
    </row>
    <row r="9" spans="1:7" x14ac:dyDescent="0.2">
      <c r="A9" s="856" t="s">
        <v>460</v>
      </c>
      <c r="B9" s="857" t="s">
        <v>1877</v>
      </c>
      <c r="C9" s="858"/>
      <c r="D9" s="856" t="s">
        <v>501</v>
      </c>
      <c r="E9" s="855"/>
      <c r="F9" s="1896">
        <f>'Expenditures 15-22'!K151</f>
        <v>0</v>
      </c>
      <c r="G9" s="859"/>
    </row>
    <row r="10" spans="1:7" x14ac:dyDescent="0.2">
      <c r="A10" s="856" t="s">
        <v>499</v>
      </c>
      <c r="B10" s="857" t="s">
        <v>1878</v>
      </c>
      <c r="C10" s="858"/>
      <c r="D10" s="856" t="s">
        <v>501</v>
      </c>
      <c r="E10" s="855"/>
      <c r="F10" s="1896">
        <f>'Expenditures 15-22'!K174</f>
        <v>0</v>
      </c>
      <c r="G10" s="859"/>
    </row>
    <row r="11" spans="1:7" x14ac:dyDescent="0.2">
      <c r="A11" s="856" t="s">
        <v>461</v>
      </c>
      <c r="B11" s="857" t="s">
        <v>1879</v>
      </c>
      <c r="C11" s="858"/>
      <c r="D11" s="856" t="s">
        <v>501</v>
      </c>
      <c r="E11" s="855"/>
      <c r="F11" s="1896">
        <f>'Expenditures 15-22'!K210</f>
        <v>0</v>
      </c>
      <c r="G11" s="859"/>
    </row>
    <row r="12" spans="1:7" x14ac:dyDescent="0.2">
      <c r="A12" s="856" t="s">
        <v>462</v>
      </c>
      <c r="B12" s="857" t="s">
        <v>1880</v>
      </c>
      <c r="C12" s="858"/>
      <c r="D12" s="856" t="s">
        <v>501</v>
      </c>
      <c r="E12" s="855"/>
      <c r="F12" s="1896">
        <f>'Expenditures 15-22'!K295</f>
        <v>0</v>
      </c>
      <c r="G12" s="859"/>
    </row>
    <row r="13" spans="1:7" x14ac:dyDescent="0.2">
      <c r="A13" s="856" t="s">
        <v>106</v>
      </c>
      <c r="B13" s="857" t="s">
        <v>1881</v>
      </c>
      <c r="C13" s="858"/>
      <c r="D13" s="856" t="s">
        <v>501</v>
      </c>
      <c r="E13" s="855"/>
      <c r="F13" s="1896">
        <f>'Expenditures 15-22'!K342</f>
        <v>0</v>
      </c>
      <c r="G13" s="860"/>
    </row>
    <row r="14" spans="1:7" ht="12" customHeight="1" thickBot="1" x14ac:dyDescent="0.25">
      <c r="A14" s="1757"/>
      <c r="B14" s="1758"/>
      <c r="C14" s="1759"/>
      <c r="D14" s="1760" t="s">
        <v>501</v>
      </c>
      <c r="E14" s="1761" t="s">
        <v>958</v>
      </c>
      <c r="F14" s="1762">
        <f>SUM(F8:F13)</f>
        <v>2349620</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0</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1999</v>
      </c>
      <c r="C30" s="867">
        <f>'Revenues 9-14'!B150</f>
        <v>3499</v>
      </c>
      <c r="D30" s="868" t="str">
        <f>'Revenues 9-14'!A150</f>
        <v>Adult Ed - Other (Describe &amp; Itemize)</v>
      </c>
      <c r="E30" s="855"/>
      <c r="F30" s="1901">
        <f>('Revenues 9-14'!D150+'Revenues 9-14'!F150)</f>
        <v>0</v>
      </c>
      <c r="G30" s="852"/>
    </row>
    <row r="31" spans="1:7" x14ac:dyDescent="0.2">
      <c r="A31" s="856" t="s">
        <v>1097</v>
      </c>
      <c r="B31" s="857" t="s">
        <v>2000</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2001</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2002</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0</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0</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0</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0</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0</v>
      </c>
      <c r="G52" s="852"/>
    </row>
    <row r="53" spans="1:7" x14ac:dyDescent="0.2">
      <c r="A53" s="856" t="s">
        <v>459</v>
      </c>
      <c r="B53" s="856" t="s">
        <v>1475</v>
      </c>
      <c r="C53" s="876">
        <f>'Expenditures 15-22'!B102</f>
        <v>4000</v>
      </c>
      <c r="D53" s="875" t="str">
        <f>'Expenditures 15-22'!A102</f>
        <v>Total Payments to Other Govt Units</v>
      </c>
      <c r="E53" s="855"/>
      <c r="F53" s="1900">
        <f>'Expenditures 15-22'!K102</f>
        <v>2031616</v>
      </c>
      <c r="G53" s="852"/>
    </row>
    <row r="54" spans="1:7" x14ac:dyDescent="0.2">
      <c r="A54" s="856" t="s">
        <v>459</v>
      </c>
      <c r="B54" s="856" t="s">
        <v>1476</v>
      </c>
      <c r="C54" s="876" t="s">
        <v>982</v>
      </c>
      <c r="D54" s="872" t="s">
        <v>1095</v>
      </c>
      <c r="E54" s="855"/>
      <c r="F54" s="1900">
        <f>'Expenditures 15-22'!G114</f>
        <v>0</v>
      </c>
      <c r="G54" s="852"/>
    </row>
    <row r="55" spans="1:7" x14ac:dyDescent="0.2">
      <c r="A55" s="856" t="s">
        <v>459</v>
      </c>
      <c r="B55" s="856" t="s">
        <v>1477</v>
      </c>
      <c r="C55" s="876" t="s">
        <v>982</v>
      </c>
      <c r="D55" s="872" t="s">
        <v>291</v>
      </c>
      <c r="E55" s="855"/>
      <c r="F55" s="1900">
        <f>'Expenditures 15-22'!I114</f>
        <v>0</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1882</v>
      </c>
      <c r="C57" s="876">
        <f>'Expenditures 15-22'!B139</f>
        <v>4000</v>
      </c>
      <c r="D57" s="874" t="str">
        <f>'Expenditures 15-22'!A139</f>
        <v>Total Payments to Other Govt Units</v>
      </c>
      <c r="E57" s="855"/>
      <c r="F57" s="1900">
        <f>'Expenditures 15-22'!K139</f>
        <v>0</v>
      </c>
      <c r="G57" s="852"/>
    </row>
    <row r="58" spans="1:7" x14ac:dyDescent="0.2">
      <c r="A58" s="856" t="s">
        <v>460</v>
      </c>
      <c r="B58" s="856" t="s">
        <v>1883</v>
      </c>
      <c r="C58" s="873" t="s">
        <v>982</v>
      </c>
      <c r="D58" s="872" t="s">
        <v>1095</v>
      </c>
      <c r="E58" s="855"/>
      <c r="F58" s="1902">
        <f>'Expenditures 15-22'!G151</f>
        <v>0</v>
      </c>
      <c r="G58" s="852"/>
    </row>
    <row r="59" spans="1:7" x14ac:dyDescent="0.2">
      <c r="A59" s="880" t="s">
        <v>460</v>
      </c>
      <c r="B59" s="843" t="s">
        <v>1884</v>
      </c>
      <c r="C59" s="881" t="s">
        <v>982</v>
      </c>
      <c r="D59" s="843" t="s">
        <v>291</v>
      </c>
      <c r="F59" s="1903">
        <f>'Expenditures 15-22'!I151</f>
        <v>0</v>
      </c>
      <c r="G59" s="852"/>
    </row>
    <row r="60" spans="1:7" x14ac:dyDescent="0.2">
      <c r="A60" s="880" t="s">
        <v>499</v>
      </c>
      <c r="B60" s="843" t="s">
        <v>1885</v>
      </c>
      <c r="C60" s="881">
        <v>4000</v>
      </c>
      <c r="D60" s="843" t="s">
        <v>312</v>
      </c>
      <c r="F60" s="1901">
        <f>'Expenditures 15-22'!K160</f>
        <v>0</v>
      </c>
      <c r="G60" s="852"/>
    </row>
    <row r="61" spans="1:7" x14ac:dyDescent="0.2">
      <c r="A61" s="882" t="s">
        <v>499</v>
      </c>
      <c r="B61" s="882" t="s">
        <v>1886</v>
      </c>
      <c r="C61" s="883" t="str">
        <f>'Expenditures 15-22'!B170</f>
        <v>5300</v>
      </c>
      <c r="D61" s="884" t="s">
        <v>311</v>
      </c>
      <c r="E61" s="866"/>
      <c r="F61" s="1900">
        <f>'Expenditures 15-22'!K170</f>
        <v>0</v>
      </c>
      <c r="G61" s="852"/>
    </row>
    <row r="62" spans="1:7" x14ac:dyDescent="0.2">
      <c r="A62" s="856" t="s">
        <v>461</v>
      </c>
      <c r="B62" s="856" t="s">
        <v>1887</v>
      </c>
      <c r="C62" s="873">
        <f>'Expenditures 15-22'!B185</f>
        <v>3000</v>
      </c>
      <c r="D62" s="863" t="s">
        <v>449</v>
      </c>
      <c r="E62" s="855"/>
      <c r="F62" s="1900">
        <f>'Expenditures 15-22'!K185-SUM('Expenditures 15-22'!G185,'Expenditures 15-22'!I185)</f>
        <v>0</v>
      </c>
      <c r="G62" s="852"/>
    </row>
    <row r="63" spans="1:7" x14ac:dyDescent="0.2">
      <c r="A63" s="856" t="s">
        <v>461</v>
      </c>
      <c r="B63" s="856" t="s">
        <v>1888</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1889</v>
      </c>
      <c r="C64" s="883" t="str">
        <f>'Expenditures 15-22'!B206</f>
        <v>5300</v>
      </c>
      <c r="D64" s="879" t="s">
        <v>311</v>
      </c>
      <c r="E64" s="855"/>
      <c r="F64" s="1900">
        <f>'Expenditures 15-22'!K206</f>
        <v>0</v>
      </c>
      <c r="G64" s="852"/>
    </row>
    <row r="65" spans="1:8" x14ac:dyDescent="0.2">
      <c r="A65" s="856" t="s">
        <v>461</v>
      </c>
      <c r="B65" s="856" t="s">
        <v>1890</v>
      </c>
      <c r="C65" s="873" t="s">
        <v>982</v>
      </c>
      <c r="D65" s="872" t="s">
        <v>1095</v>
      </c>
      <c r="E65" s="855"/>
      <c r="F65" s="1900">
        <f>'Expenditures 15-22'!G210</f>
        <v>0</v>
      </c>
      <c r="G65" s="852"/>
    </row>
    <row r="66" spans="1:8" x14ac:dyDescent="0.2">
      <c r="A66" s="856" t="s">
        <v>461</v>
      </c>
      <c r="B66" s="856" t="s">
        <v>1891</v>
      </c>
      <c r="C66" s="873" t="s">
        <v>982</v>
      </c>
      <c r="D66" s="872" t="s">
        <v>291</v>
      </c>
      <c r="E66" s="855"/>
      <c r="F66" s="1900">
        <f>'Expenditures 15-22'!I210</f>
        <v>0</v>
      </c>
      <c r="G66" s="852"/>
    </row>
    <row r="67" spans="1:8" x14ac:dyDescent="0.2">
      <c r="A67" s="856" t="s">
        <v>462</v>
      </c>
      <c r="B67" s="856" t="s">
        <v>1892</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0</v>
      </c>
      <c r="G68" s="852"/>
    </row>
    <row r="69" spans="1:8" x14ac:dyDescent="0.2">
      <c r="A69" s="856" t="s">
        <v>462</v>
      </c>
      <c r="B69" s="856" t="s">
        <v>1893</v>
      </c>
      <c r="C69" s="873" t="str">
        <f>'Expenditures 15-22'!B220</f>
        <v>1275</v>
      </c>
      <c r="D69" s="879" t="str">
        <f>'Expenditures 15-22'!A220</f>
        <v>Remedial and Supplemental Programs - Pre-K</v>
      </c>
      <c r="E69" s="855"/>
      <c r="F69" s="1900">
        <f>'Expenditures 15-22'!K220</f>
        <v>0</v>
      </c>
      <c r="G69" s="852"/>
    </row>
    <row r="70" spans="1:8" x14ac:dyDescent="0.2">
      <c r="A70" s="856" t="s">
        <v>462</v>
      </c>
      <c r="B70" s="856" t="s">
        <v>1894</v>
      </c>
      <c r="C70" s="873">
        <f>'Expenditures 15-22'!B221</f>
        <v>1300</v>
      </c>
      <c r="D70" s="874" t="str">
        <f>'Expenditures 15-22'!A221</f>
        <v>Adult/Continuing Education Programs</v>
      </c>
      <c r="E70" s="855"/>
      <c r="F70" s="1900">
        <f>'Expenditures 15-22'!K221</f>
        <v>0</v>
      </c>
      <c r="G70" s="852"/>
    </row>
    <row r="71" spans="1:8" x14ac:dyDescent="0.2">
      <c r="A71" s="856" t="s">
        <v>462</v>
      </c>
      <c r="B71" s="856" t="s">
        <v>1895</v>
      </c>
      <c r="C71" s="873">
        <f>'Expenditures 15-22'!B224</f>
        <v>1600</v>
      </c>
      <c r="D71" s="874" t="str">
        <f>'Expenditures 15-22'!A224</f>
        <v>Summer School Programs</v>
      </c>
      <c r="E71" s="855"/>
      <c r="F71" s="1900">
        <f>'Expenditures 15-22'!K224</f>
        <v>0</v>
      </c>
      <c r="G71" s="852"/>
    </row>
    <row r="72" spans="1:8" x14ac:dyDescent="0.2">
      <c r="A72" s="856" t="s">
        <v>462</v>
      </c>
      <c r="B72" s="856" t="s">
        <v>1896</v>
      </c>
      <c r="C72" s="873">
        <f>'Expenditures 15-22'!B280</f>
        <v>3000</v>
      </c>
      <c r="D72" s="863" t="s">
        <v>449</v>
      </c>
      <c r="E72" s="855"/>
      <c r="F72" s="1900">
        <f>'Expenditures 15-22'!K280</f>
        <v>0</v>
      </c>
      <c r="G72" s="852"/>
    </row>
    <row r="73" spans="1:8" x14ac:dyDescent="0.2">
      <c r="A73" s="856" t="s">
        <v>462</v>
      </c>
      <c r="B73" s="856" t="s">
        <v>1897</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1898</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1899</v>
      </c>
      <c r="E76" s="1761" t="s">
        <v>958</v>
      </c>
      <c r="F76" s="1765">
        <f>SUM(F18:F74)</f>
        <v>2031616</v>
      </c>
      <c r="G76" s="852"/>
    </row>
    <row r="77" spans="1:8" s="880" customFormat="1" ht="12" customHeight="1" thickTop="1" thickBot="1" x14ac:dyDescent="0.25">
      <c r="A77" s="1766"/>
      <c r="B77" s="1763"/>
      <c r="C77" s="1759"/>
      <c r="D77" s="1764" t="s">
        <v>1900</v>
      </c>
      <c r="E77" s="1761"/>
      <c r="F77" s="1767">
        <f>(F14-F76)</f>
        <v>318004</v>
      </c>
      <c r="G77" s="856"/>
    </row>
    <row r="78" spans="1:8" s="880" customFormat="1" ht="12" customHeight="1" thickTop="1" x14ac:dyDescent="0.2">
      <c r="A78" s="1768"/>
      <c r="B78" s="1763"/>
      <c r="C78" s="1759"/>
      <c r="D78" s="1764" t="s">
        <v>2062</v>
      </c>
      <c r="E78" s="1761"/>
      <c r="F78" s="885">
        <v>0</v>
      </c>
      <c r="G78" s="886"/>
      <c r="H78" s="856"/>
    </row>
    <row r="79" spans="1:8" s="880" customFormat="1" ht="12" customHeight="1" thickBot="1" x14ac:dyDescent="0.25">
      <c r="A79" s="1769"/>
      <c r="B79" s="1763"/>
      <c r="C79" s="1759"/>
      <c r="D79" s="1764" t="s">
        <v>1901</v>
      </c>
      <c r="E79" s="1761" t="s">
        <v>958</v>
      </c>
      <c r="F79" s="1770" t="str">
        <f>IF(F78&gt;0,F77/F78," Complete Line 78")</f>
        <v xml:space="preserve"> Complete Line 78</v>
      </c>
      <c r="G79" s="856"/>
    </row>
    <row r="80" spans="1:8" s="880" customFormat="1" ht="8.25" customHeight="1" thickTop="1" x14ac:dyDescent="0.2">
      <c r="A80" s="887"/>
      <c r="B80" s="856"/>
      <c r="C80" s="858"/>
      <c r="D80" s="888"/>
      <c r="E80" s="855"/>
      <c r="F80" s="889"/>
      <c r="G80" s="856"/>
    </row>
    <row r="81" spans="1:7" s="880" customFormat="1" ht="12" thickBot="1" x14ac:dyDescent="0.25">
      <c r="A81" s="2242" t="s">
        <v>1105</v>
      </c>
      <c r="B81" s="2243"/>
      <c r="C81" s="2243"/>
      <c r="D81" s="2243"/>
      <c r="E81" s="2243"/>
      <c r="F81" s="2244"/>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0</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0</v>
      </c>
      <c r="G94" s="899"/>
    </row>
    <row r="95" spans="1:7" x14ac:dyDescent="0.2">
      <c r="A95" s="895" t="s">
        <v>140</v>
      </c>
      <c r="B95" s="895" t="s">
        <v>175</v>
      </c>
      <c r="C95" s="897">
        <v>1700</v>
      </c>
      <c r="D95" s="905" t="str">
        <f>'Revenues 9-14'!A82</f>
        <v>Total District/School Activity Income</v>
      </c>
      <c r="E95" s="893"/>
      <c r="F95" s="1776">
        <f>SUM('Revenues 9-14'!C82,'Revenues 9-14'!D82)</f>
        <v>0</v>
      </c>
      <c r="G95" s="899"/>
    </row>
    <row r="96" spans="1:7" x14ac:dyDescent="0.2">
      <c r="A96" s="895" t="s">
        <v>459</v>
      </c>
      <c r="B96" s="895" t="s">
        <v>176</v>
      </c>
      <c r="C96" s="897">
        <f>'Revenues 9-14'!B84</f>
        <v>1811</v>
      </c>
      <c r="D96" s="898" t="str">
        <f>'Revenues 9-14'!A84</f>
        <v>Rentals - Regular Textbooks</v>
      </c>
      <c r="E96" s="893"/>
      <c r="F96" s="1776">
        <f>'Revenues 9-14'!C84</f>
        <v>0</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0</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0</v>
      </c>
      <c r="G100" s="899"/>
    </row>
    <row r="101" spans="1:7" x14ac:dyDescent="0.2">
      <c r="A101" s="895" t="s">
        <v>140</v>
      </c>
      <c r="B101" s="895" t="s">
        <v>181</v>
      </c>
      <c r="C101" s="897">
        <f>'Revenues 9-14'!B95</f>
        <v>1910</v>
      </c>
      <c r="D101" s="898" t="str">
        <f>'Revenues 9-14'!A95</f>
        <v>Rentals</v>
      </c>
      <c r="E101" s="893"/>
      <c r="F101" s="1776">
        <f>SUM('Revenues 9-14'!C95:D95)</f>
        <v>0</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0</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2003</v>
      </c>
      <c r="C105" s="900">
        <v>3100</v>
      </c>
      <c r="D105" s="906" t="str">
        <f>'Revenues 9-14'!A132</f>
        <v>Total Special Education</v>
      </c>
      <c r="E105" s="893"/>
      <c r="F105" s="1776">
        <f>SUM('Revenues 9-14'!C132:D132,'Revenues 9-14'!F132)</f>
        <v>0</v>
      </c>
      <c r="G105" s="899"/>
    </row>
    <row r="106" spans="1:7" x14ac:dyDescent="0.2">
      <c r="A106" s="895" t="s">
        <v>673</v>
      </c>
      <c r="B106" s="895" t="s">
        <v>2004</v>
      </c>
      <c r="C106" s="907">
        <v>3200</v>
      </c>
      <c r="D106" s="898" t="str">
        <f>'Revenues 9-14'!A141</f>
        <v>Total Career and Technical Education</v>
      </c>
      <c r="E106" s="893"/>
      <c r="F106" s="1776">
        <f>SUM('Revenues 9-14'!C141,'Revenues 9-14'!D141,'Revenues 9-14'!G141)</f>
        <v>199065</v>
      </c>
      <c r="G106" s="899"/>
    </row>
    <row r="107" spans="1:7" x14ac:dyDescent="0.2">
      <c r="A107" s="908" t="s">
        <v>664</v>
      </c>
      <c r="B107" s="895" t="s">
        <v>2005</v>
      </c>
      <c r="C107" s="907">
        <v>3300</v>
      </c>
      <c r="D107" s="898" t="str">
        <f>'Revenues 9-14'!A145</f>
        <v>Total Bilingual Ed</v>
      </c>
      <c r="E107" s="893"/>
      <c r="F107" s="1776">
        <f>SUM('Revenues 9-14'!C145,'Revenues 9-14'!G145)</f>
        <v>0</v>
      </c>
      <c r="G107" s="899"/>
    </row>
    <row r="108" spans="1:7" x14ac:dyDescent="0.2">
      <c r="A108" s="895" t="s">
        <v>459</v>
      </c>
      <c r="B108" s="895" t="s">
        <v>2006</v>
      </c>
      <c r="C108" s="907">
        <f>'Revenues 9-14'!B146</f>
        <v>3360</v>
      </c>
      <c r="D108" s="898" t="str">
        <f>'Revenues 9-14'!A146</f>
        <v>State Free Lunch &amp; Breakfast</v>
      </c>
      <c r="E108" s="893"/>
      <c r="F108" s="1776">
        <f>'Revenues 9-14'!C146</f>
        <v>0</v>
      </c>
      <c r="G108" s="899"/>
    </row>
    <row r="109" spans="1:7" x14ac:dyDescent="0.2">
      <c r="A109" s="895" t="s">
        <v>673</v>
      </c>
      <c r="B109" s="895" t="s">
        <v>2007</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2008</v>
      </c>
      <c r="C110" s="907">
        <f>'Revenues 9-14'!B148</f>
        <v>3370</v>
      </c>
      <c r="D110" s="898" t="str">
        <f>'Revenues 9-14'!A148</f>
        <v>Driver Education</v>
      </c>
      <c r="E110" s="893"/>
      <c r="F110" s="1776">
        <f>SUM('Revenues 9-14'!C148,'Revenues 9-14'!D148)</f>
        <v>0</v>
      </c>
      <c r="G110" s="899"/>
    </row>
    <row r="111" spans="1:7" x14ac:dyDescent="0.2">
      <c r="A111" s="895" t="s">
        <v>668</v>
      </c>
      <c r="B111" s="895" t="s">
        <v>2009</v>
      </c>
      <c r="C111" s="909">
        <v>3500</v>
      </c>
      <c r="D111" s="898" t="str">
        <f>'Revenues 9-14'!A155</f>
        <v>Total Transportation</v>
      </c>
      <c r="E111" s="893"/>
      <c r="F111" s="1776">
        <f>SUM('Revenues 9-14'!C155,'Revenues 9-14'!D155,'Revenues 9-14'!F155,'Revenues 9-14'!G155)</f>
        <v>0</v>
      </c>
      <c r="G111" s="899"/>
    </row>
    <row r="112" spans="1:7" x14ac:dyDescent="0.2">
      <c r="A112" s="895" t="s">
        <v>459</v>
      </c>
      <c r="B112" s="895" t="s">
        <v>2010</v>
      </c>
      <c r="C112" s="907">
        <f>'Revenues 9-14'!B156</f>
        <v>3610</v>
      </c>
      <c r="D112" s="898" t="str">
        <f>'Revenues 9-14'!A156</f>
        <v>Learning Improvement - Change Grants</v>
      </c>
      <c r="E112" s="893"/>
      <c r="F112" s="1776">
        <f>'Revenues 9-14'!C156</f>
        <v>0</v>
      </c>
      <c r="G112" s="899"/>
    </row>
    <row r="113" spans="1:7" x14ac:dyDescent="0.2">
      <c r="A113" s="895" t="s">
        <v>668</v>
      </c>
      <c r="B113" s="895" t="s">
        <v>2011</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2012</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2013</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2014</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2015</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2016</v>
      </c>
      <c r="C118" s="911">
        <f>'Revenues 9-14'!B163</f>
        <v>3780</v>
      </c>
      <c r="D118" s="912" t="str">
        <f>'Revenues 9-14'!A163</f>
        <v>Technology - Technology for Success</v>
      </c>
      <c r="E118" s="893"/>
      <c r="F118" s="1894">
        <f>SUM('Revenues 9-14'!C163:G163)</f>
        <v>0</v>
      </c>
      <c r="G118" s="899"/>
    </row>
    <row r="119" spans="1:7" x14ac:dyDescent="0.2">
      <c r="A119" s="910" t="s">
        <v>504</v>
      </c>
      <c r="B119" s="910" t="s">
        <v>2017</v>
      </c>
      <c r="C119" s="911">
        <f>'Revenues 9-14'!B164</f>
        <v>3815</v>
      </c>
      <c r="D119" s="912" t="str">
        <f>'Revenues 9-14'!A164</f>
        <v>State Charter Schools</v>
      </c>
      <c r="E119" s="893"/>
      <c r="F119" s="1894">
        <f>SUM('Revenues 9-14'!C164,'Revenues 9-14'!F164)</f>
        <v>0</v>
      </c>
      <c r="G119" s="899"/>
    </row>
    <row r="120" spans="1:7" x14ac:dyDescent="0.2">
      <c r="A120" s="914" t="s">
        <v>460</v>
      </c>
      <c r="B120" s="914" t="s">
        <v>2018</v>
      </c>
      <c r="C120" s="915">
        <f>'Revenues 9-14'!B167</f>
        <v>3925</v>
      </c>
      <c r="D120" s="916" t="str">
        <f>'Revenues 9-14'!A167</f>
        <v>School Infrastructure - Maintenance Projects</v>
      </c>
      <c r="E120" s="893"/>
      <c r="F120" s="1776">
        <f>'Revenues 9-14'!D167</f>
        <v>0</v>
      </c>
      <c r="G120" s="917"/>
    </row>
    <row r="121" spans="1:7" x14ac:dyDescent="0.2">
      <c r="A121" s="914" t="s">
        <v>500</v>
      </c>
      <c r="B121" s="914" t="s">
        <v>2019</v>
      </c>
      <c r="C121" s="915">
        <f>'Revenues 9-14'!B168</f>
        <v>3999</v>
      </c>
      <c r="D121" s="916" t="s">
        <v>543</v>
      </c>
      <c r="E121" s="918"/>
      <c r="F121" s="1776">
        <f>SUM('Revenues 9-14'!C168:G168,'Revenues 9-14'!J168)</f>
        <v>0</v>
      </c>
      <c r="G121" s="917"/>
    </row>
    <row r="122" spans="1:7" x14ac:dyDescent="0.2">
      <c r="A122" s="914" t="s">
        <v>459</v>
      </c>
      <c r="B122" s="914" t="s">
        <v>2020</v>
      </c>
      <c r="C122" s="919">
        <f>'Revenues 9-14'!B177</f>
        <v>4045</v>
      </c>
      <c r="D122" s="916" t="str">
        <f>'Revenues 9-14'!A177 &amp; " (Subtract)"</f>
        <v>Head Start (Subtract)</v>
      </c>
      <c r="E122" s="893"/>
      <c r="F122" s="1776">
        <f>SUM(-'Revenues 9-14'!C177)</f>
        <v>0</v>
      </c>
      <c r="G122" s="917"/>
    </row>
    <row r="123" spans="1:7" x14ac:dyDescent="0.2">
      <c r="A123" s="914" t="s">
        <v>668</v>
      </c>
      <c r="B123" s="914" t="s">
        <v>2021</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2022</v>
      </c>
      <c r="C124" s="919">
        <v>4100</v>
      </c>
      <c r="D124" s="920" t="str">
        <f>'Revenues 9-14'!A188</f>
        <v>Total Title V</v>
      </c>
      <c r="E124" s="893"/>
      <c r="F124" s="1776">
        <f>SUM('Revenues 9-14'!C188,'Revenues 9-14'!D188,'Revenues 9-14'!F188,'Revenues 9-14'!G188)</f>
        <v>0</v>
      </c>
      <c r="G124" s="917"/>
    </row>
    <row r="125" spans="1:7" x14ac:dyDescent="0.2">
      <c r="A125" s="914" t="s">
        <v>664</v>
      </c>
      <c r="B125" s="914" t="s">
        <v>2023</v>
      </c>
      <c r="C125" s="919">
        <v>4200</v>
      </c>
      <c r="D125" s="916" t="str">
        <f>'Revenues 9-14'!A198</f>
        <v>Total Food Service</v>
      </c>
      <c r="E125" s="893"/>
      <c r="F125" s="1776">
        <f>SUM('Revenues 9-14'!C198,'Revenues 9-14'!G198)</f>
        <v>0</v>
      </c>
      <c r="G125" s="917"/>
    </row>
    <row r="126" spans="1:7" x14ac:dyDescent="0.2">
      <c r="A126" s="914" t="s">
        <v>668</v>
      </c>
      <c r="B126" s="914" t="s">
        <v>2024</v>
      </c>
      <c r="C126" s="919">
        <v>4300</v>
      </c>
      <c r="D126" s="920" t="str">
        <f>'Revenues 9-14'!A204</f>
        <v>Total Title I</v>
      </c>
      <c r="E126" s="893"/>
      <c r="F126" s="1776">
        <f>SUM('Revenues 9-14'!C204,'Revenues 9-14'!D204,'Revenues 9-14'!F204,'Revenues 9-14'!G204)</f>
        <v>0</v>
      </c>
      <c r="G126" s="917"/>
    </row>
    <row r="127" spans="1:7" x14ac:dyDescent="0.2">
      <c r="A127" s="914" t="s">
        <v>668</v>
      </c>
      <c r="B127" s="914" t="s">
        <v>2025</v>
      </c>
      <c r="C127" s="919">
        <v>4400</v>
      </c>
      <c r="D127" s="920" t="str">
        <f>'Revenues 9-14'!A209</f>
        <v>Total Title IV</v>
      </c>
      <c r="E127" s="893"/>
      <c r="F127" s="1776">
        <f>SUM('Revenues 9-14'!C209,'Revenues 9-14'!D209,'Revenues 9-14'!F209,'Revenues 9-14'!G209)</f>
        <v>0</v>
      </c>
      <c r="G127" s="917"/>
    </row>
    <row r="128" spans="1:7" x14ac:dyDescent="0.2">
      <c r="A128" s="914" t="s">
        <v>668</v>
      </c>
      <c r="B128" s="914" t="s">
        <v>2026</v>
      </c>
      <c r="C128" s="919">
        <f>'Revenues 9-14'!B213</f>
        <v>4620</v>
      </c>
      <c r="D128" s="920" t="str">
        <f>'Revenues 9-14'!A213</f>
        <v>Fed - Spec Education - IDEA - Flow Through</v>
      </c>
      <c r="E128" s="893"/>
      <c r="F128" s="1776">
        <f>SUM('Revenues 9-14'!C213:D213,'Revenues 9-14'!F213:G213)</f>
        <v>0</v>
      </c>
      <c r="G128" s="917"/>
    </row>
    <row r="129" spans="1:7" x14ac:dyDescent="0.2">
      <c r="A129" s="914" t="s">
        <v>668</v>
      </c>
      <c r="B129" s="914" t="s">
        <v>2027</v>
      </c>
      <c r="C129" s="919">
        <f>'Revenues 9-14'!B214</f>
        <v>4625</v>
      </c>
      <c r="D129" s="920" t="str">
        <f>'Revenues 9-14'!A214</f>
        <v>Fed - Spec Education - IDEA - Room &amp; Board</v>
      </c>
      <c r="E129" s="893"/>
      <c r="F129" s="1776">
        <f>SUM('Revenues 9-14'!C214,'Revenues 9-14'!D214,'Revenues 9-14'!F214,'Revenues 9-14'!G214)</f>
        <v>0</v>
      </c>
      <c r="G129" s="917"/>
    </row>
    <row r="130" spans="1:7" x14ac:dyDescent="0.2">
      <c r="A130" s="914" t="s">
        <v>668</v>
      </c>
      <c r="B130" s="914" t="s">
        <v>2028</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2029</v>
      </c>
      <c r="C132" s="919">
        <v>4700</v>
      </c>
      <c r="D132" s="916" t="str">
        <f>'Revenues 9-14'!A221</f>
        <v>Total CTE - Perkins</v>
      </c>
      <c r="E132" s="893"/>
      <c r="F132" s="1776">
        <f>SUM('Revenues 9-14'!C221,'Revenues 9-14'!D221,'Revenues 9-14'!G221)</f>
        <v>101923</v>
      </c>
      <c r="G132" s="917">
        <v>6303</v>
      </c>
    </row>
    <row r="133" spans="1:7" s="854" customFormat="1" hidden="1" x14ac:dyDescent="0.2">
      <c r="A133" s="921" t="s">
        <v>206</v>
      </c>
      <c r="B133" s="921" t="s">
        <v>2030</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2031</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2032</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2033</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2034</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2035</v>
      </c>
      <c r="C138" s="922" t="s">
        <v>212</v>
      </c>
      <c r="D138" s="923" t="str">
        <f>'Revenues 9-14'!A229</f>
        <v>ARRA - IDEA - Part B - Preschool</v>
      </c>
      <c r="E138" s="924"/>
      <c r="F138" s="1776">
        <v>0</v>
      </c>
      <c r="G138" s="892"/>
    </row>
    <row r="139" spans="1:7" s="854" customFormat="1" hidden="1" x14ac:dyDescent="0.2">
      <c r="A139" s="921" t="s">
        <v>206</v>
      </c>
      <c r="B139" s="921" t="s">
        <v>2036</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2037</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2038</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2039</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2040</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2041</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2042</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2043</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2044</v>
      </c>
      <c r="C157" s="927" t="s">
        <v>841</v>
      </c>
      <c r="D157" s="928" t="s">
        <v>777</v>
      </c>
      <c r="E157" s="929"/>
      <c r="F157" s="1776">
        <f>SUM(F133:F156)</f>
        <v>0</v>
      </c>
      <c r="G157" s="892"/>
    </row>
    <row r="158" spans="1:7" s="854" customFormat="1" x14ac:dyDescent="0.2">
      <c r="A158" s="925" t="s">
        <v>459</v>
      </c>
      <c r="B158" s="926" t="s">
        <v>2045</v>
      </c>
      <c r="C158" s="927" t="s">
        <v>1427</v>
      </c>
      <c r="D158" s="928" t="s">
        <v>1428</v>
      </c>
      <c r="E158" s="929"/>
      <c r="F158" s="1776">
        <f>SUM('Revenues 9-14'!C253)</f>
        <v>0</v>
      </c>
      <c r="G158" s="892"/>
    </row>
    <row r="159" spans="1:7" s="854" customFormat="1" x14ac:dyDescent="0.2">
      <c r="A159" s="925" t="s">
        <v>500</v>
      </c>
      <c r="B159" s="926" t="s">
        <v>2046</v>
      </c>
      <c r="C159" s="927" t="s">
        <v>1466</v>
      </c>
      <c r="D159" s="928" t="s">
        <v>1467</v>
      </c>
      <c r="E159" s="929"/>
      <c r="F159" s="1776">
        <f>SUM('Revenues 9-14'!C254:H254,'Revenues 9-14'!J254:K254)</f>
        <v>0</v>
      </c>
      <c r="G159" s="892"/>
    </row>
    <row r="160" spans="1:7" x14ac:dyDescent="0.2">
      <c r="A160" s="914" t="s">
        <v>5</v>
      </c>
      <c r="B160" s="914" t="s">
        <v>2047</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2048</v>
      </c>
      <c r="C161" s="919">
        <f>'Revenues 9-14'!B256</f>
        <v>4909</v>
      </c>
      <c r="D161" s="916" t="str">
        <f>'Revenues 9-14'!A256</f>
        <v>Title III - Language Inst Program - Limited Eng (LIPLEP)</v>
      </c>
      <c r="E161" s="893"/>
      <c r="F161" s="1776">
        <f>SUM('Revenues 9-14'!C256,'Revenues 9-14'!F256,'Revenues 9-14'!G256)</f>
        <v>0</v>
      </c>
      <c r="G161" s="930"/>
    </row>
    <row r="162" spans="1:7" x14ac:dyDescent="0.2">
      <c r="A162" s="914" t="s">
        <v>668</v>
      </c>
      <c r="B162" s="914" t="s">
        <v>2049</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2050</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2051</v>
      </c>
      <c r="C164" s="919">
        <f>'Revenues 9-14'!B259</f>
        <v>4932</v>
      </c>
      <c r="D164" s="920" t="str">
        <f>'Revenues 9-14'!A259</f>
        <v>Title II - Teacher Quality</v>
      </c>
      <c r="E164" s="893"/>
      <c r="F164" s="1894">
        <f>SUM('Revenues 9-14'!C259,'Revenues 9-14'!D259,'Revenues 9-14'!F259,'Revenues 9-14'!G259)</f>
        <v>0</v>
      </c>
      <c r="G164" s="917"/>
    </row>
    <row r="165" spans="1:7" x14ac:dyDescent="0.2">
      <c r="A165" s="914" t="s">
        <v>668</v>
      </c>
      <c r="B165" s="914" t="s">
        <v>2052</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1997</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1998</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2053</v>
      </c>
      <c r="C168" s="919">
        <f>'Revenues 9-14'!B263</f>
        <v>4991</v>
      </c>
      <c r="D168" s="920" t="str">
        <f>'Revenues 9-14'!A263</f>
        <v>Medicaid Matching Funds - Administrative Outreach</v>
      </c>
      <c r="E168" s="893"/>
      <c r="F168" s="1776">
        <f>SUM('Revenues 9-14'!C263:D263,'Revenues 9-14'!F263:G263)</f>
        <v>0</v>
      </c>
      <c r="G168" s="934">
        <v>6320</v>
      </c>
    </row>
    <row r="169" spans="1:7" x14ac:dyDescent="0.2">
      <c r="A169" s="914" t="s">
        <v>668</v>
      </c>
      <c r="B169" s="914" t="s">
        <v>2054</v>
      </c>
      <c r="C169" s="919">
        <f>'Revenues 9-14'!B264</f>
        <v>4992</v>
      </c>
      <c r="D169" s="920" t="str">
        <f>'Revenues 9-14'!A264</f>
        <v>Medicaid Matching Funds - Fee-for-Service Program</v>
      </c>
      <c r="E169" s="893"/>
      <c r="F169" s="1776">
        <f>SUM('Revenues 9-14'!C264:D264,'Revenues 9-14'!F264:G264)</f>
        <v>0</v>
      </c>
      <c r="G169" s="934"/>
    </row>
    <row r="170" spans="1:7" x14ac:dyDescent="0.2">
      <c r="A170" s="935" t="s">
        <v>668</v>
      </c>
      <c r="B170" s="931" t="s">
        <v>2055</v>
      </c>
      <c r="C170" s="932">
        <f>'Revenues 9-14'!B265</f>
        <v>4999</v>
      </c>
      <c r="D170" s="933" t="str">
        <f>'Revenues 9-14'!A265</f>
        <v>Other Restricted Revenue from Federal Sources (Describe &amp; Itemize)</v>
      </c>
      <c r="E170" s="893"/>
      <c r="F170" s="1776">
        <f>SUM('Revenues 9-14'!C265:D265,'Revenues 9-14'!F265:G265)</f>
        <v>0</v>
      </c>
      <c r="G170" s="914"/>
    </row>
    <row r="171" spans="1:7" x14ac:dyDescent="0.2">
      <c r="A171" s="1905" t="s">
        <v>5</v>
      </c>
      <c r="B171" s="1906" t="s">
        <v>1920</v>
      </c>
      <c r="C171" s="1907">
        <v>3100</v>
      </c>
      <c r="D171" s="1908" t="s">
        <v>1922</v>
      </c>
      <c r="E171" s="893"/>
      <c r="F171" s="1893"/>
      <c r="G171" s="914"/>
    </row>
    <row r="172" spans="1:7" x14ac:dyDescent="0.2">
      <c r="A172" s="1905" t="s">
        <v>664</v>
      </c>
      <c r="B172" s="1906" t="s">
        <v>1920</v>
      </c>
      <c r="C172" s="1907">
        <v>3300</v>
      </c>
      <c r="D172" s="1908" t="s">
        <v>1923</v>
      </c>
      <c r="E172" s="893"/>
      <c r="F172" s="1893"/>
      <c r="G172" s="914"/>
    </row>
    <row r="173" spans="1:7" ht="6" customHeight="1" x14ac:dyDescent="0.2">
      <c r="A173" s="914"/>
      <c r="B173" s="914"/>
      <c r="C173" s="936"/>
      <c r="D173" s="914"/>
      <c r="E173" s="893"/>
      <c r="F173" s="937"/>
      <c r="G173" s="934"/>
    </row>
    <row r="174" spans="1:7" x14ac:dyDescent="0.2">
      <c r="A174" s="1757"/>
      <c r="B174" s="1771"/>
      <c r="C174" s="1772"/>
      <c r="D174" s="1773" t="s">
        <v>2056</v>
      </c>
      <c r="E174" s="1774" t="s">
        <v>958</v>
      </c>
      <c r="F174" s="1775">
        <f>SUM(F84:F132,F157:F172)</f>
        <v>300988</v>
      </c>
    </row>
    <row r="175" spans="1:7" ht="12" customHeight="1" x14ac:dyDescent="0.2">
      <c r="A175" s="1757"/>
      <c r="B175" s="1771"/>
      <c r="C175" s="1772"/>
      <c r="D175" s="1773" t="s">
        <v>2057</v>
      </c>
      <c r="E175" s="1774"/>
      <c r="F175" s="1776">
        <f>'PCTC-OEPP 27-28'!F77-F174</f>
        <v>17016</v>
      </c>
    </row>
    <row r="176" spans="1:7" ht="12" customHeight="1" x14ac:dyDescent="0.2">
      <c r="A176" s="1757"/>
      <c r="B176" s="1771"/>
      <c r="C176" s="1772"/>
      <c r="D176" s="1773" t="s">
        <v>1817</v>
      </c>
      <c r="E176" s="1774"/>
      <c r="F176" s="1776">
        <f>'Cap Outlay Deprec 26'!I18</f>
        <v>0</v>
      </c>
    </row>
    <row r="177" spans="1:7" ht="12" customHeight="1" x14ac:dyDescent="0.2">
      <c r="A177" s="1757"/>
      <c r="B177" s="1771"/>
      <c r="C177" s="1772"/>
      <c r="D177" s="1773" t="s">
        <v>2058</v>
      </c>
      <c r="E177" s="1774"/>
      <c r="F177" s="1776">
        <f>F175+F176</f>
        <v>17016</v>
      </c>
    </row>
    <row r="178" spans="1:7" ht="12" customHeight="1" x14ac:dyDescent="0.2">
      <c r="A178" s="1757"/>
      <c r="B178" s="1777"/>
      <c r="C178" s="1772"/>
      <c r="D178" s="1773" t="str">
        <f>D78</f>
        <v>9 Month ADA from District Average Daily Attendance/Prior General State Aid Inquiry 2018-2019</v>
      </c>
      <c r="E178" s="1774"/>
      <c r="F178" s="1778">
        <f>'PCTC-OEPP 27-28'!F78</f>
        <v>0</v>
      </c>
      <c r="G178" s="917"/>
    </row>
    <row r="179" spans="1:7" ht="12" customHeight="1" thickBot="1" x14ac:dyDescent="0.25">
      <c r="A179" s="1757"/>
      <c r="B179" s="1777"/>
      <c r="C179" s="1772"/>
      <c r="D179" s="1773" t="s">
        <v>2059</v>
      </c>
      <c r="E179" s="1774" t="s">
        <v>1545</v>
      </c>
      <c r="F179" s="1779" t="e">
        <f>F177/F178</f>
        <v>#DIV/0!</v>
      </c>
      <c r="G179" s="843">
        <v>6323</v>
      </c>
    </row>
    <row r="180" spans="1:7" ht="12" thickTop="1" x14ac:dyDescent="0.2">
      <c r="B180" s="917"/>
      <c r="C180" s="936"/>
      <c r="D180" s="917"/>
      <c r="E180" s="936"/>
      <c r="F180" s="917"/>
      <c r="G180" s="938">
        <v>6326</v>
      </c>
    </row>
    <row r="181" spans="1:7" ht="12.2" customHeight="1" x14ac:dyDescent="0.2">
      <c r="A181" s="917" t="s">
        <v>1921</v>
      </c>
      <c r="B181" s="917"/>
      <c r="C181" s="936"/>
      <c r="D181" s="917"/>
      <c r="E181" s="936"/>
      <c r="F181" s="917"/>
      <c r="G181" s="917"/>
    </row>
    <row r="182" spans="1:7" s="1909" customFormat="1" ht="12.2" customHeight="1" x14ac:dyDescent="0.2">
      <c r="A182" s="1909" t="s">
        <v>1994</v>
      </c>
      <c r="B182" s="1910"/>
      <c r="C182" s="1911"/>
      <c r="D182" s="1910"/>
      <c r="E182" s="1911"/>
      <c r="F182" s="1910"/>
      <c r="G182" s="1910"/>
    </row>
    <row r="183" spans="1:7" s="1909" customFormat="1" ht="12.2" customHeight="1" x14ac:dyDescent="0.2">
      <c r="A183" s="1912" t="s">
        <v>1996</v>
      </c>
      <c r="C183" s="1911"/>
      <c r="D183" s="1910"/>
      <c r="E183" s="1911"/>
      <c r="F183" s="1910"/>
      <c r="G183" s="1910"/>
    </row>
    <row r="184" spans="1:7" ht="12" customHeight="1" x14ac:dyDescent="0.2">
      <c r="C184" s="936"/>
      <c r="D184" s="917"/>
      <c r="E184" s="936"/>
      <c r="F184" s="917"/>
      <c r="G184" s="917"/>
    </row>
    <row r="185" spans="1:7" x14ac:dyDescent="0.2">
      <c r="A185" s="1913" t="s">
        <v>1925</v>
      </c>
      <c r="B185" s="1914" t="s">
        <v>1924</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17" sqref="D17"/>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1832</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56" t="s">
        <v>1818</v>
      </c>
      <c r="B4" s="2257"/>
      <c r="C4" s="2257"/>
      <c r="D4" s="2257"/>
      <c r="E4" s="2257"/>
      <c r="F4" s="2257"/>
      <c r="G4" s="2258"/>
    </row>
    <row r="5" spans="1:7" x14ac:dyDescent="0.25">
      <c r="A5" s="2259"/>
      <c r="B5" s="2260"/>
      <c r="C5" s="2260"/>
      <c r="D5" s="2260"/>
      <c r="E5" s="2260"/>
      <c r="F5" s="2260"/>
      <c r="G5" s="2261"/>
    </row>
    <row r="6" spans="1:7" ht="18.75" x14ac:dyDescent="0.25">
      <c r="A6" s="1521" t="s">
        <v>1819</v>
      </c>
      <c r="B6" s="1522"/>
      <c r="C6" s="1522"/>
      <c r="D6" s="1522"/>
      <c r="E6" s="1522"/>
      <c r="F6" s="1522"/>
      <c r="G6" s="1523"/>
    </row>
    <row r="7" spans="1:7" ht="30.75" customHeight="1" x14ac:dyDescent="0.25">
      <c r="A7" s="2262" t="s">
        <v>1932</v>
      </c>
      <c r="B7" s="2263"/>
      <c r="C7" s="2263"/>
      <c r="D7" s="2263"/>
      <c r="E7" s="2263"/>
      <c r="F7" s="2263"/>
      <c r="G7" s="2264"/>
    </row>
    <row r="8" spans="1:7" ht="15.75" customHeight="1" x14ac:dyDescent="0.25">
      <c r="A8" s="2265" t="s">
        <v>1907</v>
      </c>
      <c r="B8" s="2266"/>
      <c r="C8" s="2266"/>
      <c r="D8" s="2266"/>
      <c r="E8" s="2266"/>
      <c r="F8" s="2266"/>
      <c r="G8" s="2267"/>
    </row>
    <row r="9" spans="1:7" ht="35.25" customHeight="1" x14ac:dyDescent="0.25">
      <c r="A9" s="2262" t="s">
        <v>1935</v>
      </c>
      <c r="B9" s="2263"/>
      <c r="C9" s="2263"/>
      <c r="D9" s="2263"/>
      <c r="E9" s="2263"/>
      <c r="F9" s="2263"/>
      <c r="G9" s="2264"/>
    </row>
    <row r="10" spans="1:7" ht="15" customHeight="1" x14ac:dyDescent="0.25">
      <c r="A10" s="1524" t="s">
        <v>1820</v>
      </c>
      <c r="B10" s="1525"/>
      <c r="C10" s="1525"/>
      <c r="D10" s="1525"/>
      <c r="E10" s="1525"/>
      <c r="F10" s="1525"/>
      <c r="G10" s="1526"/>
    </row>
    <row r="11" spans="1:7" ht="17.25" customHeight="1" x14ac:dyDescent="0.25">
      <c r="A11" s="2262" t="s">
        <v>1934</v>
      </c>
      <c r="B11" s="2263"/>
      <c r="C11" s="2263"/>
      <c r="D11" s="2263"/>
      <c r="E11" s="2263"/>
      <c r="F11" s="2263"/>
      <c r="G11" s="2264"/>
    </row>
    <row r="12" spans="1:7" ht="15" customHeight="1" x14ac:dyDescent="0.25">
      <c r="A12" s="1524" t="s">
        <v>1825</v>
      </c>
      <c r="B12" s="1525"/>
      <c r="C12" s="1525"/>
      <c r="D12" s="1525"/>
      <c r="E12" s="1525"/>
      <c r="F12" s="1525"/>
      <c r="G12" s="1526"/>
    </row>
    <row r="13" spans="1:7" ht="32.25" customHeight="1" x14ac:dyDescent="0.25">
      <c r="A13" s="2253" t="s">
        <v>1976</v>
      </c>
      <c r="B13" s="2254"/>
      <c r="C13" s="2254"/>
      <c r="D13" s="2254"/>
      <c r="E13" s="2254"/>
      <c r="F13" s="2254"/>
      <c r="G13" s="2255"/>
    </row>
    <row r="14" spans="1:7" x14ac:dyDescent="0.25">
      <c r="A14" s="1648" t="s">
        <v>1833</v>
      </c>
      <c r="B14" s="1649"/>
      <c r="C14" s="1649"/>
      <c r="D14" s="1649"/>
      <c r="E14" s="1649"/>
      <c r="F14" s="1649"/>
      <c r="G14" s="1650"/>
    </row>
    <row r="15" spans="1:7" ht="61.5" customHeight="1" x14ac:dyDescent="0.25">
      <c r="A15" s="1533" t="s">
        <v>1826</v>
      </c>
      <c r="B15" s="1533" t="s">
        <v>1827</v>
      </c>
      <c r="C15" s="1533" t="s">
        <v>1828</v>
      </c>
      <c r="D15" s="1534" t="s">
        <v>1829</v>
      </c>
      <c r="E15" s="1534" t="s">
        <v>1821</v>
      </c>
      <c r="F15" s="1534" t="s">
        <v>1830</v>
      </c>
      <c r="G15" s="1534" t="s">
        <v>1831</v>
      </c>
    </row>
    <row r="16" spans="1:7" x14ac:dyDescent="0.25">
      <c r="A16" s="1635" t="s">
        <v>1834</v>
      </c>
      <c r="B16" s="1636" t="s">
        <v>1824</v>
      </c>
      <c r="C16" s="1637" t="s">
        <v>1822</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c r="B17" s="1925"/>
      <c r="C17" s="1926" t="s">
        <v>2077</v>
      </c>
      <c r="D17" s="1831">
        <v>0.1</v>
      </c>
      <c r="E17" s="1527">
        <f t="shared" ref="E17:E141" si="0">IF(D17&lt;=25000,D17,IF(D17&gt;25000,25000,0))</f>
        <v>0.1</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0">
        <f>IF(F17=0,0,D17-F17)</f>
        <v>0</v>
      </c>
      <c r="H17" s="1634"/>
    </row>
    <row r="18" spans="1:8" x14ac:dyDescent="0.25">
      <c r="A18" s="1640"/>
      <c r="B18" s="1921"/>
      <c r="C18" s="1643"/>
      <c r="D18" s="1831"/>
      <c r="E18" s="1527">
        <f t="shared" ref="E18:E140" si="2">IF(D18&lt;=25000,D18,IF(D18&gt;25000,25000,0))</f>
        <v>0</v>
      </c>
      <c r="F18" s="1919">
        <f t="shared" si="1"/>
        <v>0</v>
      </c>
      <c r="G18" s="1780">
        <f t="shared" ref="G18:G140" si="3">IF(F18=0,0,D18-F18)</f>
        <v>0</v>
      </c>
    </row>
    <row r="19" spans="1:8" x14ac:dyDescent="0.25">
      <c r="A19" s="1640"/>
      <c r="B19" s="1921"/>
      <c r="C19" s="1643"/>
      <c r="D19" s="1831"/>
      <c r="E19" s="1527">
        <f t="shared" si="2"/>
        <v>0</v>
      </c>
      <c r="F19" s="1919">
        <f t="shared" si="1"/>
        <v>0</v>
      </c>
      <c r="G19" s="1780">
        <f t="shared" si="3"/>
        <v>0</v>
      </c>
    </row>
    <row r="20" spans="1:8" x14ac:dyDescent="0.25">
      <c r="A20" s="1640"/>
      <c r="B20" s="1921"/>
      <c r="C20" s="1643"/>
      <c r="D20" s="1831"/>
      <c r="E20" s="1527">
        <f t="shared" si="2"/>
        <v>0</v>
      </c>
      <c r="F20" s="1919">
        <f t="shared" si="1"/>
        <v>0</v>
      </c>
      <c r="G20" s="1780">
        <f t="shared" si="3"/>
        <v>0</v>
      </c>
    </row>
    <row r="21" spans="1:8" x14ac:dyDescent="0.25">
      <c r="A21" s="1640"/>
      <c r="B21" s="1921"/>
      <c r="C21" s="1643"/>
      <c r="D21" s="1831"/>
      <c r="E21" s="1527">
        <f t="shared" si="2"/>
        <v>0</v>
      </c>
      <c r="F21" s="1919">
        <f t="shared" si="1"/>
        <v>0</v>
      </c>
      <c r="G21" s="1780">
        <f t="shared" si="3"/>
        <v>0</v>
      </c>
    </row>
    <row r="22" spans="1:8" x14ac:dyDescent="0.25">
      <c r="A22" s="1640"/>
      <c r="B22" s="1921"/>
      <c r="C22" s="1643"/>
      <c r="D22" s="1831"/>
      <c r="E22" s="1527">
        <f t="shared" si="2"/>
        <v>0</v>
      </c>
      <c r="F22" s="1919">
        <f t="shared" si="1"/>
        <v>0</v>
      </c>
      <c r="G22" s="1780">
        <f t="shared" si="3"/>
        <v>0</v>
      </c>
    </row>
    <row r="23" spans="1:8" x14ac:dyDescent="0.25">
      <c r="A23" s="1640"/>
      <c r="B23" s="1921"/>
      <c r="C23" s="1643"/>
      <c r="D23" s="1831"/>
      <c r="E23" s="1527">
        <f t="shared" si="2"/>
        <v>0</v>
      </c>
      <c r="F23" s="1919">
        <f t="shared" si="1"/>
        <v>0</v>
      </c>
      <c r="G23" s="1780">
        <f t="shared" si="3"/>
        <v>0</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0.1</v>
      </c>
      <c r="E141" s="1528">
        <f t="shared" si="0"/>
        <v>0.1</v>
      </c>
      <c r="F141" s="1920">
        <f>SUM(F17:F140)</f>
        <v>0</v>
      </c>
      <c r="G141" s="178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268" t="s">
        <v>1679</v>
      </c>
      <c r="B5" s="2269"/>
      <c r="C5" s="2269"/>
      <c r="D5" s="2269"/>
      <c r="E5" s="2269"/>
      <c r="F5" s="2269"/>
      <c r="G5" s="2270"/>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1933</v>
      </c>
      <c r="B10" s="958"/>
      <c r="C10" s="963"/>
      <c r="D10" s="959"/>
      <c r="E10" s="960">
        <f>MIN('Revenues 9-14'!C198,('Expenditures 15-22'!E63+'Expenditures 15-22'!F63))</f>
        <v>0</v>
      </c>
      <c r="F10" s="961"/>
      <c r="G10" s="962"/>
      <c r="H10" s="162"/>
      <c r="I10" s="162"/>
    </row>
    <row r="11" spans="1:9" s="657" customFormat="1" ht="22.5" customHeight="1" x14ac:dyDescent="0.2">
      <c r="A11" s="2273" t="s">
        <v>1977</v>
      </c>
      <c r="B11" s="2274"/>
      <c r="C11" s="2274"/>
      <c r="D11" s="2275"/>
      <c r="E11" s="964"/>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0</v>
      </c>
      <c r="F19" s="1786"/>
      <c r="G19" s="1788">
        <f>'Expenditures 15-22'!K33-SUM('Expenditures 15-22'!G33,'Expenditures 15-22'!I33)+'Expenditures 15-22'!D229</f>
        <v>0</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55039</v>
      </c>
      <c r="F21" s="1789"/>
      <c r="G21" s="1792">
        <f>'Expenditures 15-22'!K42-SUM('Expenditures 15-22'!G42,'Expenditures 15-22'!I42)+'Expenditures 15-22'!K120-SUM('Expenditures 15-22'!G120,'Expenditures 15-22'!I120)+'Expenditures 15-22'!K180-SUM('Expenditures 15-22'!G180,'Expenditures 15-22'!I180)+'Expenditures 15-22'!D238</f>
        <v>55039</v>
      </c>
      <c r="H21" s="974"/>
      <c r="I21" s="162"/>
    </row>
    <row r="22" spans="1:9" s="657" customFormat="1" ht="12" customHeight="1" x14ac:dyDescent="0.2">
      <c r="A22" s="981" t="s">
        <v>564</v>
      </c>
      <c r="B22" s="982"/>
      <c r="C22" s="980">
        <v>2200</v>
      </c>
      <c r="D22" s="1789"/>
      <c r="E22" s="1791">
        <f>'Expenditures 15-22'!K47-SUM('Expenditures 15-22'!G47,'Expenditures 15-22'!I47)+'Expenditures 15-22'!D243</f>
        <v>136627</v>
      </c>
      <c r="F22" s="1789"/>
      <c r="G22" s="1792">
        <f>'Expenditures 15-22'!K47-SUM('Expenditures 15-22'!G47,'Expenditures 15-22'!I47)+'Expenditures 15-22'!D243</f>
        <v>136627</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126338</v>
      </c>
      <c r="F23" s="1789"/>
      <c r="G23" s="1791">
        <f>'Expenditures 15-22'!K53-SUM('Expenditures 15-22'!G53,'Expenditures 15-22'!I53)+'Expenditures 15-22'!D257+'Expenditures 15-22'!K330-SUM('Expenditures 15-22'!G330,'Expenditures 15-22'!I330)</f>
        <v>126338</v>
      </c>
      <c r="H23" s="974"/>
      <c r="I23" s="162"/>
    </row>
    <row r="24" spans="1:9" s="657" customFormat="1" ht="12" customHeight="1" x14ac:dyDescent="0.2">
      <c r="A24" s="981" t="s">
        <v>566</v>
      </c>
      <c r="B24" s="982"/>
      <c r="C24" s="980">
        <v>2400</v>
      </c>
      <c r="D24" s="1789"/>
      <c r="E24" s="1791">
        <f>'Expenditures 15-22'!K57-SUM('Expenditures 15-22'!G57,'Expenditures 15-22'!I57)+'Expenditures 15-22'!D261</f>
        <v>0</v>
      </c>
      <c r="F24" s="1789"/>
      <c r="G24" s="1792">
        <f>'Expenditures 15-22'!K57-SUM('Expenditures 15-22'!G57,'Expenditures 15-22'!I57)+'Expenditures 15-22'!D261</f>
        <v>0</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974"/>
      <c r="I26" s="162"/>
    </row>
    <row r="27" spans="1:9" s="657" customFormat="1" ht="12" customHeight="1" x14ac:dyDescent="0.2">
      <c r="A27" s="981" t="s">
        <v>463</v>
      </c>
      <c r="B27" s="984"/>
      <c r="C27" s="980">
        <v>2520</v>
      </c>
      <c r="D27" s="1791">
        <f>'Expenditures 15-22'!K60-SUM('Expenditures 15-22'!G60,'Expenditures 15-22'!I60)+'Expenditures 15-22'!D264-E8</f>
        <v>0</v>
      </c>
      <c r="E27" s="1791">
        <f>E8</f>
        <v>0</v>
      </c>
      <c r="F27" s="1791">
        <f>'Expenditures 15-22'!K60-SUM('Expenditures 15-22'!G60,'Expenditures 15-22'!I60)+'Expenditures 15-22'!D264-E8</f>
        <v>0</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0</v>
      </c>
      <c r="F28" s="1793">
        <f>'Expenditures 15-22'!K61-SUM('Expenditures 15-22'!G61,'Expenditures 15-22'!I61)+'Expenditures 15-22'!K124-SUM('Expenditures 15-22'!G124,'Expenditures 15-22'!I124)+'Expenditures 15-22'!D266-E9</f>
        <v>0</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0</v>
      </c>
      <c r="F29" s="1789"/>
      <c r="G29" s="1792">
        <f>'Expenditures 15-22'!K62-SUM('Expenditures 15-22'!G62,'Expenditures 15-22'!I62)+'Expenditures 15-22'!K125-SUM('Expenditures 15-22'!G125,'Expenditures 15-22'!I125)+'Expenditures 15-22'!K182-SUM('Expenditures 15-22'!G182,'Expenditures 15-22'!I182)+'Expenditures 15-22'!D267</f>
        <v>0</v>
      </c>
      <c r="H29" s="972"/>
    </row>
    <row r="30" spans="1:9" ht="12" customHeight="1" x14ac:dyDescent="0.2">
      <c r="A30" s="981" t="s">
        <v>100</v>
      </c>
      <c r="B30" s="984"/>
      <c r="C30" s="980">
        <v>2560</v>
      </c>
      <c r="D30" s="1789"/>
      <c r="E30" s="1791">
        <f>'Expenditures 15-22'!K63-SUM('Expenditures 15-22'!G63,'Expenditures 15-22'!I63)+'Expenditures 15-22'!D268-E10</f>
        <v>0</v>
      </c>
      <c r="F30" s="1789"/>
      <c r="G30" s="1791">
        <f>'Expenditures 15-22'!K63-SUM('Expenditures 15-22'!G63,'Expenditures 15-22'!I63)+'Expenditures 15-22'!D268-E10</f>
        <v>0</v>
      </c>
    </row>
    <row r="31" spans="1:9" ht="12" customHeight="1" x14ac:dyDescent="0.2">
      <c r="A31" s="981" t="s">
        <v>101</v>
      </c>
      <c r="B31" s="984"/>
      <c r="C31" s="980">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981" t="s">
        <v>403</v>
      </c>
      <c r="B36" s="984"/>
      <c r="C36" s="980">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81" t="s">
        <v>404</v>
      </c>
      <c r="B37" s="984"/>
      <c r="C37" s="980">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0</v>
      </c>
      <c r="F39" s="1789"/>
      <c r="G39" s="179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7" t="s">
        <v>1823</v>
      </c>
      <c r="B40" s="978"/>
      <c r="C40" s="980"/>
      <c r="D40" s="1789"/>
      <c r="E40" s="1793">
        <f>-'Contracts Paid in CY 29'!G141</f>
        <v>0</v>
      </c>
      <c r="F40" s="1789"/>
      <c r="G40" s="1793">
        <f>-'Contracts Paid in CY 29'!G141</f>
        <v>0</v>
      </c>
    </row>
    <row r="41" spans="1:7" ht="12" customHeight="1" x14ac:dyDescent="0.2">
      <c r="A41" s="985" t="s">
        <v>156</v>
      </c>
      <c r="B41" s="986"/>
      <c r="C41" s="987"/>
      <c r="D41" s="1793">
        <f>SUM(D19:D39)</f>
        <v>0</v>
      </c>
      <c r="E41" s="1793">
        <f>SUM(E19:E40)</f>
        <v>318004</v>
      </c>
      <c r="F41" s="1793">
        <f>SUM(F19:F39)</f>
        <v>0</v>
      </c>
      <c r="G41" s="1793">
        <f>SUM(G19:G40)</f>
        <v>318004</v>
      </c>
    </row>
    <row r="42" spans="1:7" x14ac:dyDescent="0.2">
      <c r="A42" s="974"/>
      <c r="B42" s="162"/>
      <c r="C42" s="988"/>
      <c r="D42" s="2271" t="s">
        <v>522</v>
      </c>
      <c r="E42" s="2272"/>
      <c r="F42" s="989" t="s">
        <v>523</v>
      </c>
      <c r="G42" s="990"/>
    </row>
    <row r="43" spans="1:7" ht="12" customHeight="1" x14ac:dyDescent="0.2">
      <c r="A43" s="974"/>
      <c r="B43" s="162"/>
      <c r="C43" s="988"/>
      <c r="D43" s="1794" t="s">
        <v>473</v>
      </c>
      <c r="E43" s="1795">
        <f>D41</f>
        <v>0</v>
      </c>
      <c r="F43" s="1794" t="s">
        <v>473</v>
      </c>
      <c r="G43" s="1795">
        <f>F41</f>
        <v>0</v>
      </c>
    </row>
    <row r="44" spans="1:7" ht="12" customHeight="1" x14ac:dyDescent="0.2">
      <c r="A44" s="974"/>
      <c r="B44" s="162"/>
      <c r="C44" s="988"/>
      <c r="D44" s="1794" t="s">
        <v>474</v>
      </c>
      <c r="E44" s="1795">
        <f>E41</f>
        <v>318004</v>
      </c>
      <c r="F44" s="1794" t="s">
        <v>474</v>
      </c>
      <c r="G44" s="1795">
        <f>G41</f>
        <v>318004</v>
      </c>
    </row>
    <row r="45" spans="1:7" ht="12" customHeight="1" x14ac:dyDescent="0.2">
      <c r="A45" s="974"/>
      <c r="B45" s="162"/>
      <c r="C45" s="162"/>
      <c r="D45" s="1796" t="s">
        <v>1006</v>
      </c>
      <c r="E45" s="1797">
        <f>(E43/E44)</f>
        <v>0</v>
      </c>
      <c r="F45" s="1796" t="s">
        <v>1006</v>
      </c>
      <c r="G45" s="1797">
        <f>(G43/G44)</f>
        <v>0</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E11" sqref="E11"/>
      <selection pane="bottomLeft" activeCell="E11" sqref="E11"/>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290" t="s">
        <v>1379</v>
      </c>
      <c r="B1" s="2290"/>
      <c r="C1" s="2290"/>
      <c r="D1" s="2290"/>
      <c r="E1" s="2290"/>
      <c r="F1" s="2290"/>
    </row>
    <row r="2" spans="1:10" x14ac:dyDescent="0.2">
      <c r="A2" s="1874" t="s">
        <v>1912</v>
      </c>
      <c r="B2" s="1835"/>
      <c r="C2" s="1874"/>
      <c r="D2" s="1835"/>
      <c r="E2" s="1835"/>
      <c r="F2" s="1836"/>
    </row>
    <row r="3" spans="1:10" x14ac:dyDescent="0.2">
      <c r="A3" s="1874" t="s">
        <v>1978</v>
      </c>
      <c r="B3" s="1835"/>
      <c r="C3" s="1874"/>
      <c r="D3" s="1835"/>
      <c r="E3" s="1835"/>
      <c r="F3" s="1836"/>
    </row>
    <row r="4" spans="1:10" ht="3.75" customHeight="1" x14ac:dyDescent="0.2">
      <c r="A4" s="1835"/>
      <c r="B4" s="1835"/>
      <c r="C4" s="1835"/>
      <c r="D4" s="1835"/>
      <c r="E4" s="1835"/>
      <c r="F4" s="1836"/>
    </row>
    <row r="5" spans="1:10" ht="15" x14ac:dyDescent="0.25">
      <c r="A5" s="2291" t="s">
        <v>1546</v>
      </c>
      <c r="B5" s="2292"/>
      <c r="C5" s="2293"/>
      <c r="D5" s="2293"/>
      <c r="E5" s="2293"/>
      <c r="F5" s="2293"/>
    </row>
    <row r="6" spans="1:10" ht="12" customHeight="1" x14ac:dyDescent="0.25">
      <c r="A6" s="1837"/>
      <c r="B6" s="1838"/>
      <c r="C6" s="2294" t="str">
        <f>COVER!A17</f>
        <v>Valley Educ for Employ System</v>
      </c>
      <c r="D6" s="2294"/>
      <c r="E6" s="2294"/>
      <c r="F6" s="1839"/>
    </row>
    <row r="7" spans="1:10" ht="11.25" customHeight="1" thickBot="1" x14ac:dyDescent="0.3">
      <c r="A7" s="1837"/>
      <c r="B7" s="1838"/>
      <c r="C7" s="2295">
        <f>COVER!A13</f>
        <v>31000000046</v>
      </c>
      <c r="D7" s="2295"/>
      <c r="E7" s="2295"/>
      <c r="F7" s="1839"/>
    </row>
    <row r="8" spans="1:10" ht="25.5" customHeight="1" thickBot="1" x14ac:dyDescent="0.25">
      <c r="A8" s="1880" t="s">
        <v>1908</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2064</v>
      </c>
      <c r="D14" s="1852" t="s">
        <v>2064</v>
      </c>
      <c r="E14" s="1855"/>
      <c r="F14" s="1854" t="s">
        <v>2078</v>
      </c>
      <c r="H14" s="1865">
        <f t="shared" si="0"/>
        <v>5</v>
      </c>
      <c r="I14" s="1865">
        <f t="shared" si="1"/>
        <v>5</v>
      </c>
      <c r="J14" s="1865">
        <f t="shared" si="2"/>
        <v>0</v>
      </c>
    </row>
    <row r="15" spans="1:10" ht="12" customHeight="1" x14ac:dyDescent="0.2">
      <c r="A15" s="1850" t="s">
        <v>1387</v>
      </c>
      <c r="B15" s="1851"/>
      <c r="C15" s="1852"/>
      <c r="D15" s="1852"/>
      <c r="E15" s="1855"/>
      <c r="F15" s="1854"/>
      <c r="H15" s="1865">
        <f t="shared" si="0"/>
        <v>0</v>
      </c>
      <c r="I15" s="1865">
        <f t="shared" si="1"/>
        <v>0</v>
      </c>
      <c r="J15" s="1865">
        <f t="shared" si="2"/>
        <v>0</v>
      </c>
    </row>
    <row r="16" spans="1:10" ht="12" customHeight="1" x14ac:dyDescent="0.2">
      <c r="A16" s="1850" t="s">
        <v>1388</v>
      </c>
      <c r="B16" s="1851"/>
      <c r="C16" s="1852"/>
      <c r="D16" s="1852"/>
      <c r="E16" s="1855"/>
      <c r="F16" s="1854"/>
      <c r="H16" s="1865">
        <f t="shared" si="0"/>
        <v>0</v>
      </c>
      <c r="I16" s="1865">
        <f t="shared" si="1"/>
        <v>0</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2064</v>
      </c>
      <c r="D19" s="1852" t="s">
        <v>2064</v>
      </c>
      <c r="E19" s="1855"/>
      <c r="F19" s="1854" t="s">
        <v>2078</v>
      </c>
      <c r="H19" s="1865">
        <f t="shared" si="0"/>
        <v>5</v>
      </c>
      <c r="I19" s="1865">
        <f t="shared" si="1"/>
        <v>5</v>
      </c>
      <c r="J19" s="1865">
        <f t="shared" si="2"/>
        <v>0</v>
      </c>
    </row>
    <row r="20" spans="1:12" ht="12" customHeight="1" x14ac:dyDescent="0.2">
      <c r="A20" s="1850" t="s">
        <v>1528</v>
      </c>
      <c r="B20" s="1851"/>
      <c r="C20" s="1852"/>
      <c r="D20" s="1852"/>
      <c r="E20" s="1855"/>
      <c r="F20" s="1854"/>
      <c r="H20" s="1865">
        <f t="shared" si="0"/>
        <v>0</v>
      </c>
      <c r="I20" s="1865">
        <f t="shared" si="1"/>
        <v>0</v>
      </c>
      <c r="J20" s="1865">
        <f t="shared" si="2"/>
        <v>0</v>
      </c>
    </row>
    <row r="21" spans="1:12" ht="12" customHeight="1" x14ac:dyDescent="0.2">
      <c r="A21" s="1850" t="s">
        <v>1529</v>
      </c>
      <c r="B21" s="1851"/>
      <c r="C21" s="1852"/>
      <c r="D21" s="1852"/>
      <c r="E21" s="1855"/>
      <c r="F21" s="1854"/>
      <c r="H21" s="1865">
        <f t="shared" si="0"/>
        <v>0</v>
      </c>
      <c r="I21" s="1865">
        <f t="shared" si="1"/>
        <v>0</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c r="D24" s="1852"/>
      <c r="E24" s="1855"/>
      <c r="F24" s="1854"/>
      <c r="H24" s="1865">
        <f t="shared" si="0"/>
        <v>0</v>
      </c>
      <c r="I24" s="1865">
        <f t="shared" si="1"/>
        <v>0</v>
      </c>
      <c r="J24" s="1865">
        <f t="shared" si="2"/>
        <v>0</v>
      </c>
    </row>
    <row r="25" spans="1:12" ht="12" customHeight="1" x14ac:dyDescent="0.2">
      <c r="A25" s="1850" t="s">
        <v>1533</v>
      </c>
      <c r="B25" s="1851"/>
      <c r="C25" s="1852" t="s">
        <v>2064</v>
      </c>
      <c r="D25" s="1852" t="s">
        <v>2064</v>
      </c>
      <c r="E25" s="1855"/>
      <c r="F25" s="1854" t="s">
        <v>2078</v>
      </c>
      <c r="H25" s="1865">
        <f t="shared" si="0"/>
        <v>5</v>
      </c>
      <c r="I25" s="1865">
        <f t="shared" si="1"/>
        <v>5</v>
      </c>
      <c r="J25" s="1865">
        <f t="shared" si="2"/>
        <v>0</v>
      </c>
    </row>
    <row r="26" spans="1:12" ht="12" customHeight="1" x14ac:dyDescent="0.2">
      <c r="A26" s="1850" t="s">
        <v>1534</v>
      </c>
      <c r="B26" s="1851"/>
      <c r="C26" s="1852"/>
      <c r="D26" s="1852"/>
      <c r="E26" s="1855"/>
      <c r="F26" s="1854"/>
      <c r="H26" s="1865">
        <f t="shared" si="0"/>
        <v>0</v>
      </c>
      <c r="I26" s="1865">
        <f t="shared" si="1"/>
        <v>0</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c r="D28" s="1852"/>
      <c r="E28" s="1855"/>
      <c r="F28" s="1854"/>
      <c r="H28" s="1865">
        <f t="shared" si="0"/>
        <v>0</v>
      </c>
      <c r="I28" s="1865">
        <f t="shared" si="1"/>
        <v>0</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c r="D30" s="1852"/>
      <c r="E30" s="1855"/>
      <c r="F30" s="1854"/>
      <c r="H30" s="1865">
        <f t="shared" si="0"/>
        <v>0</v>
      </c>
      <c r="I30" s="1865">
        <f t="shared" si="1"/>
        <v>0</v>
      </c>
      <c r="J30" s="1865">
        <f t="shared" si="2"/>
        <v>0</v>
      </c>
    </row>
    <row r="31" spans="1:12" ht="12" customHeight="1" x14ac:dyDescent="0.2">
      <c r="A31" s="1850" t="s">
        <v>1539</v>
      </c>
      <c r="B31" s="1851"/>
      <c r="C31" s="1852"/>
      <c r="D31" s="1852"/>
      <c r="E31" s="1855"/>
      <c r="F31" s="1854"/>
      <c r="H31" s="1865">
        <f t="shared" si="0"/>
        <v>0</v>
      </c>
      <c r="I31" s="1865">
        <f t="shared" si="1"/>
        <v>0</v>
      </c>
      <c r="J31" s="1865">
        <f t="shared" si="2"/>
        <v>0</v>
      </c>
      <c r="L31" s="1856"/>
    </row>
    <row r="32" spans="1:12" ht="12" customHeight="1" x14ac:dyDescent="0.2">
      <c r="A32" s="1850" t="s">
        <v>1540</v>
      </c>
      <c r="B32" s="1851"/>
      <c r="C32" s="1852" t="s">
        <v>2064</v>
      </c>
      <c r="D32" s="1852" t="s">
        <v>2064</v>
      </c>
      <c r="E32" s="1855"/>
      <c r="F32" s="1854" t="s">
        <v>2078</v>
      </c>
      <c r="H32" s="1865">
        <f t="shared" si="0"/>
        <v>5</v>
      </c>
      <c r="I32" s="1865">
        <f t="shared" si="1"/>
        <v>5</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20</v>
      </c>
      <c r="I34" s="1865">
        <f>SUM(I11:I32)</f>
        <v>20</v>
      </c>
      <c r="J34" s="1865">
        <f>SUM(J11:J32)</f>
        <v>0</v>
      </c>
      <c r="K34" s="1865">
        <f>SUM(H34:J34)</f>
        <v>40</v>
      </c>
    </row>
    <row r="35" spans="1:11" ht="12" customHeight="1" x14ac:dyDescent="0.2">
      <c r="A35" s="1858" t="s">
        <v>1392</v>
      </c>
      <c r="B35" s="1859"/>
      <c r="C35" s="2296"/>
      <c r="D35" s="2296"/>
      <c r="E35" s="2296"/>
      <c r="F35" s="2297"/>
    </row>
    <row r="36" spans="1:11" ht="12" customHeight="1" x14ac:dyDescent="0.2">
      <c r="A36" s="2279"/>
      <c r="B36" s="2280"/>
      <c r="C36" s="2280"/>
      <c r="D36" s="2280"/>
      <c r="E36" s="2280"/>
      <c r="F36" s="2281"/>
    </row>
    <row r="37" spans="1:11" ht="12" customHeight="1" x14ac:dyDescent="0.2">
      <c r="A37" s="2279"/>
      <c r="B37" s="2280"/>
      <c r="C37" s="2280"/>
      <c r="D37" s="2280"/>
      <c r="E37" s="2280"/>
      <c r="F37" s="2281"/>
    </row>
    <row r="38" spans="1:11" ht="12" customHeight="1" x14ac:dyDescent="0.2">
      <c r="A38" s="2282"/>
      <c r="B38" s="2283"/>
      <c r="C38" s="2283"/>
      <c r="D38" s="2283"/>
      <c r="E38" s="2283"/>
      <c r="F38" s="2284"/>
    </row>
    <row r="39" spans="1:11" ht="4.5" hidden="1" customHeight="1" x14ac:dyDescent="0.2">
      <c r="A39" s="1860"/>
      <c r="B39" s="1860"/>
      <c r="C39" s="1860"/>
      <c r="D39" s="1860"/>
      <c r="E39" s="1860"/>
      <c r="F39" s="1860"/>
    </row>
    <row r="40" spans="1:11" s="1857" customFormat="1" ht="12" customHeight="1" x14ac:dyDescent="0.25">
      <c r="A40" s="1861" t="s">
        <v>1391</v>
      </c>
      <c r="B40" s="1862"/>
      <c r="C40" s="2285"/>
      <c r="D40" s="2285"/>
      <c r="E40" s="2285"/>
      <c r="F40" s="2286"/>
      <c r="H40" s="1866"/>
      <c r="I40" s="1866"/>
      <c r="J40" s="1866"/>
      <c r="K40" s="1866"/>
    </row>
    <row r="41" spans="1:11" s="1857" customFormat="1" ht="12" customHeight="1" x14ac:dyDescent="0.25">
      <c r="A41" s="2287"/>
      <c r="B41" s="2288"/>
      <c r="C41" s="2288"/>
      <c r="D41" s="2288"/>
      <c r="E41" s="2288"/>
      <c r="F41" s="2289"/>
      <c r="H41" s="1866"/>
      <c r="I41" s="1866"/>
      <c r="J41" s="1866"/>
      <c r="K41" s="1866"/>
    </row>
    <row r="42" spans="1:11" s="1857" customFormat="1" ht="12" customHeight="1" x14ac:dyDescent="0.25">
      <c r="A42" s="2287"/>
      <c r="B42" s="2288"/>
      <c r="C42" s="2288"/>
      <c r="D42" s="2288"/>
      <c r="E42" s="2288"/>
      <c r="F42" s="2289"/>
      <c r="H42" s="1866"/>
      <c r="I42" s="1866"/>
      <c r="J42" s="1866"/>
      <c r="K42" s="1866"/>
    </row>
    <row r="43" spans="1:11" s="1857" customFormat="1" ht="15" x14ac:dyDescent="0.25">
      <c r="A43" s="2276"/>
      <c r="B43" s="2277"/>
      <c r="C43" s="2277"/>
      <c r="D43" s="2277"/>
      <c r="E43" s="2277"/>
      <c r="F43" s="2278"/>
      <c r="H43" s="1866"/>
      <c r="I43" s="1866"/>
      <c r="J43" s="1866"/>
      <c r="K43" s="1866"/>
    </row>
    <row r="44" spans="1:11" s="1857" customFormat="1" ht="12" hidden="1" customHeight="1" x14ac:dyDescent="0.25">
      <c r="A44" s="2276"/>
      <c r="B44" s="2277"/>
      <c r="C44" s="2277"/>
      <c r="D44" s="2277"/>
      <c r="E44" s="2277"/>
      <c r="F44" s="2278"/>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1" sqref="E11"/>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303" t="str">
        <f>COVER!A17</f>
        <v>Valley Educ for Employ System</v>
      </c>
      <c r="J6" s="2304"/>
      <c r="Q6" s="1651"/>
    </row>
    <row r="7" spans="1:17" x14ac:dyDescent="0.2">
      <c r="A7" s="2305" t="s">
        <v>869</v>
      </c>
      <c r="B7" s="2306"/>
      <c r="C7" s="2306"/>
      <c r="D7" s="2306"/>
      <c r="E7" s="2307"/>
      <c r="F7" s="1004"/>
      <c r="G7" s="996"/>
      <c r="H7" s="1003" t="s">
        <v>372</v>
      </c>
      <c r="I7" s="2308">
        <f>COVER!A13</f>
        <v>31000000046</v>
      </c>
      <c r="J7" s="2308"/>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1979</v>
      </c>
      <c r="F9" s="1010"/>
      <c r="G9" s="1010"/>
      <c r="H9" s="1883" t="s">
        <v>1980</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309" t="s">
        <v>481</v>
      </c>
      <c r="B11" s="2310"/>
      <c r="C11" s="2311"/>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0</v>
      </c>
      <c r="F12" s="1026"/>
      <c r="G12" s="1798">
        <f t="shared" ref="G12:G18" si="0">SUM(E12:F12)</f>
        <v>0</v>
      </c>
      <c r="H12" s="1027"/>
      <c r="I12" s="1026"/>
      <c r="J12" s="1798">
        <f t="shared" ref="J12:J18" si="1">SUM(H12:I12)</f>
        <v>0</v>
      </c>
    </row>
    <row r="13" spans="1:17" ht="15" customHeight="1" x14ac:dyDescent="0.2">
      <c r="A13" s="1022">
        <v>2</v>
      </c>
      <c r="B13" s="1023" t="s">
        <v>42</v>
      </c>
      <c r="C13" s="1024"/>
      <c r="D13" s="1025">
        <v>2330</v>
      </c>
      <c r="E13" s="1798">
        <f>'Expenditures 15-22'!K51</f>
        <v>126338</v>
      </c>
      <c r="F13" s="1026"/>
      <c r="G13" s="1798">
        <f t="shared" si="0"/>
        <v>126338</v>
      </c>
      <c r="H13" s="1027"/>
      <c r="I13" s="1026"/>
      <c r="J13" s="1798">
        <f t="shared" si="1"/>
        <v>0</v>
      </c>
    </row>
    <row r="14" spans="1:17" ht="15" customHeight="1" x14ac:dyDescent="0.2">
      <c r="A14" s="1022">
        <v>3</v>
      </c>
      <c r="B14" s="1023" t="s">
        <v>43</v>
      </c>
      <c r="C14" s="1024"/>
      <c r="D14" s="1028">
        <v>2490</v>
      </c>
      <c r="E14" s="1798">
        <f>'Expenditures 15-22'!K56</f>
        <v>0</v>
      </c>
      <c r="F14" s="1026"/>
      <c r="G14" s="1798">
        <f t="shared" si="0"/>
        <v>0</v>
      </c>
      <c r="H14" s="1027"/>
      <c r="I14" s="1026"/>
      <c r="J14" s="1798">
        <f t="shared" si="1"/>
        <v>0</v>
      </c>
    </row>
    <row r="15" spans="1:17" ht="15" customHeight="1" x14ac:dyDescent="0.2">
      <c r="A15" s="1022">
        <v>4</v>
      </c>
      <c r="B15" s="1023" t="s">
        <v>1068</v>
      </c>
      <c r="C15" s="1024"/>
      <c r="D15" s="1025">
        <v>2510</v>
      </c>
      <c r="E15" s="1798">
        <f>'Expenditures 15-22'!K59</f>
        <v>0</v>
      </c>
      <c r="F15" s="1798">
        <f>'Expenditures 15-22'!K122</f>
        <v>0</v>
      </c>
      <c r="G15" s="1798">
        <f t="shared" si="0"/>
        <v>0</v>
      </c>
      <c r="H15" s="1027"/>
      <c r="I15" s="1027"/>
      <c r="J15" s="1798">
        <f t="shared" si="1"/>
        <v>0</v>
      </c>
    </row>
    <row r="16" spans="1:17" ht="15" customHeight="1" x14ac:dyDescent="0.2">
      <c r="A16" s="1022">
        <v>5</v>
      </c>
      <c r="B16" s="1023" t="s">
        <v>101</v>
      </c>
      <c r="C16" s="1024"/>
      <c r="D16" s="1025">
        <v>2570</v>
      </c>
      <c r="E16" s="1798">
        <f>'Expenditures 15-22'!K64</f>
        <v>0</v>
      </c>
      <c r="F16" s="1026"/>
      <c r="G16" s="1798">
        <f t="shared" si="0"/>
        <v>0</v>
      </c>
      <c r="H16" s="1027"/>
      <c r="I16" s="1026"/>
      <c r="J16" s="1798">
        <f t="shared" si="1"/>
        <v>0</v>
      </c>
    </row>
    <row r="17" spans="1:10" ht="15" customHeight="1" x14ac:dyDescent="0.2">
      <c r="A17" s="1022">
        <v>6</v>
      </c>
      <c r="B17" s="1023" t="s">
        <v>1060</v>
      </c>
      <c r="C17" s="1024"/>
      <c r="D17" s="1025">
        <v>2610</v>
      </c>
      <c r="E17" s="1798">
        <f>'Expenditures 15-22'!K67</f>
        <v>0</v>
      </c>
      <c r="F17" s="1026"/>
      <c r="G17" s="1798">
        <f t="shared" si="0"/>
        <v>0</v>
      </c>
      <c r="H17" s="1027"/>
      <c r="I17" s="1026"/>
      <c r="J17" s="1798">
        <f t="shared" si="1"/>
        <v>0</v>
      </c>
    </row>
    <row r="18" spans="1:10" ht="22.5" customHeight="1" x14ac:dyDescent="0.2">
      <c r="A18" s="1029">
        <v>7</v>
      </c>
      <c r="B18" s="2312" t="s">
        <v>7</v>
      </c>
      <c r="C18" s="2313"/>
      <c r="D18" s="2314"/>
      <c r="E18" s="1030"/>
      <c r="F18" s="1030"/>
      <c r="G18" s="1799">
        <f t="shared" si="0"/>
        <v>0</v>
      </c>
      <c r="H18" s="1027"/>
      <c r="I18" s="1027"/>
      <c r="J18" s="1798">
        <f t="shared" si="1"/>
        <v>0</v>
      </c>
    </row>
    <row r="19" spans="1:10" ht="12.75" customHeight="1" thickBot="1" x14ac:dyDescent="0.25">
      <c r="A19" s="1022">
        <v>8</v>
      </c>
      <c r="B19" s="1031" t="s">
        <v>1161</v>
      </c>
      <c r="D19" s="1032"/>
      <c r="E19" s="1800">
        <f t="shared" ref="E19:J19" si="2">SUM(E12:E17)-E18</f>
        <v>126338</v>
      </c>
      <c r="F19" s="1800">
        <f t="shared" si="2"/>
        <v>0</v>
      </c>
      <c r="G19" s="1800">
        <f t="shared" si="2"/>
        <v>126338</v>
      </c>
      <c r="H19" s="1800">
        <f t="shared" si="2"/>
        <v>0</v>
      </c>
      <c r="I19" s="1800">
        <f t="shared" si="2"/>
        <v>0</v>
      </c>
      <c r="J19" s="1800">
        <f t="shared" si="2"/>
        <v>0</v>
      </c>
    </row>
    <row r="20" spans="1:10" ht="13.5" thickTop="1" x14ac:dyDescent="0.2">
      <c r="A20" s="1022">
        <v>9</v>
      </c>
      <c r="B20" s="2315" t="s">
        <v>1981</v>
      </c>
      <c r="C20" s="2315"/>
      <c r="D20" s="2316"/>
      <c r="E20" s="1033"/>
      <c r="F20" s="1033"/>
      <c r="G20" s="1033"/>
      <c r="H20" s="1033"/>
      <c r="I20" s="1033"/>
      <c r="J20" s="1801" t="str">
        <f>IF(AND(G19&gt;0,J19&gt;0),(((J19-G19)/G19)),"Enter Budget Data")</f>
        <v>Enter Budget Data</v>
      </c>
    </row>
    <row r="21" spans="1:10" ht="9" customHeight="1" x14ac:dyDescent="0.2">
      <c r="B21" s="1034"/>
    </row>
    <row r="22" spans="1:10" x14ac:dyDescent="0.2">
      <c r="A22" s="1035" t="s">
        <v>133</v>
      </c>
      <c r="B22" s="1034"/>
    </row>
    <row r="23" spans="1:10" x14ac:dyDescent="0.2">
      <c r="A23" s="998" t="s">
        <v>1982</v>
      </c>
      <c r="B23" s="1034"/>
    </row>
    <row r="24" spans="1:10" x14ac:dyDescent="0.2">
      <c r="A24" s="998" t="s">
        <v>1995</v>
      </c>
      <c r="B24" s="1034"/>
    </row>
    <row r="25" spans="1:10" x14ac:dyDescent="0.2">
      <c r="A25" s="1036"/>
      <c r="B25" s="1034"/>
    </row>
    <row r="26" spans="1:10" ht="20.100000000000001" customHeight="1" x14ac:dyDescent="0.2">
      <c r="B26" s="1034"/>
      <c r="C26" s="2321"/>
      <c r="D26" s="2321"/>
      <c r="E26" s="1037"/>
      <c r="F26" s="2320"/>
      <c r="G26" s="2320"/>
    </row>
    <row r="27" spans="1:10" x14ac:dyDescent="0.2">
      <c r="B27" s="1034"/>
      <c r="C27" s="1038" t="s">
        <v>1033</v>
      </c>
      <c r="D27" s="1039"/>
      <c r="E27" s="1040"/>
      <c r="F27" s="2317" t="s">
        <v>1509</v>
      </c>
      <c r="G27" s="2317"/>
    </row>
    <row r="28" spans="1:10" ht="28.5" customHeight="1" x14ac:dyDescent="0.2">
      <c r="B28" s="1034"/>
      <c r="C28" s="2319"/>
      <c r="D28" s="2319"/>
      <c r="E28" s="1041"/>
      <c r="F28" s="2319"/>
      <c r="G28" s="2319"/>
    </row>
    <row r="29" spans="1:10" x14ac:dyDescent="0.2">
      <c r="B29" s="1034"/>
      <c r="C29" s="1042" t="s">
        <v>1561</v>
      </c>
      <c r="E29" s="1043"/>
      <c r="F29" s="2318" t="s">
        <v>1510</v>
      </c>
      <c r="G29" s="2318"/>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300" t="s">
        <v>132</v>
      </c>
      <c r="D33" s="2301"/>
      <c r="E33" s="2301"/>
      <c r="F33" s="2301"/>
      <c r="G33" s="2301"/>
      <c r="H33" s="2301"/>
      <c r="I33" s="2301"/>
    </row>
    <row r="34" spans="1:10" ht="10.35" customHeight="1" x14ac:dyDescent="0.2">
      <c r="C34" s="2301"/>
      <c r="D34" s="2301"/>
      <c r="E34" s="2301"/>
      <c r="F34" s="2301"/>
      <c r="G34" s="2301"/>
      <c r="H34" s="2301"/>
      <c r="I34" s="2301"/>
    </row>
    <row r="35" spans="1:10" ht="7.5" customHeight="1" x14ac:dyDescent="0.2">
      <c r="C35" s="1049"/>
    </row>
    <row r="36" spans="1:10" ht="13.5" customHeight="1" x14ac:dyDescent="0.2">
      <c r="B36" s="1048"/>
      <c r="C36" s="2302" t="s">
        <v>1983</v>
      </c>
      <c r="D36" s="2301"/>
      <c r="E36" s="2301"/>
      <c r="F36" s="2301"/>
      <c r="G36" s="2301"/>
      <c r="H36" s="2301"/>
      <c r="I36" s="2301"/>
      <c r="J36" s="1050"/>
    </row>
    <row r="37" spans="1:10" ht="22.5" customHeight="1" x14ac:dyDescent="0.2">
      <c r="C37" s="2301"/>
      <c r="D37" s="2301"/>
      <c r="E37" s="2301"/>
      <c r="F37" s="2301"/>
      <c r="G37" s="2301"/>
      <c r="H37" s="2301"/>
      <c r="I37" s="2301"/>
      <c r="J37" s="1050"/>
    </row>
    <row r="38" spans="1:10" ht="7.5" customHeight="1" x14ac:dyDescent="0.2">
      <c r="C38" s="1049"/>
      <c r="D38" s="1051"/>
      <c r="E38" s="1052"/>
      <c r="F38" s="1053"/>
      <c r="G38" s="1052"/>
    </row>
    <row r="39" spans="1:10" ht="13.5" customHeight="1" x14ac:dyDescent="0.2">
      <c r="B39" s="1048"/>
      <c r="C39" s="2298" t="s">
        <v>882</v>
      </c>
      <c r="D39" s="2299"/>
      <c r="E39" s="2299"/>
      <c r="F39" s="2299"/>
      <c r="G39" s="2299"/>
      <c r="H39" s="2299"/>
      <c r="I39" s="2299"/>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view="pageBreakPreview" zoomScale="6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Valley Educ for Employ System</v>
      </c>
    </row>
    <row r="65" spans="2:2" x14ac:dyDescent="0.2">
      <c r="B65" s="1057">
        <f>COVER!A13</f>
        <v>31000000046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322" t="s">
        <v>1685</v>
      </c>
      <c r="B18" s="232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0</xdr:col>
                <xdr:colOff>9525</xdr:colOff>
                <xdr:row>0</xdr:row>
                <xdr:rowOff>114300</xdr:rowOff>
              </from>
              <to>
                <xdr:col>1</xdr:col>
                <xdr:colOff>800100</xdr:colOff>
                <xdr:row>4</xdr:row>
                <xdr:rowOff>152400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895350</xdr:colOff>
                <xdr:row>0</xdr:row>
                <xdr:rowOff>133350</xdr:rowOff>
              </from>
              <to>
                <xdr:col>1</xdr:col>
                <xdr:colOff>1809750</xdr:colOff>
                <xdr:row>5</xdr:row>
                <xdr:rowOff>9525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1905000</xdr:colOff>
                <xdr:row>0</xdr:row>
                <xdr:rowOff>142875</xdr:rowOff>
              </from>
              <to>
                <xdr:col>1</xdr:col>
                <xdr:colOff>2819400</xdr:colOff>
                <xdr:row>5</xdr:row>
                <xdr:rowOff>19050</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3" t="s">
        <v>1690</v>
      </c>
      <c r="B1" s="2324"/>
      <c r="C1" s="2324"/>
      <c r="D1" s="2324"/>
      <c r="E1" s="2324"/>
      <c r="F1" s="2325"/>
    </row>
    <row r="2" spans="1:8" ht="45" customHeight="1" x14ac:dyDescent="0.2">
      <c r="A2" s="2333" t="s">
        <v>1987</v>
      </c>
      <c r="B2" s="2334"/>
      <c r="C2" s="2334"/>
      <c r="D2" s="2334"/>
      <c r="E2" s="2334"/>
      <c r="F2" s="2335"/>
      <c r="G2" s="1061"/>
      <c r="H2" s="1061"/>
    </row>
    <row r="3" spans="1:8" ht="57" customHeight="1" x14ac:dyDescent="0.2">
      <c r="A3" s="2336" t="s">
        <v>1686</v>
      </c>
      <c r="B3" s="2337"/>
      <c r="C3" s="2337"/>
      <c r="D3" s="2337"/>
      <c r="E3" s="2337"/>
      <c r="F3" s="2338"/>
      <c r="G3" s="1061"/>
      <c r="H3" s="1061"/>
    </row>
    <row r="4" spans="1:8" ht="14.25" customHeight="1" x14ac:dyDescent="0.2">
      <c r="A4" s="2342" t="s">
        <v>1988</v>
      </c>
      <c r="B4" s="2343"/>
      <c r="C4" s="2343"/>
      <c r="D4" s="2343"/>
      <c r="E4" s="2343"/>
      <c r="F4" s="2344"/>
      <c r="G4" s="1061"/>
      <c r="H4" s="1061"/>
    </row>
    <row r="5" spans="1:8" ht="14.25" customHeight="1" x14ac:dyDescent="0.2">
      <c r="A5" s="2345" t="s">
        <v>1984</v>
      </c>
      <c r="B5" s="2346"/>
      <c r="C5" s="2346"/>
      <c r="D5" s="2346"/>
      <c r="E5" s="2346"/>
      <c r="F5" s="2347"/>
      <c r="G5" s="1061"/>
      <c r="H5" s="1061"/>
    </row>
    <row r="6" spans="1:8" s="1062" customFormat="1" ht="41.25" customHeight="1" x14ac:dyDescent="0.2">
      <c r="A6" s="2339" t="s">
        <v>1691</v>
      </c>
      <c r="B6" s="2340"/>
      <c r="C6" s="2340"/>
      <c r="D6" s="2340"/>
      <c r="E6" s="2340"/>
      <c r="F6" s="2341"/>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2180208</v>
      </c>
      <c r="C8" s="1802">
        <f>'Acct Summary 7-8'!D8</f>
        <v>0</v>
      </c>
      <c r="D8" s="1802">
        <f>'Acct Summary 7-8'!F8</f>
        <v>0</v>
      </c>
      <c r="E8" s="1802">
        <f>'Acct Summary 7-8'!I8</f>
        <v>0</v>
      </c>
      <c r="F8" s="1802">
        <f>SUM(B8:E8)</f>
        <v>2180208</v>
      </c>
    </row>
    <row r="9" spans="1:8" s="1066" customFormat="1" ht="14.25" customHeight="1" thickBot="1" x14ac:dyDescent="0.25">
      <c r="A9" s="1065" t="s">
        <v>1369</v>
      </c>
      <c r="B9" s="1803">
        <f>'Acct Summary 7-8'!C17</f>
        <v>2349620</v>
      </c>
      <c r="C9" s="1803">
        <f>'Acct Summary 7-8'!D17</f>
        <v>0</v>
      </c>
      <c r="D9" s="1803">
        <f>'Acct Summary 7-8'!F17</f>
        <v>0</v>
      </c>
      <c r="E9" s="1802"/>
      <c r="F9" s="1802">
        <f>SUM(B9:E9)</f>
        <v>2349620</v>
      </c>
    </row>
    <row r="10" spans="1:8" s="1066" customFormat="1" ht="14.25" thickTop="1" thickBot="1" x14ac:dyDescent="0.25">
      <c r="A10" s="1067" t="s">
        <v>1370</v>
      </c>
      <c r="B10" s="1804">
        <f>(B8-B9)</f>
        <v>-169412</v>
      </c>
      <c r="C10" s="1804">
        <f>(C8-C9)</f>
        <v>0</v>
      </c>
      <c r="D10" s="1804">
        <f>(D8-D9)</f>
        <v>0</v>
      </c>
      <c r="E10" s="1803">
        <f>(E8-E9)</f>
        <v>0</v>
      </c>
      <c r="F10" s="1805">
        <f>SUM(F8-F9)</f>
        <v>-169412</v>
      </c>
    </row>
    <row r="11" spans="1:8" s="1066" customFormat="1" ht="14.25" thickTop="1" thickBot="1" x14ac:dyDescent="0.25">
      <c r="A11" s="1068" t="s">
        <v>1985</v>
      </c>
      <c r="B11" s="1806">
        <f>'Acct Summary 7-8'!C81</f>
        <v>200724</v>
      </c>
      <c r="C11" s="1806">
        <f>'Acct Summary 7-8'!D81</f>
        <v>0</v>
      </c>
      <c r="D11" s="1806">
        <f>'Acct Summary 7-8'!F81</f>
        <v>0</v>
      </c>
      <c r="E11" s="1806">
        <f>'Acct Summary 7-8'!I81</f>
        <v>0</v>
      </c>
      <c r="F11" s="1807">
        <f>SUM(B11:E11)</f>
        <v>200724</v>
      </c>
    </row>
    <row r="12" spans="1:8" ht="16.5" customHeight="1" thickTop="1" x14ac:dyDescent="0.2">
      <c r="A12" s="1069"/>
      <c r="B12" s="1070"/>
      <c r="C12" s="2327"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28"/>
      <c r="E12" s="2328"/>
      <c r="F12" s="2329"/>
    </row>
    <row r="13" spans="1:8" ht="19.5" customHeight="1" x14ac:dyDescent="0.2">
      <c r="A13" s="1071"/>
      <c r="B13" s="1072"/>
      <c r="C13" s="2327"/>
      <c r="D13" s="2328"/>
      <c r="E13" s="2328"/>
      <c r="F13" s="2329"/>
      <c r="H13" s="1061"/>
    </row>
    <row r="14" spans="1:8" ht="19.5" customHeight="1" x14ac:dyDescent="0.2">
      <c r="A14" s="1071"/>
      <c r="B14" s="1072"/>
      <c r="C14" s="2327"/>
      <c r="D14" s="2328"/>
      <c r="E14" s="2328"/>
      <c r="F14" s="2329"/>
      <c r="H14" s="1061"/>
    </row>
    <row r="15" spans="1:8" ht="17.25" customHeight="1" x14ac:dyDescent="0.2">
      <c r="A15" s="1071"/>
      <c r="B15" s="1072"/>
      <c r="C15" s="2330"/>
      <c r="D15" s="2331"/>
      <c r="E15" s="2331"/>
      <c r="F15" s="2332"/>
      <c r="H15" s="1061"/>
    </row>
    <row r="16" spans="1:8" s="310" customFormat="1" ht="51.75" hidden="1" customHeight="1" x14ac:dyDescent="0.2">
      <c r="A16" s="2326" t="s">
        <v>1687</v>
      </c>
      <c r="B16" s="2326"/>
      <c r="C16" s="2326"/>
      <c r="D16" s="2326"/>
      <c r="E16" s="2326"/>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D29" sqref="D29"/>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348" t="s">
        <v>665</v>
      </c>
      <c r="B3" s="2349"/>
      <c r="C3" s="2349"/>
      <c r="D3" s="2350"/>
    </row>
    <row r="4" spans="1:4" x14ac:dyDescent="0.2">
      <c r="A4" s="1139" t="s">
        <v>1692</v>
      </c>
      <c r="B4" s="1140"/>
      <c r="C4" s="1141"/>
      <c r="D4" s="1142"/>
    </row>
    <row r="5" spans="1:4" ht="21" customHeight="1" x14ac:dyDescent="0.2">
      <c r="A5" s="1135"/>
      <c r="B5" s="1136">
        <v>1</v>
      </c>
      <c r="C5" s="1137" t="s">
        <v>1835</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359" t="s">
        <v>1504</v>
      </c>
      <c r="D7" s="2360"/>
    </row>
    <row r="8" spans="1:4" s="657" customFormat="1" ht="12.75" x14ac:dyDescent="0.2">
      <c r="A8" s="1125"/>
      <c r="B8" s="1080"/>
      <c r="C8" s="1083" t="s">
        <v>1503</v>
      </c>
      <c r="D8" s="1084"/>
    </row>
    <row r="9" spans="1:4" s="657" customFormat="1" ht="14.25" customHeight="1" x14ac:dyDescent="0.2">
      <c r="A9" s="1125"/>
      <c r="B9" s="1080">
        <f>B7+1</f>
        <v>4</v>
      </c>
      <c r="C9" s="1081" t="s">
        <v>1913</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351" t="s">
        <v>1008</v>
      </c>
      <c r="B15" s="2352"/>
      <c r="C15" s="2352"/>
      <c r="D15" s="2353"/>
    </row>
    <row r="16" spans="1:4" s="657" customFormat="1" ht="24" customHeight="1" x14ac:dyDescent="0.2">
      <c r="A16" s="2354" t="s">
        <v>663</v>
      </c>
      <c r="B16" s="2355"/>
      <c r="C16" s="2355"/>
      <c r="D16" s="2356"/>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363" t="s">
        <v>314</v>
      </c>
      <c r="D21" s="2364"/>
    </row>
    <row r="22" spans="1:10" ht="12.75" x14ac:dyDescent="0.2">
      <c r="A22" s="1126"/>
      <c r="B22" s="1127">
        <v>2</v>
      </c>
      <c r="C22" s="2361" t="s">
        <v>1524</v>
      </c>
      <c r="D22" s="2362"/>
    </row>
    <row r="23" spans="1:10" ht="12.2" customHeight="1" x14ac:dyDescent="0.2">
      <c r="A23" s="1126"/>
      <c r="B23" s="1127"/>
      <c r="C23" s="1128" t="s">
        <v>954</v>
      </c>
      <c r="D23" s="1129" t="str">
        <f>IF(COVER!O11="X","CASH",IF(COVER!O12="X","ACCRUAL ","PLEASE CHECK AN ACCOUNTING BASIS."))</f>
        <v>CASH</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842</v>
      </c>
      <c r="D28" s="1094" t="b">
        <f>IF('Aud Quest 2'!B53="X",IF('Aud Quest 2'!F53&gt;"00/00/00 ","Enter Effective Date","ok"))</f>
        <v>0</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365" t="s">
        <v>536</v>
      </c>
      <c r="D43" s="2366"/>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357" t="s">
        <v>784</v>
      </c>
      <c r="D56" s="2358"/>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1914</v>
      </c>
      <c r="D66" s="1112"/>
    </row>
    <row r="67" spans="1:4" x14ac:dyDescent="0.2">
      <c r="A67" s="1106"/>
      <c r="B67" s="1127"/>
      <c r="C67" s="1134" t="s">
        <v>1021</v>
      </c>
      <c r="D67" s="1112"/>
    </row>
    <row r="68" spans="1:4" x14ac:dyDescent="0.2">
      <c r="A68" s="1087"/>
      <c r="B68" s="1097"/>
      <c r="C68" s="1089" t="s">
        <v>1915</v>
      </c>
      <c r="D68" s="1111" t="str">
        <f>IF('Short-Term Long-Term Debt 24'!F49=SUM(,'Acct Summary 7-8'!C33:K33),"OK","ERROR!")</f>
        <v>OK</v>
      </c>
    </row>
    <row r="69" spans="1:4" x14ac:dyDescent="0.2">
      <c r="A69" s="1087"/>
      <c r="B69" s="1097"/>
      <c r="C69" s="1089" t="s">
        <v>1916</v>
      </c>
      <c r="D69" s="1111" t="str">
        <f>IF('Expenditures 15-22'!H170&lt;&gt;'Short-Term Long-Term Debt 24'!H49,"ERROR!","OK")</f>
        <v>OK</v>
      </c>
    </row>
    <row r="70" spans="1:4" x14ac:dyDescent="0.2">
      <c r="A70" s="1085"/>
      <c r="B70" s="1107">
        <f>B66+1</f>
        <v>9</v>
      </c>
      <c r="C70" s="2357" t="s">
        <v>1696</v>
      </c>
      <c r="D70" s="2358"/>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1917</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1918</v>
      </c>
      <c r="D78" s="1111" t="str">
        <f>IF(ISNUMBER('Acct Summary 7-8'!C9),"OK","ENTRY IS REQUIRED!")</f>
        <v>OK</v>
      </c>
    </row>
    <row r="79" spans="1:4" x14ac:dyDescent="0.2">
      <c r="A79" s="1106"/>
      <c r="B79" s="1107">
        <f>B74+1+1</f>
        <v>12</v>
      </c>
      <c r="C79" s="1117" t="s">
        <v>1903</v>
      </c>
      <c r="D79" s="1118" t="str">
        <f>IF(OR(COVER!$B$6="X",'PCTC-OEPP 27-28'!F78&gt;0),"OK","PLEASE ENTER 9 MO ADA.")</f>
        <v>OK</v>
      </c>
    </row>
    <row r="80" spans="1:4" x14ac:dyDescent="0.2">
      <c r="A80" s="1085"/>
      <c r="B80" s="1107">
        <v>13</v>
      </c>
      <c r="C80" s="1117" t="s">
        <v>1919</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31000000046</v>
      </c>
    </row>
    <row r="3" spans="1:2" x14ac:dyDescent="0.2">
      <c r="A3" t="s">
        <v>956</v>
      </c>
      <c r="B3" s="138" t="str">
        <f>COVER!A15</f>
        <v>Kane</v>
      </c>
    </row>
    <row r="4" spans="1:2" x14ac:dyDescent="0.2">
      <c r="A4" t="s">
        <v>1007</v>
      </c>
      <c r="B4" s="138" t="str">
        <f>COVER!A17</f>
        <v>Valley Educ for Employ System</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Michael A. Moyski</v>
      </c>
    </row>
    <row r="18" spans="1:2" x14ac:dyDescent="0.2">
      <c r="A18" t="s">
        <v>1150</v>
      </c>
      <c r="B18" s="138" t="str">
        <f>COVER!T17</f>
        <v>211 South Wheaton Avenue, Suite 400</v>
      </c>
    </row>
    <row r="19" spans="1:2" x14ac:dyDescent="0.2">
      <c r="A19" t="s">
        <v>886</v>
      </c>
      <c r="B19" s="138">
        <f>COVER!T25</f>
        <v>0</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200724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200724</v>
      </c>
      <c r="D92" s="2" t="str">
        <f t="shared" si="0"/>
        <v>Error?</v>
      </c>
    </row>
    <row r="93" spans="1:4" x14ac:dyDescent="0.2">
      <c r="A93" s="5">
        <v>32</v>
      </c>
      <c r="B93" s="138">
        <f>'Assets-Liab 5-6'!C41</f>
        <v>200724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46799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46799</v>
      </c>
      <c r="C843" s="2" t="s">
        <v>573</v>
      </c>
      <c r="D843" s="2" t="str">
        <f t="shared" si="12"/>
        <v>Error?</v>
      </c>
    </row>
    <row r="844" spans="1:4" x14ac:dyDescent="0.2">
      <c r="A844" s="5">
        <v>783</v>
      </c>
      <c r="B844" s="138">
        <f>'Expenditures 15-22'!E44</f>
        <v>123719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123719</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123829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294347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294347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8240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8240</v>
      </c>
      <c r="C901" s="2" t="s">
        <v>573</v>
      </c>
      <c r="D901" s="2" t="str">
        <f t="shared" si="13"/>
        <v>Error?</v>
      </c>
    </row>
    <row r="902" spans="1:4" x14ac:dyDescent="0.2">
      <c r="A902" s="5">
        <v>841</v>
      </c>
      <c r="B902" s="138">
        <f>'Expenditures 15-22'!F44</f>
        <v>12908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12908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2509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23657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23657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2031616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2031616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55039</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55039</v>
      </c>
      <c r="C1115" s="2" t="s">
        <v>573</v>
      </c>
      <c r="D1115" s="2" t="str">
        <f t="shared" si="16"/>
        <v>Error?</v>
      </c>
    </row>
    <row r="1116" spans="1:4" x14ac:dyDescent="0.2">
      <c r="A1116" s="5">
        <v>1055</v>
      </c>
      <c r="B1116" s="138">
        <f>'Expenditures 15-22'!K44</f>
        <v>136627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136627</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126338</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318004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2031616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2349620</v>
      </c>
      <c r="C1152" s="2" t="s">
        <v>573</v>
      </c>
      <c r="D1152" s="2" t="str">
        <f t="shared" si="17"/>
        <v>Error?</v>
      </c>
    </row>
    <row r="1153" spans="1:4" x14ac:dyDescent="0.2">
      <c r="A1153" s="5">
        <v>1092</v>
      </c>
      <c r="B1153" s="138">
        <f>'Expenditures 15-22'!K115</f>
        <v>-169412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370136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200724</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161</v>
      </c>
      <c r="C2551" s="2" t="s">
        <v>573</v>
      </c>
      <c r="D2551" s="2" t="str">
        <f t="shared" si="38"/>
        <v>Error?</v>
      </c>
    </row>
    <row r="2552" spans="1:4" x14ac:dyDescent="0.2">
      <c r="A2552" s="10">
        <v>2491</v>
      </c>
      <c r="D2552" s="2" t="str">
        <f t="shared" si="38"/>
        <v>OK</v>
      </c>
    </row>
    <row r="2553" spans="1:4" x14ac:dyDescent="0.2">
      <c r="A2553" s="5">
        <v>2492</v>
      </c>
      <c r="B2553" s="138">
        <f>'Acct Summary 7-8'!C6</f>
        <v>199065</v>
      </c>
      <c r="C2553" s="2" t="s">
        <v>573</v>
      </c>
      <c r="D2553" s="2" t="str">
        <f t="shared" si="38"/>
        <v>Error?</v>
      </c>
    </row>
    <row r="2554" spans="1:4" x14ac:dyDescent="0.2">
      <c r="A2554" s="5">
        <v>2493</v>
      </c>
      <c r="B2554" s="138">
        <f>'Acct Summary 7-8'!C7</f>
        <v>101923</v>
      </c>
      <c r="C2554" s="2" t="s">
        <v>573</v>
      </c>
      <c r="D2554" s="2" t="str">
        <f t="shared" si="38"/>
        <v>Error?</v>
      </c>
    </row>
    <row r="2555" spans="1:4" x14ac:dyDescent="0.2">
      <c r="A2555" s="5">
        <v>2494</v>
      </c>
      <c r="B2555" s="138">
        <f>'Acct Summary 7-8'!C8</f>
        <v>2180208</v>
      </c>
      <c r="C2555" s="2" t="s">
        <v>573</v>
      </c>
      <c r="D2555" s="2" t="str">
        <f t="shared" si="38"/>
        <v>Error?</v>
      </c>
    </row>
    <row r="2556" spans="1:4" x14ac:dyDescent="0.2">
      <c r="A2556" s="5">
        <v>2495</v>
      </c>
      <c r="B2556" s="138">
        <f>'Acct Summary 7-8'!C12</f>
        <v>0</v>
      </c>
      <c r="C2556" s="2" t="s">
        <v>573</v>
      </c>
      <c r="D2556" s="2" t="str">
        <f t="shared" si="38"/>
        <v>Error?</v>
      </c>
    </row>
    <row r="2557" spans="1:4" x14ac:dyDescent="0.2">
      <c r="A2557" s="5">
        <v>2496</v>
      </c>
      <c r="B2557" s="138">
        <f>'Acct Summary 7-8'!C13</f>
        <v>318004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2031616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2349620</v>
      </c>
      <c r="C2561" s="2" t="s">
        <v>573</v>
      </c>
      <c r="D2561" s="2" t="str">
        <f t="shared" si="39"/>
        <v>Error?</v>
      </c>
    </row>
    <row r="2562" spans="1:4" x14ac:dyDescent="0.2">
      <c r="A2562" s="5">
        <v>2501</v>
      </c>
      <c r="B2562" s="138">
        <f>'Acct Summary 7-8'!C20</f>
        <v>-169412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123829</v>
      </c>
      <c r="D2720" s="2" t="str">
        <f t="shared" si="41"/>
        <v>Error?</v>
      </c>
    </row>
    <row r="2721" spans="1:4" x14ac:dyDescent="0.2">
      <c r="A2721" s="5">
        <v>2660</v>
      </c>
      <c r="B2721" s="138">
        <f>'Expenditures 15-22'!F51</f>
        <v>2509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126338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-169412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1879059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200724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2180208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2349620</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200724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161</v>
      </c>
      <c r="C5121" s="2" t="s">
        <v>573</v>
      </c>
      <c r="D5121" s="2" t="str">
        <f t="shared" si="79"/>
        <v>Error?</v>
      </c>
    </row>
    <row r="5122" spans="1:4" x14ac:dyDescent="0.2">
      <c r="A5122" s="5">
        <v>5061</v>
      </c>
      <c r="B5122" s="138">
        <f>'Revenues 9-14'!C111</f>
        <v>1258712</v>
      </c>
      <c r="D5122" s="2" t="str">
        <f t="shared" si="79"/>
        <v>Error?</v>
      </c>
    </row>
    <row r="5123" spans="1:4" x14ac:dyDescent="0.2">
      <c r="A5123" s="5">
        <v>5062</v>
      </c>
      <c r="B5123" s="138">
        <f>'Revenues 9-14'!C112</f>
        <v>620347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1879059</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199065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199065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199065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199065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101923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101923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101923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101923</v>
      </c>
      <c r="C5326" s="2" t="s">
        <v>573</v>
      </c>
      <c r="D5326" s="2" t="str">
        <f t="shared" si="82"/>
        <v>Error?</v>
      </c>
    </row>
    <row r="5327" spans="1:5" x14ac:dyDescent="0.2">
      <c r="A5327" s="5">
        <v>5266</v>
      </c>
      <c r="B5327" s="138">
        <f>'Revenues 9-14'!C268</f>
        <v>2180208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-169412</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-0.84400470297522967</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2031616</v>
      </c>
      <c r="D7002" s="2" t="str">
        <f t="shared" si="108"/>
        <v>Error?</v>
      </c>
    </row>
    <row r="7003" spans="1:4" x14ac:dyDescent="0.2">
      <c r="A7003">
        <v>6942</v>
      </c>
      <c r="B7003" s="138">
        <f>'Expenditures 15-22'!K96</f>
        <v>2031616</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2031616</v>
      </c>
      <c r="D7012" s="2" t="str">
        <f t="shared" si="108"/>
        <v>Error?</v>
      </c>
    </row>
    <row r="7013" spans="1:4" x14ac:dyDescent="0.2">
      <c r="A7013">
        <v>6952</v>
      </c>
      <c r="B7013" s="138">
        <f>'Expenditures 15-22'!K100</f>
        <v>2031616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0.1</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390" t="s">
        <v>1191</v>
      </c>
      <c r="B2" s="2390"/>
      <c r="C2" s="2390"/>
      <c r="D2" s="2390"/>
      <c r="E2" s="2390"/>
      <c r="F2" s="2390"/>
      <c r="G2" s="2390"/>
      <c r="H2" s="2390"/>
      <c r="I2" s="2390"/>
      <c r="J2" s="2390"/>
      <c r="K2" s="2390"/>
      <c r="L2" s="2390"/>
    </row>
    <row r="3" spans="1:29" ht="13.5" customHeight="1" x14ac:dyDescent="0.2">
      <c r="A3" s="2376" t="s">
        <v>1190</v>
      </c>
      <c r="B3" s="2376"/>
      <c r="C3" s="2376"/>
      <c r="D3" s="2376"/>
      <c r="E3" s="2376"/>
      <c r="F3" s="2376"/>
      <c r="G3" s="2376"/>
      <c r="H3" s="2376"/>
      <c r="I3" s="2376"/>
      <c r="J3" s="2376"/>
      <c r="K3" s="2376"/>
      <c r="L3" s="2376"/>
    </row>
    <row r="4" spans="1:29" ht="13.5" customHeight="1" x14ac:dyDescent="0.2">
      <c r="A4" s="2390" t="s">
        <v>1989</v>
      </c>
      <c r="B4" s="2407"/>
      <c r="C4" s="2407"/>
      <c r="D4" s="2407"/>
      <c r="E4" s="2407"/>
      <c r="F4" s="2407"/>
      <c r="G4" s="2407"/>
      <c r="H4" s="2407"/>
      <c r="I4" s="2407"/>
      <c r="J4" s="2407"/>
      <c r="K4" s="2407"/>
      <c r="L4" s="2407"/>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370" t="str">
        <f>COVER!A17</f>
        <v>Valley Educ for Employ System</v>
      </c>
      <c r="B7" s="2371"/>
      <c r="C7" s="2371"/>
      <c r="D7" s="2408"/>
      <c r="E7" s="2409">
        <f>COVER!A13</f>
        <v>31000000046</v>
      </c>
      <c r="F7" s="2410"/>
      <c r="G7" s="2377">
        <f>COVER!T23</f>
        <v>66003412</v>
      </c>
      <c r="H7" s="2378"/>
      <c r="I7" s="2378"/>
      <c r="J7" s="2378"/>
      <c r="K7" s="2378"/>
      <c r="L7" s="2379"/>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380"/>
      <c r="B9" s="2381"/>
      <c r="C9" s="2381"/>
      <c r="D9" s="2381"/>
      <c r="E9" s="2381"/>
      <c r="F9" s="2382"/>
      <c r="G9" s="2383" t="str">
        <f>COVER!T13</f>
        <v>Mathieson, Moyski, Austin &amp; Co. LLP</v>
      </c>
      <c r="H9" s="2384"/>
      <c r="I9" s="2384"/>
      <c r="J9" s="2384"/>
      <c r="K9" s="2384"/>
      <c r="L9" s="2385"/>
    </row>
    <row r="10" spans="1:29" ht="13.5" customHeight="1" x14ac:dyDescent="0.2">
      <c r="A10" s="2367">
        <f>COVER!A38</f>
        <v>0</v>
      </c>
      <c r="B10" s="2368"/>
      <c r="C10" s="2368"/>
      <c r="D10" s="2368"/>
      <c r="E10" s="2368"/>
      <c r="F10" s="2369"/>
      <c r="G10" s="2383" t="str">
        <f>COVER!T17</f>
        <v>211 South Wheaton Avenue, Suite 400</v>
      </c>
      <c r="H10" s="2396"/>
      <c r="I10" s="2396"/>
      <c r="J10" s="2396"/>
      <c r="K10" s="2396"/>
      <c r="L10" s="2397"/>
    </row>
    <row r="11" spans="1:29" ht="13.5" customHeight="1" x14ac:dyDescent="0.2">
      <c r="A11" s="1171" t="s">
        <v>1519</v>
      </c>
      <c r="B11" s="1172"/>
      <c r="C11" s="1173"/>
      <c r="D11" s="1178"/>
      <c r="E11" s="1173"/>
      <c r="F11" s="1177"/>
      <c r="G11" s="2383" t="str">
        <f>COVER!T19</f>
        <v>Wheaton</v>
      </c>
      <c r="H11" s="2396"/>
      <c r="I11" s="2396"/>
      <c r="J11" s="2396"/>
      <c r="K11" s="2396"/>
      <c r="L11" s="2397"/>
    </row>
    <row r="12" spans="1:29" ht="13.5" customHeight="1" x14ac:dyDescent="0.2">
      <c r="A12" s="2401" t="s">
        <v>1518</v>
      </c>
      <c r="B12" s="2402"/>
      <c r="C12" s="2402"/>
      <c r="D12" s="2402"/>
      <c r="E12" s="2402"/>
      <c r="F12" s="2403"/>
      <c r="G12" s="2398"/>
      <c r="H12" s="2399"/>
      <c r="I12" s="2399"/>
      <c r="J12" s="2399"/>
      <c r="K12" s="2399"/>
      <c r="L12" s="2400"/>
    </row>
    <row r="13" spans="1:29" ht="13.5" customHeight="1" x14ac:dyDescent="0.2">
      <c r="A13" s="2383"/>
      <c r="B13" s="2396"/>
      <c r="C13" s="2396"/>
      <c r="D13" s="2396"/>
      <c r="E13" s="2396"/>
      <c r="F13" s="2397"/>
      <c r="G13" s="2391" t="s">
        <v>1520</v>
      </c>
      <c r="H13" s="2392"/>
      <c r="I13" s="2404">
        <f>COVER!T25</f>
        <v>0</v>
      </c>
      <c r="J13" s="2405"/>
      <c r="K13" s="2405"/>
      <c r="L13" s="2406"/>
    </row>
    <row r="14" spans="1:29" ht="13.5" customHeight="1" x14ac:dyDescent="0.2">
      <c r="A14" s="2383" t="str">
        <f>COVER!A19</f>
        <v>Route 47 at Waubonsee Dr.</v>
      </c>
      <c r="B14" s="2396"/>
      <c r="C14" s="2396"/>
      <c r="D14" s="2396"/>
      <c r="E14" s="2396"/>
      <c r="F14" s="2397"/>
      <c r="G14" s="1182" t="s">
        <v>1185</v>
      </c>
      <c r="H14" s="1180"/>
      <c r="I14" s="1180"/>
      <c r="J14" s="1180"/>
      <c r="K14" s="1180"/>
      <c r="L14" s="1181"/>
    </row>
    <row r="15" spans="1:29" ht="13.5" customHeight="1" x14ac:dyDescent="0.2">
      <c r="A15" s="2383" t="str">
        <f>COVER!A21</f>
        <v>Sugar Grove</v>
      </c>
      <c r="B15" s="2396"/>
      <c r="C15" s="2396"/>
      <c r="D15" s="2396"/>
      <c r="E15" s="2396"/>
      <c r="F15" s="2397"/>
      <c r="G15" s="2393" t="str">
        <f>COVER!T15</f>
        <v>Michael A. Moyski</v>
      </c>
      <c r="H15" s="2394"/>
      <c r="I15" s="2394"/>
      <c r="J15" s="2394"/>
      <c r="K15" s="2394"/>
      <c r="L15" s="2395"/>
    </row>
    <row r="16" spans="1:29" ht="12.2" customHeight="1" x14ac:dyDescent="0.2">
      <c r="A16" s="2373">
        <f>COVER!A25</f>
        <v>60554</v>
      </c>
      <c r="B16" s="2374"/>
      <c r="C16" s="2374"/>
      <c r="D16" s="2374"/>
      <c r="E16" s="2374"/>
      <c r="F16" s="2375"/>
      <c r="G16" s="2386"/>
      <c r="H16" s="2387"/>
      <c r="I16" s="2387"/>
      <c r="J16" s="2387"/>
      <c r="K16" s="2387"/>
      <c r="L16" s="2388"/>
    </row>
    <row r="17" spans="1:13" ht="12.2" customHeight="1" x14ac:dyDescent="0.2">
      <c r="A17" s="2389"/>
      <c r="B17" s="2374"/>
      <c r="C17" s="2374"/>
      <c r="D17" s="2374"/>
      <c r="E17" s="2374"/>
      <c r="F17" s="2375"/>
      <c r="G17" s="1182" t="s">
        <v>1184</v>
      </c>
      <c r="H17" s="1180"/>
      <c r="I17" s="1180"/>
      <c r="J17" s="1180"/>
      <c r="K17" s="1184" t="s">
        <v>1183</v>
      </c>
      <c r="L17" s="1177"/>
      <c r="M17" s="1170"/>
    </row>
    <row r="18" spans="1:13" ht="12.2" customHeight="1" x14ac:dyDescent="0.2">
      <c r="A18" s="2367"/>
      <c r="B18" s="2368"/>
      <c r="C18" s="2368"/>
      <c r="D18" s="2368"/>
      <c r="E18" s="2368"/>
      <c r="F18" s="2369"/>
      <c r="G18" s="2370" t="str">
        <f>COVER!T21</f>
        <v>630-653-1616</v>
      </c>
      <c r="H18" s="2371"/>
      <c r="I18" s="2371"/>
      <c r="J18" s="2371"/>
      <c r="K18" s="2370" t="str">
        <f>COVER!X21</f>
        <v>630-653-1735</v>
      </c>
      <c r="L18" s="2372"/>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1836</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11" t="str">
        <f>'Single Audit Cover'!A7</f>
        <v>Valley Educ for Employ System</v>
      </c>
      <c r="B1" s="2407"/>
      <c r="C1" s="2407"/>
      <c r="D1" s="2407"/>
    </row>
    <row r="2" spans="1:11" s="1199" customFormat="1" ht="12.75" x14ac:dyDescent="0.2">
      <c r="A2" s="2412">
        <f>'Single Audit Cover'!E7</f>
        <v>31000000046</v>
      </c>
      <c r="B2" s="2413"/>
      <c r="C2" s="2413"/>
      <c r="D2" s="2413"/>
    </row>
    <row r="3" spans="1:11" s="1199" customFormat="1" ht="12.75" x14ac:dyDescent="0.2">
      <c r="A3" s="2411" t="s">
        <v>1513</v>
      </c>
      <c r="B3" s="2407"/>
      <c r="C3" s="2407"/>
      <c r="D3" s="2407"/>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1837</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15" t="str">
        <f>'Single Audit Cover'!A7</f>
        <v>Valley Educ for Employ System</v>
      </c>
      <c r="B1" s="2415"/>
      <c r="C1" s="2415"/>
      <c r="D1" s="2415"/>
      <c r="E1" s="2415"/>
    </row>
    <row r="2" spans="1:5" x14ac:dyDescent="0.2">
      <c r="A2" s="2416">
        <f>'Single Audit Cover'!E7</f>
        <v>31000000046</v>
      </c>
      <c r="B2" s="2416"/>
      <c r="C2" s="2416"/>
      <c r="D2" s="2416"/>
      <c r="E2" s="2416"/>
    </row>
    <row r="3" spans="1:5" ht="4.5" customHeight="1" x14ac:dyDescent="0.2"/>
    <row r="4" spans="1:5" x14ac:dyDescent="0.2">
      <c r="A4" s="2415" t="s">
        <v>1245</v>
      </c>
      <c r="B4" s="2415"/>
      <c r="C4" s="2415"/>
      <c r="D4" s="2415"/>
      <c r="E4" s="2415"/>
    </row>
    <row r="5" spans="1:5" x14ac:dyDescent="0.2">
      <c r="A5" s="2418" t="str">
        <f>'Single Audit Cover'!A4</f>
        <v>Year Ending June 30, 2019</v>
      </c>
      <c r="B5" s="2418"/>
      <c r="C5" s="2418"/>
      <c r="D5" s="2418"/>
      <c r="E5" s="2418"/>
    </row>
    <row r="6" spans="1:5" x14ac:dyDescent="0.2">
      <c r="A6" s="2415" t="s">
        <v>1244</v>
      </c>
      <c r="B6" s="2415"/>
      <c r="C6" s="2415"/>
      <c r="D6" s="2415"/>
      <c r="E6" s="2415"/>
    </row>
    <row r="8" spans="1:5" x14ac:dyDescent="0.2">
      <c r="A8" s="1244" t="s">
        <v>1243</v>
      </c>
    </row>
    <row r="10" spans="1:5" x14ac:dyDescent="0.2">
      <c r="A10" s="1245" t="s">
        <v>1242</v>
      </c>
      <c r="B10" s="1246" t="s">
        <v>1241</v>
      </c>
      <c r="C10" s="1246"/>
      <c r="D10" s="1247">
        <f>SUM('Acct Summary 7-8'!C7:K7)</f>
        <v>101923</v>
      </c>
    </row>
    <row r="11" spans="1:5" ht="18" customHeight="1" x14ac:dyDescent="0.2">
      <c r="A11" s="1245" t="s">
        <v>1240</v>
      </c>
      <c r="B11" s="1246"/>
      <c r="C11" s="1246"/>
    </row>
    <row r="12" spans="1:5" x14ac:dyDescent="0.2">
      <c r="A12" s="1245" t="s">
        <v>1239</v>
      </c>
      <c r="B12" s="1246" t="s">
        <v>1238</v>
      </c>
      <c r="C12" s="1246"/>
      <c r="D12" s="1248">
        <f>SUM('Revenues 9-14'!C112:D112,'Revenues 9-14'!F112:G112)</f>
        <v>620347</v>
      </c>
    </row>
    <row r="13" spans="1:5" x14ac:dyDescent="0.2">
      <c r="A13" s="1245" t="s">
        <v>1237</v>
      </c>
      <c r="B13" s="1246"/>
      <c r="C13" s="1246"/>
    </row>
    <row r="14" spans="1:5" x14ac:dyDescent="0.2">
      <c r="A14" s="1245" t="s">
        <v>1727</v>
      </c>
      <c r="B14" s="1246"/>
      <c r="C14" s="1246"/>
      <c r="D14" s="1248">
        <f>'ICR Computation 30'!E11</f>
        <v>0</v>
      </c>
    </row>
    <row r="15" spans="1:5" x14ac:dyDescent="0.2">
      <c r="A15" s="1245"/>
      <c r="B15" s="1246"/>
      <c r="C15" s="1246"/>
    </row>
    <row r="16" spans="1:5" x14ac:dyDescent="0.2">
      <c r="A16" s="1245" t="s">
        <v>1844</v>
      </c>
      <c r="B16" s="1246"/>
      <c r="C16" s="1246"/>
    </row>
    <row r="17" spans="1:4" x14ac:dyDescent="0.2">
      <c r="A17" s="1245" t="s">
        <v>2061</v>
      </c>
      <c r="B17" s="1246" t="s">
        <v>1236</v>
      </c>
      <c r="C17" s="1246"/>
      <c r="D17" s="1248">
        <f>-SUM('Revenues 9-14'!C264:D264,'Revenues 9-14'!F264:G264)</f>
        <v>0</v>
      </c>
    </row>
    <row r="19" spans="1:4" ht="13.5" thickBot="1" x14ac:dyDescent="0.25">
      <c r="A19" s="1249" t="s">
        <v>1235</v>
      </c>
      <c r="D19" s="1250">
        <f>SUM(D10:D17)</f>
        <v>722270</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417"/>
      <c r="B24" s="2417"/>
      <c r="D24" s="1252"/>
    </row>
    <row r="25" spans="1:4" x14ac:dyDescent="0.2">
      <c r="A25" s="2414"/>
      <c r="B25" s="2414"/>
      <c r="D25" s="1252"/>
    </row>
    <row r="26" spans="1:4" x14ac:dyDescent="0.2">
      <c r="A26" s="2414"/>
      <c r="B26" s="2414"/>
      <c r="D26" s="1252"/>
    </row>
    <row r="27" spans="1:4" x14ac:dyDescent="0.2">
      <c r="A27" s="2414"/>
      <c r="B27" s="2414"/>
      <c r="D27" s="1252"/>
    </row>
    <row r="28" spans="1:4" x14ac:dyDescent="0.2">
      <c r="A28" s="2414"/>
      <c r="B28" s="2414"/>
      <c r="D28" s="1252"/>
    </row>
    <row r="29" spans="1:4" x14ac:dyDescent="0.2">
      <c r="A29" s="2414"/>
      <c r="B29" s="2414"/>
      <c r="D29" s="1252"/>
    </row>
    <row r="30" spans="1:4" x14ac:dyDescent="0.2">
      <c r="A30" s="2414"/>
      <c r="B30" s="2414"/>
      <c r="D30" s="1252"/>
    </row>
    <row r="32" spans="1:4" x14ac:dyDescent="0.2">
      <c r="A32" s="1244" t="s">
        <v>1233</v>
      </c>
      <c r="D32" s="1247">
        <f>SUM(D19:D30)</f>
        <v>722270</v>
      </c>
    </row>
    <row r="33" spans="1:4" x14ac:dyDescent="0.2">
      <c r="D33" s="1253"/>
    </row>
    <row r="34" spans="1:4" x14ac:dyDescent="0.2">
      <c r="A34" s="317" t="s">
        <v>1232</v>
      </c>
    </row>
    <row r="35" spans="1:4" x14ac:dyDescent="0.2">
      <c r="A35" s="317" t="s">
        <v>1231</v>
      </c>
      <c r="B35" s="1242" t="s">
        <v>1230</v>
      </c>
      <c r="D35" s="1254"/>
    </row>
    <row r="37" spans="1:4" x14ac:dyDescent="0.2">
      <c r="A37" s="1244" t="s">
        <v>1229</v>
      </c>
    </row>
    <row r="39" spans="1:4" ht="13.35" customHeight="1" x14ac:dyDescent="0.2">
      <c r="A39" s="1251" t="s">
        <v>1228</v>
      </c>
    </row>
    <row r="40" spans="1:4" x14ac:dyDescent="0.2">
      <c r="A40" s="2414"/>
      <c r="B40" s="2414"/>
      <c r="D40" s="1252"/>
    </row>
    <row r="41" spans="1:4" x14ac:dyDescent="0.2">
      <c r="A41" s="2414"/>
      <c r="B41" s="2414"/>
      <c r="D41" s="1255"/>
    </row>
    <row r="42" spans="1:4" x14ac:dyDescent="0.2">
      <c r="A42" s="2414"/>
      <c r="B42" s="2414"/>
      <c r="D42" s="1255"/>
    </row>
    <row r="43" spans="1:4" x14ac:dyDescent="0.2">
      <c r="A43" s="2414"/>
      <c r="B43" s="2414"/>
      <c r="D43" s="1255"/>
    </row>
    <row r="44" spans="1:4" x14ac:dyDescent="0.2">
      <c r="A44" s="2414"/>
      <c r="B44" s="2414"/>
      <c r="D44" s="1255"/>
    </row>
    <row r="45" spans="1:4" x14ac:dyDescent="0.2">
      <c r="A45" s="2414"/>
      <c r="B45" s="2414"/>
      <c r="D45" s="1255"/>
    </row>
    <row r="47" spans="1:4" x14ac:dyDescent="0.2">
      <c r="B47" s="1256" t="s">
        <v>1227</v>
      </c>
      <c r="C47" s="1256"/>
      <c r="D47" s="1257">
        <f>SUM(D35:D45)</f>
        <v>0</v>
      </c>
    </row>
    <row r="49" spans="2:4" x14ac:dyDescent="0.2">
      <c r="B49" s="1256" t="s">
        <v>1226</v>
      </c>
      <c r="C49" s="1256"/>
      <c r="D49" s="1257">
        <f>D32-D47</f>
        <v>722270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376" t="str">
        <f>'Single Audit Cover'!A7</f>
        <v>Valley Educ for Employ System</v>
      </c>
      <c r="C1" s="2419"/>
      <c r="D1" s="2419"/>
      <c r="E1" s="2419"/>
      <c r="F1" s="2419"/>
      <c r="G1" s="2419"/>
      <c r="H1" s="2419"/>
      <c r="I1" s="2419"/>
      <c r="J1" s="2419"/>
      <c r="K1" s="2419"/>
      <c r="L1" s="2419"/>
      <c r="M1" s="2419"/>
    </row>
    <row r="2" spans="2:14" ht="15" x14ac:dyDescent="0.2">
      <c r="B2" s="2420">
        <f>'Single Audit Cover'!E7</f>
        <v>31000000046</v>
      </c>
      <c r="C2" s="2420"/>
      <c r="D2" s="2420"/>
      <c r="E2" s="2420"/>
      <c r="F2" s="2420"/>
      <c r="G2" s="2420"/>
      <c r="H2" s="2420"/>
      <c r="I2" s="2420"/>
      <c r="J2" s="2420"/>
      <c r="K2" s="2420"/>
      <c r="L2" s="2420"/>
      <c r="M2" s="2420"/>
      <c r="N2" s="1286"/>
    </row>
    <row r="3" spans="2:14" ht="15" x14ac:dyDescent="0.2">
      <c r="B3" s="2421" t="s">
        <v>1219</v>
      </c>
      <c r="C3" s="2421"/>
      <c r="D3" s="2421"/>
      <c r="E3" s="2421"/>
      <c r="F3" s="2421"/>
      <c r="G3" s="2421"/>
      <c r="H3" s="2421"/>
      <c r="I3" s="2421"/>
      <c r="J3" s="2421"/>
      <c r="K3" s="2421"/>
      <c r="L3" s="2421"/>
      <c r="M3" s="2421"/>
      <c r="N3" s="1286"/>
    </row>
    <row r="4" spans="2:14" ht="15" x14ac:dyDescent="0.2">
      <c r="B4" s="2422" t="str">
        <f>'Single Audit Cover'!A4</f>
        <v>Year Ending June 30, 2019</v>
      </c>
      <c r="C4" s="2422"/>
      <c r="D4" s="2422"/>
      <c r="E4" s="2422"/>
      <c r="F4" s="2422"/>
      <c r="G4" s="2422"/>
      <c r="H4" s="2422"/>
      <c r="I4" s="2422"/>
      <c r="J4" s="2422"/>
      <c r="K4" s="2422"/>
      <c r="L4" s="2422"/>
      <c r="M4" s="2422"/>
      <c r="N4" s="1286"/>
    </row>
    <row r="6" spans="2:14" x14ac:dyDescent="0.2">
      <c r="B6" s="1287"/>
      <c r="C6" s="1288"/>
      <c r="D6" s="1289" t="s">
        <v>1265</v>
      </c>
      <c r="E6" s="1290" t="s">
        <v>527</v>
      </c>
      <c r="F6" s="1291"/>
      <c r="G6" s="1292" t="s">
        <v>1734</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1839</v>
      </c>
      <c r="I8" s="1303" t="s">
        <v>1262</v>
      </c>
      <c r="J8" s="1302" t="s">
        <v>1990</v>
      </c>
      <c r="K8" s="1303" t="s">
        <v>1261</v>
      </c>
      <c r="L8" s="1304" t="s">
        <v>1257</v>
      </c>
      <c r="M8" s="1305" t="s">
        <v>30</v>
      </c>
    </row>
    <row r="9" spans="2:14" ht="14.25" x14ac:dyDescent="0.2">
      <c r="B9" s="1309" t="s">
        <v>1259</v>
      </c>
      <c r="C9" s="1297" t="s">
        <v>1735</v>
      </c>
      <c r="D9" s="1298" t="s">
        <v>1736</v>
      </c>
      <c r="E9" s="1306" t="s">
        <v>1839</v>
      </c>
      <c r="F9" s="1307" t="s">
        <v>1990</v>
      </c>
      <c r="G9" s="1308" t="s">
        <v>1839</v>
      </c>
      <c r="H9" s="1301" t="s">
        <v>1582</v>
      </c>
      <c r="I9" s="1303" t="s">
        <v>1990</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1737</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1840</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1738</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1739</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1740</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1741</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Valley Educ for Employ System</v>
      </c>
      <c r="B1" s="2424"/>
      <c r="C1" s="2424"/>
      <c r="D1" s="2424"/>
      <c r="E1" s="2424"/>
      <c r="F1" s="2424"/>
    </row>
    <row r="2" spans="1:7" ht="13.5" customHeight="1" x14ac:dyDescent="0.2">
      <c r="A2" s="2420">
        <f>'Single Audit Cover'!E7</f>
        <v>31000000046</v>
      </c>
      <c r="B2" s="2420"/>
      <c r="C2" s="2420"/>
      <c r="D2" s="2420"/>
      <c r="E2" s="2420"/>
      <c r="F2" s="2420"/>
      <c r="G2" s="1259"/>
    </row>
    <row r="3" spans="1:7" ht="15.75" customHeight="1" x14ac:dyDescent="0.2">
      <c r="A3" s="2425" t="s">
        <v>1271</v>
      </c>
      <c r="B3" s="2425"/>
      <c r="C3" s="2425"/>
      <c r="D3" s="2425"/>
      <c r="E3" s="2425"/>
      <c r="F3" s="2425"/>
    </row>
    <row r="4" spans="1:7" ht="13.5" customHeight="1" x14ac:dyDescent="0.2">
      <c r="A4" s="2426" t="str">
        <f>'Single Audit Cover'!A4</f>
        <v>Year Ending June 30, 2019</v>
      </c>
      <c r="B4" s="2426"/>
      <c r="C4" s="2426"/>
      <c r="D4" s="2426"/>
      <c r="E4" s="2426"/>
      <c r="F4" s="2426"/>
    </row>
    <row r="5" spans="1:7" ht="8.25" customHeight="1" x14ac:dyDescent="0.2">
      <c r="C5" s="317"/>
      <c r="D5" s="317"/>
    </row>
    <row r="6" spans="1:7" ht="13.5" customHeight="1" x14ac:dyDescent="0.2">
      <c r="A6" s="1260" t="s">
        <v>1728</v>
      </c>
      <c r="C6" s="317"/>
      <c r="D6" s="317"/>
    </row>
    <row r="7" spans="1:7" ht="60.95" customHeight="1" x14ac:dyDescent="0.2">
      <c r="A7" s="2423" t="s">
        <v>1729</v>
      </c>
      <c r="B7" s="2423"/>
      <c r="C7" s="2423"/>
      <c r="D7" s="2423"/>
      <c r="E7" s="2423"/>
      <c r="F7" s="2423"/>
    </row>
    <row r="8" spans="1:7" ht="12" customHeight="1" x14ac:dyDescent="0.2">
      <c r="A8" s="1260"/>
      <c r="B8" s="1266"/>
      <c r="C8" s="1266"/>
      <c r="D8" s="1266"/>
    </row>
    <row r="9" spans="1:7" ht="15" customHeight="1" x14ac:dyDescent="0.2">
      <c r="A9" s="1261" t="s">
        <v>1730</v>
      </c>
      <c r="B9" s="1264"/>
      <c r="C9" s="1264"/>
      <c r="D9" s="1264"/>
      <c r="E9" s="1262"/>
      <c r="F9" s="1262"/>
      <c r="G9" s="1262"/>
    </row>
    <row r="10" spans="1:7" ht="15" customHeight="1" x14ac:dyDescent="0.2">
      <c r="A10" s="1263" t="s">
        <v>1547</v>
      </c>
      <c r="B10" s="1264"/>
      <c r="C10" s="1265"/>
      <c r="D10" s="1264" t="s">
        <v>1548</v>
      </c>
      <c r="E10" s="1265"/>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423" t="s">
        <v>1731</v>
      </c>
      <c r="B13" s="2423"/>
      <c r="C13" s="2423"/>
      <c r="D13" s="2423"/>
      <c r="E13" s="2423"/>
      <c r="F13" s="2423"/>
    </row>
    <row r="14" spans="1:7" ht="9.75" customHeight="1" x14ac:dyDescent="0.2">
      <c r="C14" s="1244"/>
      <c r="D14" s="1244"/>
    </row>
    <row r="15" spans="1:7" ht="13.5" customHeight="1" x14ac:dyDescent="0.2">
      <c r="C15" s="1833" t="s">
        <v>1270</v>
      </c>
      <c r="D15" s="2428" t="s">
        <v>1269</v>
      </c>
      <c r="E15" s="2428"/>
      <c r="F15" s="2428"/>
    </row>
    <row r="16" spans="1:7" ht="13.5" customHeight="1" x14ac:dyDescent="0.2">
      <c r="A16" s="1266"/>
      <c r="B16" s="1260" t="s">
        <v>1268</v>
      </c>
      <c r="C16" s="1833" t="s">
        <v>1267</v>
      </c>
      <c r="D16" s="2429" t="s">
        <v>1588</v>
      </c>
      <c r="E16" s="2429"/>
      <c r="F16" s="2429"/>
    </row>
    <row r="17" spans="1:6" ht="20.45" customHeight="1" x14ac:dyDescent="0.2">
      <c r="A17" s="1267"/>
      <c r="B17" s="1268"/>
      <c r="C17" s="1269"/>
      <c r="D17" s="2427"/>
      <c r="E17" s="2427"/>
      <c r="F17" s="2427"/>
    </row>
    <row r="18" spans="1:6" ht="20.65" customHeight="1" x14ac:dyDescent="0.2">
      <c r="A18" s="1267"/>
      <c r="B18" s="1268"/>
      <c r="C18" s="1269"/>
      <c r="D18" s="2427"/>
      <c r="E18" s="2427"/>
      <c r="F18" s="2427"/>
    </row>
    <row r="19" spans="1:6" ht="20.65" customHeight="1" x14ac:dyDescent="0.2">
      <c r="A19" s="1267"/>
      <c r="B19" s="1268"/>
      <c r="C19" s="1269"/>
      <c r="D19" s="2427"/>
      <c r="E19" s="2427"/>
      <c r="F19" s="2427"/>
    </row>
    <row r="20" spans="1:6" ht="20.65" customHeight="1" x14ac:dyDescent="0.2">
      <c r="A20" s="1267"/>
      <c r="B20" s="1268"/>
      <c r="C20" s="1269"/>
      <c r="D20" s="2427"/>
      <c r="E20" s="2427"/>
      <c r="F20" s="2427"/>
    </row>
    <row r="21" spans="1:6" ht="20.65" customHeight="1" x14ac:dyDescent="0.2">
      <c r="A21" s="1267"/>
      <c r="B21" s="1268"/>
      <c r="C21" s="1269"/>
      <c r="D21" s="2427"/>
      <c r="E21" s="2427"/>
      <c r="F21" s="2427"/>
    </row>
    <row r="22" spans="1:6" ht="20.65" customHeight="1" x14ac:dyDescent="0.2">
      <c r="A22" s="1267"/>
      <c r="B22" s="1268"/>
      <c r="C22" s="1269"/>
      <c r="D22" s="2427"/>
      <c r="E22" s="2427"/>
      <c r="F22" s="2427"/>
    </row>
    <row r="23" spans="1:6" ht="20.65" customHeight="1" x14ac:dyDescent="0.2">
      <c r="A23" s="1267"/>
      <c r="B23" s="1268"/>
      <c r="C23" s="1269"/>
      <c r="D23" s="2427"/>
      <c r="E23" s="2427"/>
      <c r="F23" s="2427"/>
    </row>
    <row r="24" spans="1:6" ht="20.65" customHeight="1" x14ac:dyDescent="0.2">
      <c r="A24" s="1267"/>
      <c r="B24" s="1268"/>
      <c r="C24" s="1269"/>
      <c r="D24" s="2427"/>
      <c r="E24" s="2427"/>
      <c r="F24" s="2427"/>
    </row>
    <row r="25" spans="1:6" ht="20.65" customHeight="1" x14ac:dyDescent="0.2">
      <c r="A25" s="1267"/>
      <c r="B25" s="1268"/>
      <c r="C25" s="1269"/>
      <c r="D25" s="2427"/>
      <c r="E25" s="2427"/>
      <c r="F25" s="2427"/>
    </row>
    <row r="26" spans="1:6" ht="20.65" customHeight="1" x14ac:dyDescent="0.2">
      <c r="A26" s="1267"/>
      <c r="B26" s="1268"/>
      <c r="C26" s="1269"/>
      <c r="D26" s="2427"/>
      <c r="E26" s="2427"/>
      <c r="F26" s="2427"/>
    </row>
    <row r="27" spans="1:6" ht="20.65" customHeight="1" x14ac:dyDescent="0.2">
      <c r="A27" s="1267"/>
      <c r="B27" s="1268"/>
      <c r="C27" s="1269"/>
      <c r="D27" s="2427"/>
      <c r="E27" s="2427"/>
      <c r="F27" s="2427"/>
    </row>
    <row r="28" spans="1:6" ht="20.65" customHeight="1" x14ac:dyDescent="0.2">
      <c r="A28" s="1267"/>
      <c r="B28" s="1268"/>
      <c r="C28" s="1269"/>
      <c r="D28" s="2427"/>
      <c r="E28" s="2427"/>
      <c r="F28" s="2427"/>
    </row>
    <row r="29" spans="1:6" ht="20.65" customHeight="1" x14ac:dyDescent="0.2">
      <c r="A29" s="1267"/>
      <c r="B29" s="1268"/>
      <c r="C29" s="1269"/>
      <c r="D29" s="2427"/>
      <c r="E29" s="2427"/>
      <c r="F29" s="2427"/>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431" t="s">
        <v>1732</v>
      </c>
      <c r="B32" s="2431"/>
      <c r="C32" s="2431"/>
      <c r="D32" s="2431"/>
      <c r="E32" s="2431"/>
      <c r="F32" s="2431"/>
    </row>
    <row r="33" spans="1:6" ht="13.5" customHeight="1" x14ac:dyDescent="0.2">
      <c r="A33" s="328" t="s">
        <v>1434</v>
      </c>
      <c r="B33" s="328"/>
      <c r="C33" s="1272">
        <v>0</v>
      </c>
      <c r="D33" s="1890"/>
      <c r="E33" s="1270"/>
    </row>
    <row r="34" spans="1:6" ht="13.5" customHeight="1" x14ac:dyDescent="0.2">
      <c r="A34" s="328" t="s">
        <v>1838</v>
      </c>
      <c r="B34" s="328"/>
      <c r="C34" s="1273">
        <v>0</v>
      </c>
      <c r="D34" s="1890" t="s">
        <v>1589</v>
      </c>
      <c r="E34" s="2432">
        <f>+C33+C34</f>
        <v>0</v>
      </c>
      <c r="F34" s="2433"/>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c r="D38" s="1890"/>
      <c r="E38" s="1270"/>
    </row>
    <row r="39" spans="1:6" ht="14.25" customHeight="1" x14ac:dyDescent="0.2">
      <c r="A39" s="328"/>
      <c r="B39" s="328" t="s">
        <v>1436</v>
      </c>
      <c r="C39" s="1276"/>
      <c r="D39" s="1890"/>
      <c r="E39" s="1270"/>
    </row>
    <row r="40" spans="1:6" ht="14.25" customHeight="1" x14ac:dyDescent="0.2">
      <c r="A40" s="328"/>
      <c r="B40" s="328" t="s">
        <v>1437</v>
      </c>
      <c r="C40" s="1276"/>
      <c r="D40" s="1890"/>
      <c r="E40" s="1270"/>
    </row>
    <row r="41" spans="1:6" ht="14.25" customHeight="1" x14ac:dyDescent="0.2">
      <c r="A41" s="328"/>
      <c r="B41" s="328" t="s">
        <v>1438</v>
      </c>
      <c r="C41" s="1276"/>
      <c r="D41" s="1890"/>
      <c r="E41" s="1270"/>
    </row>
    <row r="42" spans="1:6" ht="14.25" customHeight="1" x14ac:dyDescent="0.2">
      <c r="A42" s="328" t="s">
        <v>1439</v>
      </c>
      <c r="B42" s="328"/>
      <c r="C42" s="1888"/>
      <c r="D42" s="1890"/>
      <c r="E42" s="1270"/>
    </row>
    <row r="43" spans="1:6" ht="14.25" customHeight="1" x14ac:dyDescent="0.2">
      <c r="A43" s="328" t="s">
        <v>1440</v>
      </c>
      <c r="B43" s="328"/>
      <c r="C43" s="1277"/>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1733</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34" t="s">
        <v>1590</v>
      </c>
      <c r="C49" s="2434"/>
      <c r="D49" s="2434"/>
      <c r="E49" s="1383"/>
    </row>
    <row r="50" spans="1:5" s="1284" customFormat="1" ht="3.75" customHeight="1" x14ac:dyDescent="0.2">
      <c r="A50" s="1283"/>
      <c r="B50" s="1832"/>
      <c r="C50" s="1832"/>
      <c r="D50" s="1832"/>
      <c r="E50" s="1383"/>
    </row>
    <row r="51" spans="1:5" s="1284" customFormat="1" ht="20.25" customHeight="1" x14ac:dyDescent="0.2">
      <c r="A51" s="1285">
        <v>6</v>
      </c>
      <c r="B51" s="2430" t="s">
        <v>1551</v>
      </c>
      <c r="C51" s="2430"/>
      <c r="D51" s="2430"/>
    </row>
    <row r="52" spans="1:5" ht="14.25" customHeight="1" x14ac:dyDescent="0.2">
      <c r="A52" s="1285"/>
      <c r="B52" s="2430"/>
      <c r="C52" s="2430"/>
      <c r="D52" s="243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9" t="str">
        <f>'Single Audit Cover'!A7</f>
        <v>Valley Educ for Employ System</v>
      </c>
      <c r="C1" s="2440"/>
      <c r="D1" s="2440"/>
      <c r="E1" s="2440"/>
      <c r="F1" s="2440"/>
      <c r="G1" s="2440"/>
      <c r="H1" s="2440"/>
      <c r="I1" s="2440"/>
      <c r="J1" s="1393"/>
    </row>
    <row r="2" spans="2:10" s="317" customFormat="1" ht="12.75" customHeight="1" x14ac:dyDescent="0.2">
      <c r="B2" s="2441">
        <f>'Single Audit Cover'!E7</f>
        <v>31000000046</v>
      </c>
      <c r="C2" s="2442"/>
      <c r="D2" s="2442"/>
      <c r="E2" s="2442"/>
      <c r="F2" s="2442"/>
      <c r="G2" s="2442"/>
      <c r="H2" s="2442"/>
      <c r="I2" s="2442"/>
      <c r="J2" s="1393"/>
    </row>
    <row r="3" spans="2:10" s="317" customFormat="1" ht="12.75" customHeight="1" x14ac:dyDescent="0.2">
      <c r="B3" s="2443" t="s">
        <v>1285</v>
      </c>
      <c r="C3" s="2444"/>
      <c r="D3" s="2444"/>
      <c r="E3" s="2444"/>
      <c r="F3" s="2444"/>
      <c r="G3" s="2444"/>
      <c r="H3" s="2444"/>
      <c r="I3" s="2444"/>
      <c r="J3" s="1394"/>
    </row>
    <row r="4" spans="2:10" s="317" customFormat="1" ht="12.75" customHeight="1" x14ac:dyDescent="0.2">
      <c r="B4" s="2443" t="str">
        <f>'Single Audit Cover'!A4</f>
        <v>Year Ending June 30, 2019</v>
      </c>
      <c r="C4" s="2444"/>
      <c r="D4" s="2444"/>
      <c r="E4" s="2444"/>
      <c r="F4" s="2444"/>
      <c r="G4" s="2444"/>
      <c r="H4" s="2444"/>
      <c r="I4" s="2444"/>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43" t="s">
        <v>1284</v>
      </c>
      <c r="C7" s="2444"/>
      <c r="D7" s="2444"/>
      <c r="E7" s="2444"/>
      <c r="F7" s="2444"/>
      <c r="G7" s="2444"/>
      <c r="H7" s="2444"/>
      <c r="I7" s="2444"/>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445"/>
      <c r="D11" s="2445"/>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c r="H27" s="1284" t="s">
        <v>1276</v>
      </c>
      <c r="I27" s="1284"/>
    </row>
    <row r="28" spans="2:9" s="317" customFormat="1" ht="12.75" customHeight="1" x14ac:dyDescent="0.2">
      <c r="B28" s="1352"/>
      <c r="C28" s="1266"/>
      <c r="E28" s="1242"/>
    </row>
    <row r="29" spans="2:9" s="317" customFormat="1" ht="12.75" customHeight="1" x14ac:dyDescent="0.2">
      <c r="B29" s="1352" t="s">
        <v>1275</v>
      </c>
      <c r="C29" s="1266"/>
      <c r="D29" s="2446"/>
      <c r="E29" s="2446"/>
      <c r="F29" s="2446"/>
      <c r="G29" s="2446"/>
      <c r="H29" s="2446"/>
      <c r="I29" s="2446"/>
    </row>
    <row r="30" spans="2:9" s="317" customFormat="1" x14ac:dyDescent="0.2">
      <c r="B30" s="1352"/>
      <c r="C30" s="322"/>
      <c r="D30" s="1404" t="s">
        <v>1748</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c r="H33" s="1284" t="s">
        <v>99</v>
      </c>
    </row>
    <row r="35" spans="2:9" x14ac:dyDescent="0.2">
      <c r="B35" s="1412" t="s">
        <v>1749</v>
      </c>
      <c r="C35" s="1413"/>
      <c r="D35" s="1251"/>
    </row>
    <row r="36" spans="2:9" ht="6" customHeight="1" x14ac:dyDescent="0.2">
      <c r="B36" s="1412"/>
      <c r="C36" s="1413"/>
      <c r="D36" s="1251"/>
    </row>
    <row r="37" spans="2:9" ht="17.25" customHeight="1" x14ac:dyDescent="0.2">
      <c r="B37" s="1414" t="s">
        <v>1750</v>
      </c>
      <c r="C37" s="2447" t="s">
        <v>1751</v>
      </c>
      <c r="D37" s="2448"/>
      <c r="E37" s="2448"/>
      <c r="F37" s="2449"/>
      <c r="G37" s="2447" t="s">
        <v>1592</v>
      </c>
      <c r="H37" s="2448"/>
      <c r="I37" s="2449"/>
    </row>
    <row r="38" spans="2:9" ht="16.5" customHeight="1" x14ac:dyDescent="0.2">
      <c r="B38" s="1415"/>
      <c r="C38" s="2435"/>
      <c r="D38" s="2436"/>
      <c r="E38" s="2436"/>
      <c r="F38" s="2437"/>
      <c r="G38" s="2450"/>
      <c r="H38" s="2451"/>
      <c r="I38" s="2452"/>
    </row>
    <row r="39" spans="2:9" ht="16.5" customHeight="1" x14ac:dyDescent="0.2">
      <c r="B39" s="1415"/>
      <c r="C39" s="2435"/>
      <c r="D39" s="2436"/>
      <c r="E39" s="2436"/>
      <c r="F39" s="2437"/>
      <c r="G39" s="2438"/>
      <c r="H39" s="2438"/>
      <c r="I39" s="2438"/>
    </row>
    <row r="40" spans="2:9" ht="16.5" customHeight="1" x14ac:dyDescent="0.2">
      <c r="B40" s="1415"/>
      <c r="C40" s="2435"/>
      <c r="D40" s="2436"/>
      <c r="E40" s="2436"/>
      <c r="F40" s="2437"/>
      <c r="G40" s="2438"/>
      <c r="H40" s="2438"/>
      <c r="I40" s="2438"/>
    </row>
    <row r="41" spans="2:9" ht="16.5" customHeight="1" x14ac:dyDescent="0.2">
      <c r="B41" s="1415"/>
      <c r="C41" s="2435"/>
      <c r="D41" s="2436"/>
      <c r="E41" s="2436"/>
      <c r="F41" s="2437"/>
      <c r="G41" s="2438"/>
      <c r="H41" s="2438"/>
      <c r="I41" s="2438"/>
    </row>
    <row r="42" spans="2:9" ht="16.5" customHeight="1" x14ac:dyDescent="0.2">
      <c r="B42" s="1415"/>
      <c r="C42" s="2435"/>
      <c r="D42" s="2436"/>
      <c r="E42" s="2436"/>
      <c r="F42" s="2437"/>
      <c r="G42" s="2438"/>
      <c r="H42" s="2438"/>
      <c r="I42" s="2438"/>
    </row>
    <row r="43" spans="2:9" ht="16.5" customHeight="1" x14ac:dyDescent="0.2">
      <c r="B43" s="1415"/>
      <c r="C43" s="2453" t="s">
        <v>1593</v>
      </c>
      <c r="D43" s="2454"/>
      <c r="E43" s="2454"/>
      <c r="F43" s="2455"/>
      <c r="G43" s="2456">
        <f>SUM(G38:I42)</f>
        <v>0</v>
      </c>
      <c r="H43" s="2456"/>
      <c r="I43" s="2456"/>
    </row>
    <row r="44" spans="2:9" ht="12.75" customHeight="1" x14ac:dyDescent="0.2"/>
    <row r="45" spans="2:9" ht="12.75" customHeight="1" x14ac:dyDescent="0.2">
      <c r="B45" s="1406" t="s">
        <v>1841</v>
      </c>
      <c r="D45" s="2457">
        <v>0</v>
      </c>
      <c r="E45" s="2458"/>
    </row>
    <row r="46" spans="2:9" ht="5.25" customHeight="1" x14ac:dyDescent="0.2">
      <c r="B46" s="1416"/>
      <c r="D46" s="1417"/>
      <c r="E46" s="1418"/>
    </row>
    <row r="47" spans="2:9" ht="12.75" customHeight="1" x14ac:dyDescent="0.2">
      <c r="B47" s="1284" t="s">
        <v>1594</v>
      </c>
      <c r="C47" s="1284"/>
      <c r="D47" s="1419" t="e">
        <f>+G43/D45</f>
        <v>#DIV/0!</v>
      </c>
      <c r="E47" s="1420"/>
      <c r="F47" s="1421"/>
      <c r="I47" s="1422"/>
    </row>
    <row r="48" spans="2:9" ht="9.9499999999999993" customHeight="1" x14ac:dyDescent="0.2"/>
    <row r="49" spans="1:9" x14ac:dyDescent="0.2">
      <c r="B49" s="1352" t="s">
        <v>1273</v>
      </c>
      <c r="C49" s="1266"/>
      <c r="D49" s="1266"/>
      <c r="E49" s="2459"/>
      <c r="F49" s="2459"/>
      <c r="G49" s="2459"/>
      <c r="H49" s="322"/>
    </row>
    <row r="51" spans="1:9" ht="13.5" customHeight="1" x14ac:dyDescent="0.2">
      <c r="B51" s="1352" t="s">
        <v>1272</v>
      </c>
      <c r="C51" s="1266"/>
      <c r="E51" s="1409"/>
      <c r="F51" s="1284" t="s">
        <v>885</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1752</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1753</v>
      </c>
      <c r="C58" s="1435"/>
      <c r="D58" s="1435"/>
    </row>
    <row r="59" spans="1:9" s="1432" customFormat="1" ht="3.95" customHeight="1" x14ac:dyDescent="0.2">
      <c r="A59" s="1429"/>
      <c r="B59" s="1434"/>
      <c r="C59" s="1435"/>
      <c r="D59" s="1435"/>
    </row>
    <row r="60" spans="1:9" s="1432" customFormat="1" ht="13.5" customHeight="1" x14ac:dyDescent="0.2">
      <c r="A60" s="1429"/>
      <c r="B60" s="1434" t="s">
        <v>1754</v>
      </c>
      <c r="C60" s="1435"/>
      <c r="D60" s="1435"/>
    </row>
    <row r="61" spans="1:9" s="1432" customFormat="1" ht="3.95" customHeight="1" x14ac:dyDescent="0.2">
      <c r="A61" s="1429"/>
      <c r="B61" s="1434"/>
      <c r="C61" s="1435"/>
      <c r="D61" s="1435"/>
    </row>
    <row r="62" spans="1:9" s="1432" customFormat="1" ht="12.75" customHeight="1" x14ac:dyDescent="0.2">
      <c r="A62" s="1429"/>
      <c r="B62" s="1434" t="s">
        <v>1755</v>
      </c>
      <c r="C62" s="1435"/>
      <c r="D62" s="1435"/>
    </row>
    <row r="63" spans="1:9" s="1432" customFormat="1" ht="13.5" customHeight="1" x14ac:dyDescent="0.2">
      <c r="A63" s="1429"/>
      <c r="B63" s="1433" t="s">
        <v>1597</v>
      </c>
      <c r="C63" s="1429"/>
      <c r="D63" s="142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9" t="str">
        <f>'Single Audit Cover'!A7</f>
        <v>Valley Educ for Employ System</v>
      </c>
      <c r="C1" s="2439"/>
      <c r="D1" s="2439"/>
      <c r="E1" s="2439"/>
      <c r="F1" s="2439"/>
      <c r="G1" s="2439"/>
      <c r="H1" s="2439"/>
      <c r="I1" s="2439"/>
      <c r="J1" s="2439"/>
      <c r="K1" s="2439"/>
      <c r="L1" s="1358"/>
      <c r="M1" s="1358"/>
    </row>
    <row r="2" spans="1:13" ht="12" customHeight="1" x14ac:dyDescent="0.2">
      <c r="B2" s="2441">
        <f>'Single Audit Cover'!E7</f>
        <v>31000000046</v>
      </c>
      <c r="C2" s="2441"/>
      <c r="D2" s="2441"/>
      <c r="E2" s="2441"/>
      <c r="F2" s="2441"/>
      <c r="G2" s="2441"/>
      <c r="H2" s="2441"/>
      <c r="I2" s="2441"/>
      <c r="J2" s="2441"/>
      <c r="K2" s="2441"/>
      <c r="L2" s="1359"/>
      <c r="M2" s="1360"/>
    </row>
    <row r="3" spans="1:13" ht="10.35" customHeight="1" x14ac:dyDescent="0.2">
      <c r="B3" s="2462" t="s">
        <v>1285</v>
      </c>
      <c r="C3" s="2462"/>
      <c r="D3" s="2462"/>
      <c r="E3" s="2462"/>
      <c r="F3" s="2462"/>
      <c r="G3" s="2462"/>
      <c r="H3" s="2462"/>
      <c r="I3" s="2462"/>
      <c r="J3" s="2462"/>
      <c r="K3" s="2462"/>
      <c r="L3" s="1361"/>
      <c r="M3" s="1361"/>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463" t="s">
        <v>1296</v>
      </c>
      <c r="C7" s="2463"/>
      <c r="D7" s="2464"/>
      <c r="E7" s="2464"/>
      <c r="F7" s="2464"/>
      <c r="G7" s="2464"/>
      <c r="H7" s="2464"/>
      <c r="I7" s="2464"/>
      <c r="J7" s="2464"/>
      <c r="K7" s="2464"/>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1742</v>
      </c>
      <c r="C10" s="1369" t="s">
        <v>1991</v>
      </c>
      <c r="D10" s="1370"/>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461"/>
      <c r="C14" s="2461"/>
      <c r="D14" s="2461"/>
      <c r="E14" s="2461"/>
      <c r="F14" s="2461"/>
      <c r="G14" s="2461"/>
      <c r="H14" s="2461"/>
      <c r="I14" s="2461"/>
      <c r="J14" s="2461"/>
      <c r="K14" s="2461"/>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461"/>
      <c r="C17" s="2461"/>
      <c r="D17" s="2461"/>
      <c r="E17" s="2461"/>
      <c r="F17" s="2461"/>
      <c r="G17" s="2461"/>
      <c r="H17" s="2461"/>
      <c r="I17" s="2461"/>
      <c r="J17" s="2461"/>
      <c r="K17" s="2461"/>
      <c r="L17" s="1365"/>
    </row>
    <row r="18" spans="2:12" ht="4.5" customHeight="1" x14ac:dyDescent="0.2">
      <c r="B18" s="1382"/>
      <c r="C18" s="1382"/>
      <c r="L18" s="1365"/>
    </row>
    <row r="19" spans="2:12" s="1266" customFormat="1" ht="13.5" customHeight="1" x14ac:dyDescent="0.2">
      <c r="B19" s="1377" t="s">
        <v>1743</v>
      </c>
      <c r="C19" s="1377"/>
      <c r="D19" s="1378"/>
      <c r="E19" s="1378"/>
      <c r="F19" s="1378"/>
      <c r="G19" s="1379"/>
      <c r="H19" s="1378"/>
      <c r="I19" s="1379"/>
      <c r="J19" s="1378"/>
      <c r="K19" s="1378"/>
      <c r="L19" s="1380"/>
    </row>
    <row r="20" spans="2:12" ht="45.75" customHeight="1" x14ac:dyDescent="0.2">
      <c r="B20" s="2465"/>
      <c r="C20" s="2465"/>
      <c r="D20" s="2461"/>
      <c r="E20" s="2461"/>
      <c r="F20" s="2461"/>
      <c r="G20" s="2461"/>
      <c r="H20" s="2461"/>
      <c r="I20" s="2461"/>
      <c r="J20" s="2461"/>
      <c r="K20" s="2461"/>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61"/>
      <c r="C23" s="2461"/>
      <c r="D23" s="2461"/>
      <c r="E23" s="2461"/>
      <c r="F23" s="2461"/>
      <c r="G23" s="2461"/>
      <c r="H23" s="2461"/>
      <c r="I23" s="2461"/>
      <c r="J23" s="2461"/>
      <c r="K23" s="2461"/>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461"/>
      <c r="C26" s="2461"/>
      <c r="D26" s="2461"/>
      <c r="E26" s="2461"/>
      <c r="F26" s="2461"/>
      <c r="G26" s="2461"/>
      <c r="H26" s="2461"/>
      <c r="I26" s="2461"/>
      <c r="J26" s="2461"/>
      <c r="K26" s="2461"/>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60"/>
      <c r="C29" s="2460"/>
      <c r="D29" s="2461"/>
      <c r="E29" s="2461"/>
      <c r="F29" s="2461"/>
      <c r="G29" s="2461"/>
      <c r="H29" s="2461"/>
      <c r="I29" s="2461"/>
      <c r="J29" s="2461"/>
      <c r="K29" s="2461"/>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1744</v>
      </c>
      <c r="C31" s="1387"/>
      <c r="D31" s="1362"/>
      <c r="E31" s="1363"/>
      <c r="F31" s="1363"/>
      <c r="G31" s="1364"/>
      <c r="H31" s="1363"/>
      <c r="I31" s="1364"/>
      <c r="J31" s="1363"/>
      <c r="K31" s="1363"/>
      <c r="L31" s="1365"/>
    </row>
    <row r="32" spans="2:12" s="322" customFormat="1" ht="44.25" customHeight="1" x14ac:dyDescent="0.2">
      <c r="B32" s="2460"/>
      <c r="C32" s="2460"/>
      <c r="D32" s="2461"/>
      <c r="E32" s="2461"/>
      <c r="F32" s="2461"/>
      <c r="G32" s="2461"/>
      <c r="H32" s="2461"/>
      <c r="I32" s="2461"/>
      <c r="J32" s="2461"/>
      <c r="K32" s="2461"/>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1745</v>
      </c>
      <c r="C35" s="1390"/>
      <c r="D35" s="322"/>
      <c r="E35" s="322"/>
      <c r="F35" s="322"/>
      <c r="L35" s="1365"/>
    </row>
    <row r="36" spans="1:13" ht="9.6" customHeight="1" x14ac:dyDescent="0.2">
      <c r="B36" s="1284" t="s">
        <v>1842</v>
      </c>
      <c r="C36" s="1284"/>
      <c r="L36" s="1365"/>
    </row>
    <row r="37" spans="1:13" ht="9.6" customHeight="1" x14ac:dyDescent="0.2">
      <c r="B37" s="1284" t="s">
        <v>1843</v>
      </c>
      <c r="C37" s="1284"/>
    </row>
    <row r="38" spans="1:13" ht="11.85" customHeight="1" x14ac:dyDescent="0.2">
      <c r="B38" s="1391" t="s">
        <v>1746</v>
      </c>
      <c r="C38" s="1391"/>
    </row>
    <row r="39" spans="1:13" ht="9.6" customHeight="1" x14ac:dyDescent="0.2">
      <c r="B39" s="1284" t="s">
        <v>1286</v>
      </c>
      <c r="C39" s="1284"/>
      <c r="M39" s="1392"/>
    </row>
    <row r="40" spans="1:13" ht="12.6" customHeight="1" x14ac:dyDescent="0.2">
      <c r="B40" s="1391" t="s">
        <v>1747</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6" t="str">
        <f>'Single Audit Cover'!A7</f>
        <v>Valley Educ for Employ System</v>
      </c>
      <c r="C1" s="2466"/>
      <c r="D1" s="2466"/>
      <c r="E1" s="2466"/>
      <c r="F1" s="2466"/>
      <c r="G1" s="2466"/>
      <c r="H1" s="2466"/>
      <c r="I1" s="2466"/>
      <c r="J1" s="2466"/>
      <c r="K1" s="2466"/>
      <c r="L1" s="1436"/>
    </row>
    <row r="2" spans="1:12" ht="12.75" customHeight="1" x14ac:dyDescent="0.2">
      <c r="B2" s="2467">
        <f>'Single Audit Cover'!E7</f>
        <v>31000000046</v>
      </c>
      <c r="C2" s="2467"/>
      <c r="D2" s="2467"/>
      <c r="E2" s="2467"/>
      <c r="F2" s="2467"/>
      <c r="G2" s="2467"/>
      <c r="H2" s="2467"/>
      <c r="I2" s="2467"/>
      <c r="J2" s="2467"/>
      <c r="K2" s="2467"/>
      <c r="L2" s="1437"/>
    </row>
    <row r="3" spans="1:12" ht="12.75" customHeight="1" x14ac:dyDescent="0.2">
      <c r="B3" s="2462" t="s">
        <v>1285</v>
      </c>
      <c r="C3" s="2462"/>
      <c r="D3" s="2462"/>
      <c r="E3" s="2462"/>
      <c r="F3" s="2462"/>
      <c r="G3" s="2462"/>
      <c r="H3" s="2462"/>
      <c r="I3" s="2462"/>
      <c r="J3" s="2462"/>
      <c r="K3" s="2462"/>
      <c r="L3" s="1361"/>
    </row>
    <row r="4" spans="1:12" ht="12.75" customHeight="1" x14ac:dyDescent="0.2">
      <c r="B4" s="2462" t="str">
        <f>'Single Audit Cover'!A4</f>
        <v>Year Ending June 30, 2019</v>
      </c>
      <c r="C4" s="2462"/>
      <c r="D4" s="2462"/>
      <c r="E4" s="2462"/>
      <c r="F4" s="2462"/>
      <c r="G4" s="2462"/>
      <c r="H4" s="2462"/>
      <c r="I4" s="2462"/>
      <c r="J4" s="2462"/>
      <c r="K4" s="2462"/>
      <c r="L4" s="1361"/>
    </row>
    <row r="5" spans="1:12" ht="5.25" customHeight="1" x14ac:dyDescent="0.2">
      <c r="B5" s="1244" t="s">
        <v>1169</v>
      </c>
      <c r="C5" s="1244"/>
      <c r="L5" s="322"/>
    </row>
    <row r="6" spans="1:12" ht="30.75" customHeight="1" x14ac:dyDescent="0.2">
      <c r="A6" s="322"/>
      <c r="B6" s="2468" t="s">
        <v>1308</v>
      </c>
      <c r="C6" s="2468"/>
      <c r="D6" s="2468"/>
      <c r="E6" s="2468"/>
      <c r="F6" s="2468"/>
      <c r="G6" s="2468"/>
      <c r="H6" s="2468"/>
      <c r="I6" s="2468"/>
      <c r="J6" s="2468"/>
      <c r="K6" s="2468"/>
      <c r="L6" s="322"/>
    </row>
    <row r="7" spans="1:12" ht="4.5" customHeight="1" x14ac:dyDescent="0.2">
      <c r="B7" s="1363"/>
      <c r="C7" s="1363"/>
      <c r="D7" s="1363"/>
      <c r="E7" s="1363"/>
      <c r="F7" s="1363"/>
      <c r="G7" s="1364"/>
      <c r="H7" s="1363"/>
      <c r="I7" s="1364"/>
      <c r="J7" s="1363"/>
      <c r="K7" s="1363"/>
      <c r="L7" s="322"/>
    </row>
    <row r="8" spans="1:12" ht="13.5" customHeight="1" x14ac:dyDescent="0.2">
      <c r="B8" s="1371" t="s">
        <v>1756</v>
      </c>
      <c r="C8" s="1438" t="s">
        <v>1991</v>
      </c>
      <c r="D8" s="1439"/>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46"/>
      <c r="G12" s="2446"/>
      <c r="H12" s="2446"/>
      <c r="I12" s="2446"/>
      <c r="J12" s="2446"/>
      <c r="K12" s="2446"/>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469"/>
      <c r="E14" s="2469"/>
      <c r="F14" s="2469"/>
      <c r="H14" s="1446" t="s">
        <v>1303</v>
      </c>
      <c r="I14" s="2470"/>
      <c r="J14" s="2470"/>
      <c r="K14" s="2470"/>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470"/>
      <c r="E16" s="2470"/>
      <c r="F16" s="2470"/>
      <c r="G16" s="2470"/>
      <c r="H16" s="2470"/>
      <c r="I16" s="2470"/>
      <c r="J16" s="2470"/>
      <c r="K16" s="2470"/>
      <c r="L16" s="322"/>
    </row>
    <row r="17" spans="2:12" ht="13.5" customHeight="1" x14ac:dyDescent="0.2">
      <c r="B17" s="1371" t="s">
        <v>1301</v>
      </c>
      <c r="C17" s="1371"/>
      <c r="D17" s="2471"/>
      <c r="E17" s="2471"/>
      <c r="F17" s="2471"/>
      <c r="G17" s="2471"/>
      <c r="H17" s="2471"/>
      <c r="I17" s="2471"/>
      <c r="J17" s="2471"/>
      <c r="K17" s="247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61"/>
      <c r="C20" s="2461"/>
      <c r="D20" s="2461"/>
      <c r="E20" s="2461"/>
      <c r="F20" s="2461"/>
      <c r="G20" s="2461"/>
      <c r="H20" s="2461"/>
      <c r="I20" s="2461"/>
      <c r="J20" s="2461"/>
      <c r="K20" s="246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1757</v>
      </c>
      <c r="C22" s="1448"/>
      <c r="D22" s="322"/>
      <c r="E22" s="322"/>
      <c r="F22" s="322"/>
      <c r="G22" s="1367"/>
      <c r="H22" s="322"/>
      <c r="I22" s="1367"/>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1758</v>
      </c>
      <c r="C25" s="1448"/>
      <c r="D25" s="322"/>
      <c r="E25" s="322"/>
      <c r="F25" s="322"/>
      <c r="G25" s="1367"/>
      <c r="H25" s="322"/>
      <c r="I25" s="1367"/>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1759</v>
      </c>
      <c r="C28" s="1448"/>
      <c r="D28" s="322"/>
      <c r="E28" s="322"/>
      <c r="F28" s="322"/>
      <c r="G28" s="1367"/>
      <c r="H28" s="322"/>
      <c r="I28" s="1367"/>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1760</v>
      </c>
      <c r="C40" s="1387"/>
      <c r="D40" s="1362"/>
      <c r="E40" s="1363"/>
      <c r="F40" s="1363"/>
      <c r="G40" s="1364"/>
      <c r="H40" s="1363"/>
      <c r="I40" s="1364"/>
      <c r="J40" s="1363"/>
      <c r="K40" s="1363"/>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1761</v>
      </c>
      <c r="C44" s="1390"/>
      <c r="D44" s="322"/>
      <c r="E44" s="322"/>
      <c r="F44" s="322"/>
    </row>
    <row r="45" spans="2:12" ht="10.5" customHeight="1" x14ac:dyDescent="0.2">
      <c r="B45" s="1391" t="s">
        <v>1762</v>
      </c>
      <c r="C45" s="1391"/>
      <c r="G45" s="317"/>
      <c r="I45" s="317"/>
    </row>
    <row r="46" spans="2:12" ht="11.1" customHeight="1" x14ac:dyDescent="0.2">
      <c r="B46" s="1391" t="s">
        <v>1763</v>
      </c>
      <c r="C46" s="1391"/>
      <c r="G46" s="317"/>
      <c r="I46" s="317"/>
    </row>
    <row r="47" spans="2:12" ht="11.1" customHeight="1" x14ac:dyDescent="0.2">
      <c r="B47" s="1391" t="s">
        <v>1764</v>
      </c>
      <c r="C47" s="1391"/>
      <c r="G47" s="317"/>
      <c r="I47" s="317"/>
    </row>
    <row r="48" spans="2:12" ht="11.1" customHeight="1" x14ac:dyDescent="0.2">
      <c r="B48" s="1391" t="s">
        <v>1765</v>
      </c>
      <c r="C48" s="139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39" t="str">
        <f>'Single Audit Cover'!A7</f>
        <v>Valley Educ for Employ System</v>
      </c>
      <c r="C1" s="2439"/>
      <c r="D1" s="2439"/>
      <c r="E1" s="1456"/>
    </row>
    <row r="2" spans="2:5" s="1266" customFormat="1" ht="12.75" customHeight="1" x14ac:dyDescent="0.2">
      <c r="B2" s="2441">
        <f>'Single Audit Cover'!E7</f>
        <v>31000000046</v>
      </c>
      <c r="C2" s="2441"/>
      <c r="D2" s="2441"/>
      <c r="E2" s="1457"/>
    </row>
    <row r="3" spans="2:5" ht="12.75" customHeight="1" x14ac:dyDescent="0.2">
      <c r="B3" s="2462" t="s">
        <v>1766</v>
      </c>
      <c r="C3" s="2462"/>
      <c r="D3" s="2462"/>
      <c r="E3" s="1258"/>
    </row>
    <row r="4" spans="2:5" s="1266" customFormat="1" ht="12.75" customHeight="1" x14ac:dyDescent="0.2">
      <c r="B4" s="2472" t="str">
        <f>'Single Audit Cover'!A4</f>
        <v>Year Ending June 30, 2019</v>
      </c>
      <c r="C4" s="2472"/>
      <c r="D4" s="2472"/>
      <c r="E4" s="1458"/>
    </row>
    <row r="5" spans="2:5" s="1266" customFormat="1" ht="40.15" customHeight="1" x14ac:dyDescent="0.2">
      <c r="B5" s="1459" t="s">
        <v>1767</v>
      </c>
      <c r="C5" s="328"/>
      <c r="D5" s="328"/>
      <c r="E5" s="328"/>
    </row>
    <row r="6" spans="2:5" s="1266" customFormat="1" ht="13.5" customHeight="1" x14ac:dyDescent="0.2">
      <c r="B6" s="1460" t="s">
        <v>1315</v>
      </c>
      <c r="C6" s="1460" t="s">
        <v>1314</v>
      </c>
      <c r="D6" s="1460" t="s">
        <v>1768</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1769</v>
      </c>
    </row>
    <row r="46" spans="2:5" ht="12.2" customHeight="1" x14ac:dyDescent="0.2">
      <c r="B46" s="1470" t="s">
        <v>1770</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4d435f69-8686-490b-bd6d-b153bf22ab50"/>
    <ds:schemaRef ds:uri="http://schemas.microsoft.com/office/2006/documentManagement/types"/>
    <ds:schemaRef ds:uri="http://purl.org/dc/dcmitype/"/>
    <ds:schemaRef ds:uri="http://schemas.microsoft.com/office/infopath/2007/PartnerControls"/>
    <ds:schemaRef ds:uri="d21dc803-237d-4c68-8692-8d731fd29118"/>
    <ds:schemaRef ds:uri="http://purl.org/dc/elements/1.1/"/>
    <ds:schemaRef ds:uri="6ce3111e-7420-4802-b50a-75d4e9a0b980"/>
    <ds:schemaRef ds:uri="http://purl.org/dc/term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2019-10-16T13:45:56Z</cp:lastPrinted>
  <dcterms:created xsi:type="dcterms:W3CDTF">2003-10-29T19:06:34Z</dcterms:created>
  <dcterms:modified xsi:type="dcterms:W3CDTF">2019-12-09T21:54:15Z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Valley Education for Employment System</vt:lpwstr>
  </property>
  <property fmtid="{D5CDD505-2E9C-101B-9397-08002B2CF9AE}" pid="6" name="PPC_Template_Engagement_Date">
    <vt:lpwstr>6/30/2019</vt:lpwstr>
  </property>
</Properties>
</file>