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0A9D0318-F169-477E-8CB6-985BE2A25869}" xr6:coauthVersionLast="36" xr6:coauthVersionMax="36" xr10:uidLastSave="{00000000-0000-0000-0000-000000000000}"/>
  <bookViews>
    <workbookView xWindow="0" yWindow="0" windowWidth="21540" windowHeight="961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K184" i="29" l="1"/>
  <c r="F13" i="4" s="1"/>
  <c r="B2596" i="106" s="1"/>
  <c r="D2596" i="106" s="1"/>
  <c r="G210" i="29"/>
  <c r="L5" i="11"/>
  <c r="B2056" i="106" s="1"/>
  <c r="D2056" i="106" s="1"/>
  <c r="J352" i="29"/>
  <c r="J367" i="29" s="1"/>
  <c r="B7245" i="106" s="1"/>
  <c r="D7245" i="106" s="1"/>
  <c r="D6103" i="106"/>
  <c r="B3647" i="106"/>
  <c r="D3647" i="106" s="1"/>
  <c r="K76" i="4"/>
  <c r="B3586" i="106" s="1"/>
  <c r="D3586"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1365" i="106" l="1"/>
  <c r="D1365" i="106" s="1"/>
  <c r="F65" i="34"/>
  <c r="L16" i="11"/>
  <c r="B2061" i="106" s="1"/>
  <c r="D2061" i="106" s="1"/>
  <c r="D41" i="108"/>
  <c r="E43" i="108" s="1"/>
  <c r="B2031" i="106"/>
  <c r="D2031" i="106" s="1"/>
  <c r="L114" i="29"/>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<sst xmlns="http://schemas.openxmlformats.org/spreadsheetml/2006/main" count="5043" uniqueCount="2079">
  <si>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</si>
  <si>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</si>
  <si>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</si>
  <si>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</si>
  <si>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</si>
  <si>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</si>
  <si>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</si>
  <si>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</si>
  <si>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</si>
  <si>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</si>
  <si>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</si>
  <si>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</si>
  <si>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</si>
  <si>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</si>
  <si>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</si>
  <si>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</si>
  <si>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</si>
  <si>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</si>
  <si>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</si>
  <si>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</si>
  <si>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</si>
  <si>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</si>
  <si>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</si>
  <si>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</si>
  <si>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</si>
  <si>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</si>
  <si>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</si>
  <si>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</si>
  <si>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</si>
  <si>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</si>
  <si>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</si>
  <si>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</si>
  <si>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</si>
  <si>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</si>
  <si>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</si>
  <si>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</si>
  <si>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</si>
  <si>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</si>
  <si>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</si>
  <si>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</si>
  <si>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</si>
  <si>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</si>
  <si>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</si>
  <si>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</si>
  <si>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</si>
  <si>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</si>
  <si>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</si>
  <si>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</si>
  <si>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</si>
  <si>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</si>
  <si>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</si>
  <si>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</si>
  <si>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</si>
  <si>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</si>
  <si>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</si>
  <si>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</si>
  <si>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</si>
  <si>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</si>
  <si>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</si>
  <si>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</si>
  <si>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</si>
  <si>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</si>
  <si>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</si>
  <si>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</si>
  <si>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</si>
  <si>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</si>
  <si>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</si>
  <si>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</si>
  <si>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</si>
  <si>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</si>
  <si>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</si>
  <si>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</si>
  <si>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</si>
  <si>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</si>
  <si>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</si>
  <si>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</si>
  <si>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</si>
  <si>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</si>
  <si>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</si>
  <si>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</si>
  <si>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</si>
  <si>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</si>
  <si>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</si>
  <si>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</si>
  <si>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</si>
  <si>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</si>
  <si>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</si>
  <si>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</si>
  <si>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</si>
  <si>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</si>
  <si>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</si>
  <si>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</si>
  <si>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</si>
  <si>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</si>
  <si>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</si>
  <si>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</si>
  <si>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</si>
  <si>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</si>
  <si>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</si>
  <si>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</si>
  <si>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</si>
  <si>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</si>
  <si>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</si>
  <si>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</si>
  <si>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</si>
  <si>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</si>
  <si>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</si>
  <si>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</si>
  <si>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</si>
  <si>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</si>
  <si>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</si>
  <si>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</si>
  <si>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</si>
  <si>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</si>
  <si>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</si>
  <si>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</si>
  <si>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</si>
  <si>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</si>
  <si>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</si>
  <si>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</si>
  <si>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</si>
  <si>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</si>
  <si>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</si>
  <si>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</si>
  <si>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</si>
  <si>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</si>
  <si>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</si>
  <si>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</si>
  <si>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</si>
  <si>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</si>
  <si>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</si>
  <si>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</si>
  <si>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</si>
  <si>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</si>
  <si>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</si>
  <si>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</si>
  <si>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</si>
  <si>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</si>
  <si>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</si>
  <si>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</si>
  <si>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</si>
  <si>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</si>
  <si>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</si>
  <si>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</si>
  <si>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</si>
  <si>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</si>
  <si>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</si>
  <si>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</si>
  <si>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</si>
  <si>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</si>
  <si>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</si>
  <si>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</si>
  <si>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</si>
  <si>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</si>
  <si>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</si>
  <si>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</si>
  <si>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</si>
  <si>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</si>
  <si>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</si>
  <si>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</si>
  <si>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</si>
  <si>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</si>
  <si>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</si>
  <si>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</si>
  <si>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</si>
  <si>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</si>
  <si>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</si>
  <si>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</si>
  <si>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</si>
  <si>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</si>
  <si>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</si>
  <si>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</si>
  <si>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</si>
  <si>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</si>
  <si>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</si>
  <si>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</si>
  <si>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</si>
  <si>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</si>
  <si>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</si>
  <si>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</si>
  <si>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</si>
  <si>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</si>
  <si>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</si>
  <si>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</si>
  <si>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</si>
  <si>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</si>
  <si>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</si>
  <si>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</si>
  <si>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</si>
  <si>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</si>
  <si>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</si>
  <si>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</si>
  <si>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</si>
  <si>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</si>
  <si>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</si>
  <si>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</si>
  <si>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</si>
  <si>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</si>
  <si>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</si>
  <si>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</si>
  <si>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</si>
  <si>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</si>
  <si>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</si>
  <si>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</si>
  <si>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</si>
  <si>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</si>
  <si>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</si>
  <si>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</si>
  <si>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</si>
  <si>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</si>
  <si>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</si>
  <si>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</si>
  <si>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</si>
  <si>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</si>
  <si>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</si>
  <si>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</si>
  <si>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</si>
  <si>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</si>
  <si>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</si>
  <si>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</si>
  <si>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</si>
  <si>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</si>
  <si>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</si>
  <si>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</si>
  <si>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</si>
  <si>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</si>
  <si>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</si>
  <si>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</si>
  <si>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</si>
  <si>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</si>
  <si>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</si>
  <si>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</si>
  <si>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</si>
  <si>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</si>
  <si>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</si>
  <si>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</si>
  <si>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</si>
  <si>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</si>
  <si>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</si>
  <si>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</si>
  <si>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</si>
  <si>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</si>
  <si>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</si>
  <si>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</si>
  <si>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</si>
  <si>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</si>
  <si>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</si>
  <si>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</si>
  <si>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</si>
  <si>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</si>
  <si>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</si>
  <si>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</si>
  <si>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</si>
  <si>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</si>
  <si>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</si>
  <si>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</si>
  <si>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</si>
  <si>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</si>
  <si>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</si>
  <si>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</si>
  <si>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</si>
  <si>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</si>
  <si>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</si>
  <si>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</si>
  <si>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</si>
  <si>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</si>
  <si>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</si>
  <si>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</si>
  <si>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</si>
  <si>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</si>
  <si>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</si>
  <si>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</si>
  <si>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</si>
  <si>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</si>
  <si>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</si>
  <si>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</si>
  <si>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</si>
  <si>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</si>
  <si>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</si>
  <si>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</si>
  <si>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</si>
  <si>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</si>
  <si>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</si>
  <si>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</si>
  <si>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</si>
  <si>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</si>
  <si>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</si>
  <si>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</si>
  <si>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</si>
  <si>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</si>
  <si>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</si>
  <si>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</si>
  <si>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</si>
  <si>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</si>
  <si>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</si>
  <si>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</si>
  <si>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</si>
  <si>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</si>
  <si>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</si>
  <si>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</si>
  <si>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</si>
  <si>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</si>
  <si>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</si>
  <si>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</si>
  <si>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</si>
  <si>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</si>
  <si>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</si>
  <si>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</si>
  <si>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</si>
  <si>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</si>
  <si>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</si>
  <si>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</si>
  <si>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</si>
  <si>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</si>
  <si>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</si>
  <si>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</si>
  <si>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</si>
  <si>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</si>
  <si>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</si>
  <si>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</si>
  <si>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</si>
  <si>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</si>
  <si>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</si>
  <si>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</si>
  <si>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</si>
  <si>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</si>
  <si>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</si>
  <si>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</si>
  <si>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</si>
  <si>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</si>
  <si>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</si>
  <si>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</si>
  <si>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</si>
  <si>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</si>
  <si>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</si>
  <si>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</si>
  <si>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</si>
  <si>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</si>
  <si>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</si>
  <si>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</si>
  <si>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</si>
  <si>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</si>
  <si>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</si>
  <si>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</si>
  <si>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</si>
  <si>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</si>
  <si>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</si>
  <si>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</si>
  <si>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</si>
  <si>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</si>
  <si>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</si>
  <si>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</si>
  <si>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</si>
  <si>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</si>
  <si>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</si>
  <si>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</si>
  <si>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</si>
  <si>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</si>
  <si>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</si>
  <si>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</si>
  <si>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</si>
  <si>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</si>
  <si>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</si>
  <si>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</si>
  <si>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</si>
  <si>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</si>
  <si>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</si>
  <si>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</si>
  <si>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</si>
  <si>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</si>
  <si>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</si>
  <si>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</si>
  <si>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</si>
  <si>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</si>
  <si>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</si>
  <si>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</si>
  <si>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</si>
  <si>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</si>
  <si>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</si>
  <si>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</si>
  <si>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</si>
  <si>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</si>
  <si>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</si>
  <si>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</si>
  <si>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</si>
  <si>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</si>
  <si>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</si>
  <si>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</si>
  <si>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</si>
  <si>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</si>
  <si>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</si>
  <si>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</si>
  <si>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</si>
  <si>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</si>
  <si>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</si>
  <si>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</si>
  <si>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</si>
  <si>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</si>
  <si>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</si>
  <si>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</si>
  <si>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</si>
  <si>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</si>
  <si>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</si>
  <si>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</si>
  <si>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</si>
  <si>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</si>
  <si>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</si>
  <si>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</si>
  <si>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</si>
  <si>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</si>
  <si>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</si>
  <si>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</si>
  <si>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</si>
  <si>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</si>
  <si>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</si>
  <si>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</si>
  <si>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</si>
  <si>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</si>
  <si>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</si>
  <si>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</si>
  <si>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</si>
  <si>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</si>
  <si>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</si>
  <si>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</si>
  <si>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</si>
  <si>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</si>
  <si>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</si>
  <si>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</si>
  <si>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</si>
  <si>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</si>
  <si>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</si>
  <si>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</si>
  <si>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</si>
  <si>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</si>
  <si>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</si>
  <si>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</si>
  <si>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</si>
  <si>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</si>
  <si>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</si>
  <si>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</si>
  <si>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</si>
  <si>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</si>
  <si>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</si>
  <si>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</si>
  <si>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</si>
  <si>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</si>
  <si>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</si>
  <si>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</si>
  <si>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</si>
  <si>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</si>
  <si>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</si>
  <si>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</si>
  <si>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</si>
  <si>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</si>
  <si>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</si>
  <si>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</si>
  <si>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</si>
  <si>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</si>
  <si>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</si>
  <si>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</si>
  <si>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</si>
  <si>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</si>
  <si>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</si>
  <si>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</si>
  <si>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</si>
  <si>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</si>
  <si>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</si>
  <si>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</si>
  <si>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</si>
  <si>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</si>
  <si>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</si>
  <si>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</si>
  <si>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</si>
  <si>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</si>
  <si>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</si>
  <si>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</si>
  <si>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</si>
  <si>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</si>
  <si>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</si>
  <si>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</si>
  <si>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</si>
  <si>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</si>
  <si>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</si>
  <si>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</si>
  <si>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</si>
  <si>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</si>
  <si>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</si>
  <si>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</si>
  <si>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</si>
  <si>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</si>
  <si>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</si>
  <si>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</si>
  <si>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</si>
  <si>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</si>
  <si>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</si>
  <si>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</si>
  <si>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</si>
  <si>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</si>
  <si>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</si>
  <si>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</si>
  <si>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</si>
  <si>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</si>
  <si>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</si>
  <si>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</si>
  <si>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</si>
  <si>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</si>
  <si>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</si>
  <si>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</si>
  <si>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</si>
  <si>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</si>
  <si>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</si>
  <si>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</si>
  <si>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</si>
  <si>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</si>
  <si>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</si>
  <si>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</si>
  <si>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</si>
  <si>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</si>
  <si>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</si>
  <si>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</si>
  <si>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</si>
  <si>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</si>
  <si>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</si>
  <si>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</si>
  <si>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</si>
  <si>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</si>
  <si>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</si>
  <si>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</si>
  <si>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</si>
  <si>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</si>
  <si>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</si>
  <si>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</si>
  <si>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</si>
  <si>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</si>
  <si>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</si>
  <si>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</si>
  <si>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</si>
  <si>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</si>
  <si>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</si>
  <si>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</si>
  <si>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</si>
  <si>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</si>
  <si>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</si>
  <si>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</si>
  <si>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</si>
  <si>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</si>
  <si>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</si>
  <si>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</si>
  <si>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</si>
  <si>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</si>
  <si>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</si>
  <si>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</si>
  <si>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</si>
  <si>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</si>
  <si>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</si>
  <si>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</si>
  <si>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</si>
  <si>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</si>
  <si>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</si>
  <si>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</si>
  <si>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</si>
  <si>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</si>
  <si>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</si>
  <si>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</si>
  <si>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</si>
  <si>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</si>
  <si>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</si>
  <si>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</si>
  <si>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</si>
  <si>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</si>
  <si>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</si>
  <si>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</si>
  <si>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</si>
  <si>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</si>
  <si>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</si>
  <si>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</si>
  <si>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</si>
  <si>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</si>
  <si>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</si>
  <si>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</si>
  <si>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</si>
  <si>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</si>
  <si>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</si>
  <si>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</si>
  <si>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</si>
  <si>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</si>
  <si>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</si>
  <si>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</si>
  <si>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</si>
  <si>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</si>
  <si>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</si>
  <si>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</si>
  <si>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</si>
  <si>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</si>
  <si>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</si>
  <si>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</si>
  <si>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</si>
  <si>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</si>
  <si>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</si>
  <si>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</si>
  <si>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</si>
  <si>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</si>
  <si>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</si>
  <si>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</si>
  <si>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</si>
  <si>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</si>
  <si>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</si>
  <si>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</si>
  <si>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</si>
  <si>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</si>
  <si>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</si>
  <si>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</si>
  <si>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</si>
  <si>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</si>
  <si>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</si>
  <si>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</si>
  <si>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</si>
  <si>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</si>
  <si>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</si>
  <si>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</si>
  <si>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</si>
  <si>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</si>
  <si>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</si>
  <si>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</si>
  <si>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</si>
  <si>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</si>
  <si>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</si>
  <si>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</si>
  <si>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</si>
  <si>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</si>
  <si>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</si>
  <si>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</si>
  <si>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</si>
  <si>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</si>
  <si>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</si>
  <si>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</si>
  <si>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</si>
  <si>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</si>
  <si>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</si>
  <si>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</si>
  <si>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</si>
  <si>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</si>
  <si>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</si>
  <si>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</si>
  <si>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</si>
  <si>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</si>
  <si>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</si>
  <si>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</si>
  <si>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</si>
  <si>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</si>
  <si>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</si>
  <si>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</si>
  <si>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</si>
  <si>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</si>
  <si>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</si>
  <si>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</si>
  <si>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</si>
  <si>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</si>
  <si>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</si>
  <si>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</si>
  <si>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</si>
  <si>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</si>
  <si>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</si>
  <si>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</si>
  <si>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</si>
  <si>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</si>
  <si>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</si>
  <si>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</si>
  <si>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</si>
  <si>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</si>
  <si>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</si>
  <si>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</si>
  <si>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</si>
  <si>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</si>
  <si>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</si>
  <si>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</si>
  <si>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</si>
  <si>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</si>
  <si>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</si>
  <si>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</si>
  <si>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</si>
  <si>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</si>
  <si>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</si>
  <si>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</si>
  <si>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</si>
  <si>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</si>
  <si>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</si>
  <si>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</si>
  <si>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</si>
  <si>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</si>
  <si>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</si>
  <si>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</si>
  <si>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</si>
  <si>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</si>
  <si>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</si>
  <si>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</si>
  <si>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</si>
  <si>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</si>
  <si>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</si>
  <si>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</si>
  <si>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</si>
  <si>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</si>
  <si>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</si>
  <si>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</si>
  <si>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</si>
  <si>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</si>
  <si>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</si>
  <si>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</si>
  <si>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</si>
  <si>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</si>
  <si>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</si>
  <si>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</si>
  <si>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</si>
  <si>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</si>
  <si>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</si>
  <si>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</si>
  <si>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</si>
  <si>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</si>
  <si>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</si>
  <si>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</si>
  <si>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</si>
  <si>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</si>
  <si>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</si>
  <si>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</si>
  <si>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</si>
  <si>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</si>
  <si>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</si>
  <si>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</si>
  <si>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</si>
  <si>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</si>
  <si>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</si>
  <si>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</si>
  <si>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</si>
  <si>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</si>
  <si>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</si>
  <si>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</si>
  <si>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</si>
  <si>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</si>
  <si>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</si>
  <si>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</si>
  <si>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</si>
  <si>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</si>
  <si>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</si>
  <si>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</si>
  <si>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</si>
  <si>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</si>
  <si>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</si>
  <si>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</si>
  <si>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</si>
  <si>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</si>
  <si>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</si>
  <si>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</si>
  <si>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</si>
  <si>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</si>
  <si>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</si>
  <si>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</si>
  <si>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</si>
  <si>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</si>
  <si>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</si>
  <si>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</si>
  <si>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</si>
  <si>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</si>
  <si>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</si>
  <si>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</si>
  <si>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</si>
  <si>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</si>
  <si>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</si>
  <si>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</si>
  <si>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</si>
  <si>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</si>
  <si>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</si>
  <si>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</si>
  <si>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</si>
  <si>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</si>
  <si>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</si>
  <si>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</si>
  <si>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</si>
  <si>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</si>
  <si>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</si>
  <si>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</si>
  <si>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</si>
  <si>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</si>
  <si>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</si>
  <si>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</si>
  <si>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</si>
  <si>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</si>
  <si>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</si>
  <si>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</si>
  <si>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</si>
  <si>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</si>
  <si>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</si>
  <si>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</si>
  <si>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</si>
  <si>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</si>
  <si>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</si>
  <si>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</si>
  <si>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</si>
  <si>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</si>
  <si>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</si>
  <si>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</si>
  <si>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</si>
  <si>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</si>
  <si>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</si>
  <si>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</si>
  <si>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</si>
  <si>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</si>
  <si>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</si>
  <si>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</si>
  <si>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</si>
  <si>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</si>
  <si>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</si>
  <si>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</si>
  <si>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</si>
  <si>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</si>
  <si>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</si>
  <si>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</si>
  <si>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</si>
  <si>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</si>
  <si>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</si>
  <si>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</si>
  <si>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</si>
  <si>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</si>
  <si>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</si>
  <si>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</si>
  <si>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</si>
  <si>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</si>
  <si>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</si>
  <si>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</si>
  <si>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</si>
  <si>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</si>
  <si>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</si>
  <si>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</si>
  <si>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</si>
  <si>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</si>
  <si>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</si>
  <si>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</si>
  <si>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</si>
  <si>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</si>
  <si>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</si>
  <si>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</si>
  <si>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</si>
  <si>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</si>
  <si>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</si>
  <si>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</si>
  <si>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</si>
  <si>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</si>
  <si>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</si>
  <si>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</si>
  <si>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</si>
  <si>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</si>
  <si>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</si>
  <si>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</si>
  <si>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</si>
  <si>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</si>
  <si>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</si>
  <si>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</si>
  <si>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</si>
  <si>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</si>
  <si>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</si>
  <si>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</si>
  <si>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</si>
  <si>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</si>
  <si>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</si>
  <si>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</si>
  <si>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</si>
  <si>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</si>
  <si>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</si>
  <si>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</si>
  <si>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</si>
  <si>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</si>
  <si>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</si>
  <si>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</si>
  <si>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</si>
  <si>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</si>
  <si>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</si>
  <si>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</si>
  <si>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</si>
  <si>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</si>
  <si>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</si>
  <si>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</si>
  <si>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</si>
  <si>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</si>
  <si>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</si>
  <si>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</si>
  <si>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</si>
  <si>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</si>
  <si>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</si>
  <si>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</si>
  <si>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</si>
  <si>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</si>
  <si>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</si>
  <si>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</si>
  <si>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</si>
  <si>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</si>
  <si>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</si>
  <si>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</si>
  <si>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</si>
  <si>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</si>
  <si>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</si>
  <si>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</si>
  <si>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</si>
  <si>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</si>
  <si>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</si>
  <si>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</si>
  <si>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</si>
  <si>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</si>
  <si>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</si>
  <si>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</si>
  <si>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</si>
  <si>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</si>
  <si>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</si>
  <si>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</si>
  <si>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</si>
  <si>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</si>
  <si>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</si>
  <si>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</si>
  <si>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</si>
  <si>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</si>
  <si>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</si>
  <si>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</si>
  <si>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</si>
  <si>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</si>
  <si>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</si>
  <si>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</si>
  <si>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</si>
  <si>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</si>
  <si>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</si>
  <si>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</si>
  <si>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</si>
  <si>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</si>
  <si>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</si>
  <si>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</si>
  <si>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</si>
  <si>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</si>
  <si>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</si>
  <si>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</si>
  <si>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</si>
  <si>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</si>
  <si>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</si>
  <si>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</si>
  <si>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</si>
  <si>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</si>
  <si>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</si>
  <si>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</si>
  <si>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</si>
  <si>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</si>
  <si>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</si>
  <si>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</si>
  <si>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</si>
  <si>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</si>
  <si>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</si>
  <si>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</si>
  <si>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</si>
  <si>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</si>
  <si>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</si>
  <si>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</si>
  <si>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</si>
  <si>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</si>
  <si>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</si>
  <si>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</si>
  <si>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</si>
  <si>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</si>
  <si>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</si>
  <si>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</si>
  <si>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</si>
  <si>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</si>
  <si>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</si>
  <si>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</si>
  <si>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</si>
  <si>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</si>
  <si>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</si>
  <si>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</si>
  <si>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</si>
  <si>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</si>
  <si>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</si>
  <si>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</si>
  <si>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</si>
  <si>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</si>
  <si>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</si>
  <si>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</si>
  <si>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</si>
  <si>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</si>
  <si>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</si>
  <si>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</si>
  <si>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</si>
  <si>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</si>
  <si>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</si>
  <si>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</si>
  <si>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</si>
  <si>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</si>
  <si>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</si>
  <si>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</si>
  <si>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</si>
  <si>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</si>
  <si>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</si>
  <si>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</si>
  <si>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</si>
  <si>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</si>
  <si>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</si>
  <si>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</si>
  <si>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</si>
  <si>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</si>
  <si>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</si>
  <si>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</si>
  <si>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</si>
  <si>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</si>
  <si>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</si>
  <si>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</si>
  <si>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</si>
  <si>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</si>
  <si>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</si>
  <si>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</si>
  <si>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</si>
  <si>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</si>
  <si>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</si>
  <si>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</si>
  <si>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</si>
  <si>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</si>
  <si>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</si>
  <si>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</si>
  <si>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</si>
  <si>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</si>
  <si>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</si>
  <si>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</si>
  <si>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</si>
  <si>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</si>
  <si>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</si>
  <si>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</si>
  <si>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</si>
  <si>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</si>
  <si>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</si>
  <si>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</si>
  <si>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</si>
  <si>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</si>
  <si>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</si>
  <si>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</si>
  <si>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</si>
  <si>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</si>
  <si>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</si>
  <si>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</si>
  <si>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</si>
  <si>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</si>
  <si>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</si>
  <si>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</si>
  <si>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</si>
  <si>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</si>
  <si>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</si>
  <si>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</si>
  <si>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</si>
  <si>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</si>
  <si>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</si>
  <si>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</si>
  <si>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</si>
  <si>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</si>
  <si>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</si>
  <si>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</si>
  <si>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</si>
  <si>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</si>
  <si>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</si>
  <si>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</si>
  <si>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</si>
  <si>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</si>
  <si>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</si>
  <si>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</si>
  <si>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</si>
  <si>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</si>
  <si>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</si>
  <si>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</si>
  <si>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</si>
  <si>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</si>
  <si>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</si>
  <si>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</si>
  <si>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</si>
  <si>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</si>
  <si>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</si>
  <si>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</si>
  <si>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</si>
  <si>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</si>
  <si>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</si>
  <si>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</si>
  <si>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</si>
  <si>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</si>
  <si>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</si>
  <si>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</si>
  <si>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</si>
  <si>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</si>
  <si>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</si>
  <si>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</si>
  <si>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</si>
  <si>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</si>
  <si>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</si>
  <si>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</si>
  <si>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</si>
  <si>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</si>
  <si>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</si>
  <si>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</si>
  <si>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</si>
  <si>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</si>
  <si>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</si>
  <si>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</si>
  <si>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</si>
  <si>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</si>
  <si>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</si>
  <si>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</si>
  <si>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</si>
  <si>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</si>
  <si>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</si>
  <si>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</si>
  <si>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</si>
  <si>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</si>
  <si>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</si>
  <si>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</si>
  <si>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</si>
  <si>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</si>
  <si>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</si>
  <si>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</si>
  <si>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</si>
  <si>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</si>
  <si>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</si>
  <si>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</si>
  <si>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</si>
  <si>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</si>
  <si>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</si>
  <si>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</si>
  <si>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</si>
  <si>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</si>
  <si>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</si>
  <si>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</si>
  <si>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</si>
  <si>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</si>
  <si>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</si>
  <si>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</si>
  <si>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</si>
  <si>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</si>
  <si>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</si>
  <si>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</si>
  <si>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</si>
  <si>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</si>
  <si>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</si>
  <si>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</si>
  <si>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</si>
  <si>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</si>
  <si>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</si>
  <si>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</si>
  <si>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</si>
  <si>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</si>
  <si>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</si>
  <si>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</si>
  <si>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</si>
  <si>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</si>
  <si>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</si>
  <si>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</si>
  <si>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</si>
  <si>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</si>
  <si>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</si>
  <si>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</si>
  <si>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</si>
  <si>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</si>
  <si>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</si>
  <si>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</si>
  <si>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</si>
  <si>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</si>
  <si>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</si>
  <si>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</si>
  <si>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</si>
  <si>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</si>
  <si>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</si>
  <si>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</si>
  <si>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</si>
  <si>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</si>
  <si>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</si>
  <si>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</si>
  <si>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</si>
  <si>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</si>
  <si>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</si>
  <si>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</si>
  <si>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</si>
  <si>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</si>
  <si>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</si>
  <si>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</si>
  <si>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</si>
  <si>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</si>
  <si>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</si>
  <si>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</si>
  <si>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</si>
  <si>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</si>
  <si>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</si>
  <si>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</si>
  <si>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</si>
  <si>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</si>
  <si>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</si>
  <si>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</si>
  <si>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</si>
  <si>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</si>
  <si>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</si>
  <si>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</si>
  <si>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</si>
  <si>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</si>
  <si>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</si>
  <si>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</si>
  <si>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</si>
  <si>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</si>
  <si>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</si>
  <si>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</si>
  <si>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</si>
  <si>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</si>
  <si>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</si>
  <si>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</si>
  <si>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</si>
  <si>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</si>
  <si>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</si>
  <si>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</si>
  <si>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</si>
  <si>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</si>
  <si>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</si>
  <si>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</si>
  <si>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</si>
  <si>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</si>
  <si>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</si>
  <si>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</si>
  <si>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</si>
  <si>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</si>
  <si>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</si>
  <si>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</si>
  <si>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</si>
  <si>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</si>
  <si>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</si>
  <si>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</si>
  <si>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</si>
  <si>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</si>
  <si>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</si>
  <si>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</si>
  <si>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</si>
  <si>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</si>
  <si>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</si>
  <si>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</si>
  <si>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</si>
  <si>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</si>
  <si>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</si>
  <si>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</si>
  <si>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</si>
  <si>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</si>
  <si>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</si>
  <si>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</si>
  <si>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</si>
  <si>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</si>
  <si>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</si>
  <si>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</si>
  <si>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</si>
  <si>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</si>
  <si>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</si>
  <si>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</si>
  <si>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</si>
  <si>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</si>
  <si>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</si>
  <si>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</si>
  <si>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</si>
  <si>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</si>
  <si>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</si>
  <si>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</si>
  <si>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</si>
  <si>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</si>
  <si>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</si>
  <si>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</si>
  <si>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</si>
  <si>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</si>
  <si>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</si>
  <si>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</si>
  <si>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</si>
  <si>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</si>
  <si>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</si>
  <si>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</si>
  <si>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</si>
  <si>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</si>
  <si>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</si>
  <si>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</si>
  <si>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</si>
  <si>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</si>
  <si>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</si>
  <si>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</si>
  <si>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</si>
  <si>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</si>
  <si>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</si>
  <si>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</si>
  <si>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</si>
  <si>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</si>
  <si>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</si>
  <si>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</si>
  <si>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</si>
  <si>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</si>
  <si>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</si>
  <si>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</si>
  <si>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</si>
  <si>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</si>
  <si>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</si>
  <si>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</si>
  <si>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</si>
  <si>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</si>
  <si>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</si>
  <si>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</si>
  <si>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</si>
  <si>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</si>
  <si>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</si>
  <si>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</si>
  <si>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</si>
  <si>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</si>
  <si>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</si>
  <si>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</si>
  <si>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</si>
  <si>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</si>
  <si>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</si>
  <si>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</si>
  <si>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</si>
  <si>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</si>
  <si>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</si>
  <si>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</si>
  <si>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</si>
  <si>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</si>
  <si>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</si>
  <si>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</si>
  <si>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</si>
  <si>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</si>
  <si>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</si>
  <si>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</si>
  <si>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</si>
  <si>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</si>
  <si>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</si>
  <si>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</si>
  <si>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</si>
  <si>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</si>
  <si>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</si>
  <si>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</si>
  <si>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</si>
  <si>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</si>
  <si>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</si>
  <si>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</si>
  <si>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</si>
  <si>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</si>
  <si>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</si>
  <si>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</si>
  <si>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</si>
  <si>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</si>
  <si>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</si>
  <si>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</si>
  <si>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</si>
  <si>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</si>
  <si>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</si>
  <si>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</si>
  <si>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</si>
  <si>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</si>
  <si>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</si>
  <si>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</si>
  <si>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</si>
  <si>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</si>
  <si>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</si>
  <si>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</si>
  <si>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</si>
  <si>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</si>
  <si>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</si>
  <si>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</si>
  <si>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</si>
  <si>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</si>
  <si>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</si>
  <si>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</si>
  <si>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</si>
  <si>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</si>
  <si>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</si>
  <si>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</si>
  <si>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</si>
  <si>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</si>
  <si>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</si>
  <si>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</si>
  <si>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</si>
  <si>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</si>
  <si>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</si>
  <si>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</si>
  <si>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</si>
  <si>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</si>
  <si>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</si>
  <si>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</si>
  <si>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</si>
  <si>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</si>
  <si>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</si>
  <si>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</si>
  <si>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</si>
  <si>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</si>
  <si>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</si>
  <si>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</si>
  <si>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</si>
  <si>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</si>
  <si>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</si>
  <si>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</si>
  <si>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</si>
  <si>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</si>
  <si>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</si>
  <si>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</si>
  <si>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</si>
  <si>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</si>
  <si>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</si>
  <si>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</si>
  <si>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</si>
  <si>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</si>
  <si>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</si>
  <si>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</si>
  <si>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</si>
  <si>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</si>
  <si>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</si>
  <si>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</si>
  <si>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</si>
  <si>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</si>
  <si>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</si>
  <si>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</si>
  <si>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</si>
  <si>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</si>
  <si>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</si>
  <si>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</si>
  <si>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</si>
  <si>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</si>
  <si>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</si>
  <si>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</si>
  <si>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</si>
  <si>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</si>
  <si>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</si>
  <si>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</si>
  <si>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</si>
  <si>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</si>
  <si>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</si>
  <si>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</si>
  <si>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</si>
  <si>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</si>
  <si>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</si>
  <si>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</si>
  <si>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</si>
  <si>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</si>
  <si>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</si>
  <si>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</si>
  <si>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</si>
  <si>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</si>
  <si>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</si>
  <si>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</si>
  <si>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</si>
  <si>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</si>
  <si>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</si>
  <si>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</si>
  <si>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</si>
  <si>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</si>
  <si>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</si>
  <si>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</si>
  <si>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</si>
  <si>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</si>
  <si>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</si>
  <si>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</si>
  <si>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</si>
  <si>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</si>
  <si>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</si>
  <si>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</si>
  <si>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</si>
  <si>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</si>
  <si>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</si>
  <si>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</si>
  <si>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</si>
  <si>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</si>
  <si>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</si>
  <si>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</si>
  <si>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</si>
  <si>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</si>
  <si>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</si>
  <si>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</si>
  <si>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</si>
  <si>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</si>
  <si>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</si>
  <si>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</si>
  <si>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</si>
  <si>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</si>
  <si>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</si>
  <si>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</si>
  <si>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</si>
  <si>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</si>
  <si>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</si>
  <si>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</si>
  <si>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</si>
  <si>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</si>
  <si>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</si>
  <si>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</si>
  <si>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</si>
  <si>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</si>
  <si>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</si>
  <si>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</si>
  <si>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</si>
  <si>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</si>
  <si>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</si>
  <si>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</si>
  <si>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</si>
  <si>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</si>
  <si>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</si>
  <si>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</si>
  <si>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</si>
  <si>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</si>
  <si>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</si>
  <si>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</si>
  <si>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</si>
  <si>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</si>
  <si>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</si>
  <si>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</si>
  <si>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</si>
  <si>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</si>
  <si>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</si>
  <si>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</si>
  <si>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</si>
  <si>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</si>
  <si>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</si>
  <si>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</si>
  <si>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</si>
  <si>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</si>
  <si>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</si>
  <si>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</si>
  <si>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</si>
  <si>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</si>
  <si>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</si>
  <si>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</si>
  <si>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</si>
  <si>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</si>
  <si>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</si>
  <si>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</si>
  <si>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</si>
  <si>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</si>
  <si>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</si>
  <si>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</si>
  <si>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</si>
  <si>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</si>
  <si>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</si>
  <si>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</si>
  <si>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</si>
  <si>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</si>
  <si>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</si>
  <si>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</si>
  <si>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</si>
  <si>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</si>
  <si>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</si>
  <si>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</si>
  <si>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</si>
  <si>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</si>
  <si>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</si>
  <si>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</si>
  <si>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</si>
  <si>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</si>
  <si>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</si>
  <si>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</si>
  <si>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</si>
  <si>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</si>
  <si>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</si>
  <si>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</si>
  <si>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</si>
  <si>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</si>
  <si>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</si>
  <si>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</si>
  <si>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</si>
  <si>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</si>
  <si>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</si>
  <si>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</si>
  <si>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</si>
  <si>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</si>
  <si>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</si>
  <si>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</si>
  <si>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</si>
  <si>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</si>
  <si>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</si>
  <si>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</si>
  <si>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</si>
  <si>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</si>
  <si>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</si>
  <si>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</si>
  <si>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</si>
  <si>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</si>
  <si>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</si>
  <si>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</si>
  <si>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</si>
  <si>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</si>
  <si>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</si>
  <si>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</si>
  <si>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</si>
  <si>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</si>
  <si>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</si>
  <si>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</si>
  <si>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</si>
  <si>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</si>
  <si>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</si>
  <si>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</si>
  <si>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</si>
  <si>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</si>
  <si>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</si>
  <si>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</si>
  <si>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</si>
  <si>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</si>
  <si>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</si>
  <si>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</si>
  <si>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</si>
  <si>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</si>
  <si>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</si>
  <si>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</si>
  <si>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</si>
  <si>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</si>
  <si>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</si>
  <si>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</si>
  <si>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</si>
  <si>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</si>
  <si>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</si>
  <si>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</si>
  <si>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</si>
  <si>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</si>
  <si>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</si>
  <si>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</si>
  <si>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</si>
  <si>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</si>
  <si>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</si>
  <si>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</si>
  <si>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</si>
  <si>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</si>
  <si>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</si>
  <si>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</si>
  <si>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</si>
  <si>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</si>
  <si>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</si>
  <si>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</si>
  <si>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</si>
  <si>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</si>
  <si>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</si>
  <si>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</si>
  <si>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</si>
  <si>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</si>
  <si>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</si>
  <si>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</si>
  <si>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</si>
  <si>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</si>
  <si>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</si>
  <si>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</si>
  <si>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</si>
  <si>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</si>
  <si>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</si>
  <si>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</si>
  <si>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</si>
  <si>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</si>
  <si>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</si>
  <si>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</si>
  <si>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</si>
  <si>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</si>
  <si>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</si>
  <si>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</si>
  <si>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</si>
  <si>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</si>
  <si>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</si>
  <si>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</si>
  <si>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</si>
  <si>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</si>
  <si>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</si>
  <si>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</si>
  <si>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</si>
  <si>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</si>
  <si>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</si>
  <si>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</si>
  <si>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</si>
  <si>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</si>
  <si>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</si>
  <si>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</si>
  <si>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</si>
  <si>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</si>
  <si>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</si>
  <si>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</si>
  <si>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</si>
  <si>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</si>
  <si>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</si>
  <si>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</si>
  <si>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</si>
  <si>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</si>
  <si>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</si>
  <si>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</si>
  <si>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</si>
  <si>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</si>
  <si>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</si>
  <si>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</si>
  <si>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</si>
  <si>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</si>
  <si>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</si>
  <si>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</si>
  <si>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</si>
  <si>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</si>
  <si>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</si>
  <si>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</si>
  <si>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</si>
  <si>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</si>
  <si>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</si>
  <si>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</si>
  <si>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</si>
  <si>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</si>
  <si>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</si>
  <si>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</si>
  <si>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</si>
  <si>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</si>
  <si>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</si>
  <si>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</si>
  <si>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</si>
  <si>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</si>
  <si>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</si>
  <si>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</si>
  <si>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</si>
  <si>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</si>
  <si>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</si>
  <si>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</si>
  <si>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</si>
  <si>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</si>
  <si>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</si>
  <si>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</si>
  <si>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</si>
  <si>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</si>
  <si>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</si>
  <si>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</si>
  <si>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</si>
  <si>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</si>
  <si>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</si>
  <si>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</si>
  <si>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</si>
  <si>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</si>
  <si>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</si>
  <si>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</si>
  <si>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</si>
  <si>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</si>
  <si>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</si>
  <si>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</si>
  <si>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</si>
  <si>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</si>
  <si>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</si>
  <si>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</si>
  <si>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</si>
  <si>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</si>
  <si>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</si>
  <si>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</si>
  <si>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</si>
  <si>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</si>
  <si>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</si>
  <si>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</si>
  <si>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</si>
  <si>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</si>
  <si>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</si>
  <si>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</si>
  <si>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</si>
  <si>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</si>
  <si>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</si>
  <si>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</si>
  <si>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</si>
  <si>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</si>
  <si>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</si>
  <si>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</si>
  <si>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</si>
  <si>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</si>
  <si>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</si>
  <si>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</si>
  <si>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</si>
  <si>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</si>
  <si>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</si>
  <si>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</si>
  <si>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</si>
  <si>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</si>
  <si>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</si>
  <si>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</si>
  <si>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</si>
  <si>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</si>
  <si>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</si>
  <si>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</si>
  <si>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</si>
  <si>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</si>
  <si>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</si>
  <si>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</si>
  <si>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</si>
  <si>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</si>
  <si>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</si>
  <si>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</si>
  <si>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</si>
  <si>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</si>
  <si>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</si>
  <si>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</si>
  <si>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</si>
  <si>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</si>
  <si>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</si>
  <si>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</si>
  <si>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</si>
  <si>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</si>
  <si>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</si>
  <si>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</si>
  <si>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</si>
  <si>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</si>
  <si>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</si>
  <si>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</si>
  <si>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</si>
  <si>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</si>
  <si>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</si>
  <si>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</si>
  <si>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</si>
  <si>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</si>
  <si>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</si>
  <si>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</si>
  <si>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</si>
  <si>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</si>
  <si>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</si>
  <si>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</si>
  <si>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</si>
  <si>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</si>
  <si>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</si>
  <si>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</si>
  <si>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</si>
  <si>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</si>
  <si>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</si>
  <si>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</si>
  <si>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</si>
  <si>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</si>
  <si>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</si>
  <si>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</si>
  <si>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</si>
  <si>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</si>
  <si>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</si>
  <si>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</si>
  <si>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</si>
  <si>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</si>
  <si>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</si>
  <si>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</si>
  <si>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</si>
  <si>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</si>
  <si>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</si>
  <si>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</si>
  <si>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</si>
  <si>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</si>
  <si>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</si>
  <si>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</si>
  <si>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</si>
  <si>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</si>
  <si>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</si>
  <si>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</si>
  <si>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</si>
  <si>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</si>
  <si>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</si>
  <si>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</si>
  <si>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</si>
  <si>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</si>
  <si>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</si>
  <si>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</si>
  <si>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</si>
  <si>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</si>
  <si>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</si>
  <si>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</si>
  <si>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</si>
  <si>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</si>
  <si>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</si>
  <si>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</si>
  <si>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</si>
  <si>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</si>
  <si>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</si>
  <si>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</si>
  <si>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</si>
  <si>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</si>
  <si>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</si>
  <si>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</si>
  <si>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</si>
  <si>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</si>
  <si>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</si>
  <si>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</si>
  <si>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</si>
  <si>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</si>
  <si>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</si>
  <si>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</si>
  <si>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</si>
  <si>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</si>
  <si>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</si>
  <si>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</si>
  <si>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</si>
  <si>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</si>
  <si>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</si>
  <si>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</si>
  <si>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</si>
  <si>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</si>
  <si>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</si>
  <si>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</si>
  <si>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</si>
  <si>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</si>
  <si>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</si>
  <si>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</si>
  <si>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</si>
  <si>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</si>
  <si>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</si>
  <si>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</si>
  <si>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</si>
  <si>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</si>
  <si>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</si>
  <si>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</si>
  <si>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</si>
  <si>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</si>
  <si>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</si>
  <si>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</si>
  <si>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</si>
  <si>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</si>
  <si>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</si>
  <si>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</si>
  <si>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</si>
  <si>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</si>
  <si>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</si>
  <si>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</si>
  <si>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</si>
  <si>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</si>
  <si>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</si>
  <si>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</si>
  <si>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</si>
  <si>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</si>
  <si>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</si>
  <si>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</si>
  <si>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</si>
  <si>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</si>
  <si>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</si>
  <si>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</si>
  <si>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</si>
  <si>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</si>
  <si>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</si>
  <si>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</si>
  <si>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</si>
  <si>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</si>
  <si>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</si>
  <si>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</si>
  <si>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</si>
  <si>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</si>
  <si>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</si>
  <si>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</si>
  <si>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</si>
  <si>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</si>
  <si>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</si>
  <si>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</si>
  <si>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</si>
  <si>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</si>
  <si>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</si>
  <si>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</si>
  <si>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</si>
  <si>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</si>
  <si>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</si>
  <si>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</si>
  <si>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</si>
  <si>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</si>
  <si>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</si>
  <si>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</si>
  <si>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</si>
  <si>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</si>
  <si>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</si>
  <si>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</si>
  <si>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</si>
  <si>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</si>
  <si>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</si>
  <si>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</si>
  <si>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</si>
  <si>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</si>
  <si>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</si>
  <si>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</si>
  <si>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</si>
  <si>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</si>
  <si>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</si>
  <si>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</si>
  <si>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</si>
  <si>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</si>
  <si>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</si>
  <si>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</si>
  <si>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</si>
  <si>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</si>
  <si>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</si>
  <si>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</si>
  <si>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</si>
  <si>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</si>
  <si>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</si>
  <si>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</si>
  <si>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</si>
  <si>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</si>
  <si>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</si>
  <si>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</si>
  <si>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</si>
  <si>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</si>
  <si>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</si>
  <si>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</si>
  <si>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</si>
  <si>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</si>
  <si>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</si>
  <si>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</si>
  <si>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</si>
  <si>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</si>
  <si>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</si>
  <si>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</si>
  <si>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</si>
  <si>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</si>
  <si>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</si>
  <si>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</si>
  <si>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</si>
  <si>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</si>
  <si>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</si>
  <si>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</si>
  <si>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</si>
  <si>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</si>
  <si>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</si>
  <si>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</si>
  <si>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</si>
  <si>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</si>
  <si>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</si>
  <si>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</si>
  <si>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</si>
  <si>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</si>
  <si>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</si>
  <si>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</si>
  <si>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</si>
  <si>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</si>
  <si>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</si>
  <si>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</si>
  <si>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</si>
  <si>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</si>
  <si>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</si>
  <si>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</si>
  <si>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</si>
  <si>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</si>
  <si>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</si>
  <si>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</si>
  <si>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</si>
  <si>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</si>
  <si>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</si>
  <si>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</si>
  <si>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</si>
  <si>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</si>
  <si>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</si>
  <si>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</si>
  <si>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</si>
  <si>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</si>
  <si>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</si>
  <si>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</si>
  <si>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</si>
  <si>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</si>
  <si>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</si>
  <si>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</si>
  <si>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</si>
  <si>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</si>
  <si>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</si>
  <si>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</si>
  <si>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</si>
  <si>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</si>
  <si>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</si>
  <si>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</si>
  <si>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</si>
  <si>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</si>
  <si>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</si>
  <si>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</si>
  <si>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</si>
  <si>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</si>
  <si>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</si>
  <si>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</si>
  <si>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</si>
  <si>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</si>
  <si>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</si>
  <si>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</si>
  <si>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</si>
  <si>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</si>
  <si>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</si>
  <si>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</si>
  <si>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</si>
  <si>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</si>
  <si>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</si>
  <si>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</si>
  <si>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</si>
  <si>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</si>
  <si>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JAMES D. MOTLEY, CPA</t>
  </si>
  <si>
    <t>Clark,Coles, Cumberland, Douglas, Edgar, Effingham</t>
  </si>
  <si>
    <t>JAMES D. MOTLEY</t>
  </si>
  <si>
    <t>1617 LAKELAND BLVD</t>
  </si>
  <si>
    <t>121 E WASHINGTON STREET</t>
  </si>
  <si>
    <t>IL</t>
  </si>
  <si>
    <t>PARIS</t>
  </si>
  <si>
    <t>MATTOON</t>
  </si>
  <si>
    <t>065-007373</t>
  </si>
  <si>
    <t>KYLE THOMPSON</t>
  </si>
  <si>
    <t>P16, Education Fund, Line 83, Professional Services $6,395, Reimb for Supplies and Equipment $313,150, Transits $388,662.</t>
  </si>
  <si>
    <t>P13, Education Fund, Line 227, CTE - Carle Perkins-Vocational Education, Perkins Title IIC Secondary 223,366.</t>
  </si>
  <si>
    <t>Eastern IL EFE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</si>
</sst>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1057275</xdr:colOff>
          <xdr:row>8</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1133475</xdr:colOff>
          <xdr:row>0</xdr:row>
          <xdr:rowOff>85725</xdr:rowOff>
        </xdr:from>
        <xdr:to>
          <xdr:col>1</xdr:col>
          <xdr:colOff>2047875</xdr:colOff>
          <xdr:row>4</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5</xdr:row>
          <xdr:rowOff>19050</xdr:rowOff>
        </xdr:from>
        <xdr:to>
          <xdr:col>1</xdr:col>
          <xdr:colOff>2076450</xdr:colOff>
          <xdr:row>9</xdr:row>
          <xdr:rowOff>57150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2181225</xdr:colOff>
          <xdr:row>0</xdr:row>
          <xdr:rowOff>76200</xdr:rowOff>
        </xdr:from>
        <xdr:to>
          <xdr:col>1</xdr:col>
          <xdr:colOff>3095625</xdr:colOff>
          <xdr:row>4</xdr:row>
          <xdr:rowOff>114300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2171700</xdr:colOff>
          <xdr:row>5</xdr:row>
          <xdr:rowOff>28575</xdr:rowOff>
        </xdr:from>
        <xdr:to>
          <xdr:col>1</xdr:col>
          <xdr:colOff>3086100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c r="C5" s="26" t="s">
        <v>910</v>
      </c>
      <c r="D5" s="84"/>
      <c r="E5" s="84"/>
      <c r="H5" s="38"/>
      <c r="I5" s="1994" t="s">
        <v>680</v>
      </c>
      <c r="J5" s="1993"/>
      <c r="K5" s="1993"/>
      <c r="L5" s="1993"/>
      <c r="M5" s="1993"/>
      <c r="N5" s="1993"/>
      <c r="O5" s="1993"/>
      <c r="P5" s="1993"/>
      <c r="Q5" s="1993"/>
      <c r="R5" s="1993"/>
      <c r="S5" s="1993"/>
    </row>
    <row r="6" spans="1:28" ht="14.1" customHeight="1" x14ac:dyDescent="0.2">
      <c r="B6" s="104" t="s">
        <v>2065</v>
      </c>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2065</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11015735045</v>
      </c>
      <c r="B13" s="2020"/>
      <c r="C13" s="2020"/>
      <c r="D13" s="2020"/>
      <c r="E13" s="2020"/>
      <c r="F13" s="2020"/>
      <c r="G13" s="2020"/>
      <c r="H13" s="2021"/>
      <c r="I13" s="31"/>
      <c r="J13" s="30"/>
      <c r="K13" s="28"/>
      <c r="L13" s="30"/>
      <c r="M13" s="30"/>
      <c r="N13" s="30"/>
      <c r="O13" s="30"/>
      <c r="P13" s="30"/>
      <c r="Q13" s="30"/>
      <c r="R13" s="30"/>
      <c r="S13" s="30"/>
      <c r="T13" s="2024" t="s">
        <v>2066</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2067</v>
      </c>
      <c r="B15" s="2022"/>
      <c r="C15" s="2022"/>
      <c r="D15" s="2022"/>
      <c r="E15" s="2022"/>
      <c r="F15" s="2022"/>
      <c r="G15" s="2022"/>
      <c r="H15" s="2023"/>
      <c r="T15" s="2028" t="s">
        <v>2068</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2078</v>
      </c>
      <c r="B17" s="1979"/>
      <c r="C17" s="1979"/>
      <c r="D17" s="1979"/>
      <c r="E17" s="1979"/>
      <c r="F17" s="1979"/>
      <c r="G17" s="1979"/>
      <c r="H17" s="2004"/>
      <c r="T17" s="2035" t="s">
        <v>2070</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2069</v>
      </c>
      <c r="B19" s="1964"/>
      <c r="C19" s="1964"/>
      <c r="D19" s="1964"/>
      <c r="E19" s="1964"/>
      <c r="F19" s="1964"/>
      <c r="G19" s="1964"/>
      <c r="H19" s="1944"/>
      <c r="I19" s="30"/>
      <c r="J19" s="99"/>
      <c r="K19" s="40"/>
      <c r="L19" s="38"/>
      <c r="M19" s="112" t="s">
        <v>315</v>
      </c>
      <c r="P19" s="27"/>
      <c r="Q19" s="27"/>
      <c r="R19" s="27"/>
      <c r="S19" s="31"/>
      <c r="T19" s="2018" t="s">
        <v>2072</v>
      </c>
      <c r="U19" s="1943"/>
      <c r="V19" s="1943"/>
      <c r="W19" s="1944"/>
      <c r="X19" s="2033" t="s">
        <v>2071</v>
      </c>
      <c r="Y19" s="2034"/>
      <c r="Z19" s="2031">
        <v>61944</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2073</v>
      </c>
      <c r="B21" s="1943"/>
      <c r="C21" s="1943"/>
      <c r="D21" s="1943"/>
      <c r="E21" s="1943"/>
      <c r="F21" s="1943"/>
      <c r="G21" s="1943"/>
      <c r="H21" s="1944"/>
      <c r="I21" s="1998" t="s">
        <v>678</v>
      </c>
      <c r="J21" s="1993"/>
      <c r="K21" s="1993"/>
      <c r="L21" s="1993"/>
      <c r="M21" s="1993"/>
      <c r="N21" s="1993"/>
      <c r="O21" s="1993"/>
      <c r="P21" s="1993"/>
      <c r="Q21" s="1993"/>
      <c r="R21" s="1993"/>
      <c r="S21" s="1999"/>
      <c r="T21" s="2042">
        <v>2174658406</v>
      </c>
      <c r="U21" s="2043"/>
      <c r="V21" s="2043"/>
      <c r="W21" s="2043"/>
      <c r="X21" s="2048">
        <v>2174658407</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c r="B23" s="1996"/>
      <c r="C23" s="1996"/>
      <c r="D23" s="1996"/>
      <c r="E23" s="1996"/>
      <c r="F23" s="1996"/>
      <c r="G23" s="1996"/>
      <c r="H23" s="1997"/>
      <c r="T23" s="1978" t="s">
        <v>2074</v>
      </c>
      <c r="U23" s="2041"/>
      <c r="V23" s="2041"/>
      <c r="W23" s="2041"/>
      <c r="X23" s="2045">
        <v>44469</v>
      </c>
      <c r="Y23" s="2046"/>
      <c r="Z23" s="2046"/>
      <c r="AA23" s="2047"/>
    </row>
    <row r="24" spans="1:27" ht="14.1" customHeight="1" x14ac:dyDescent="0.2">
      <c r="A24" s="88" t="s">
        <v>677</v>
      </c>
      <c r="B24" s="49"/>
      <c r="C24" s="49"/>
      <c r="D24" s="49"/>
      <c r="E24" s="49"/>
      <c r="F24" s="49"/>
      <c r="G24" s="49"/>
      <c r="H24" s="61"/>
      <c r="J24" s="1965" t="str">
        <f>IF(B5="x",IF(AUDITCHECK!D29="AFR form Incomplete.","",IF(AUDITCHECK!D29="Deficit reduction plan is required.","School District must complete a deficit reduction plan in the 2019-2020 Budget",)),"")</f>
        <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61938</v>
      </c>
      <c r="B25" s="1943"/>
      <c r="C25" s="1943"/>
      <c r="D25" s="1943"/>
      <c r="E25" s="1943"/>
      <c r="F25" s="1943"/>
      <c r="G25" s="1943"/>
      <c r="H25" s="1944"/>
      <c r="I25" s="113"/>
      <c r="J25" s="1967"/>
      <c r="K25" s="1967"/>
      <c r="L25" s="1967"/>
      <c r="M25" s="1967"/>
      <c r="N25" s="1967"/>
      <c r="O25" s="1967"/>
      <c r="P25" s="1967"/>
      <c r="Q25" s="1967"/>
      <c r="R25" s="1967"/>
      <c r="S25" s="1968"/>
      <c r="T25" s="2038"/>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2075</v>
      </c>
      <c r="B38" s="1979"/>
      <c r="C38" s="1979"/>
      <c r="D38" s="1979"/>
      <c r="E38" s="1979"/>
      <c r="F38" s="1943"/>
      <c r="G38" s="1943"/>
      <c r="H38" s="1944"/>
      <c r="I38" s="1971"/>
      <c r="J38" s="1972"/>
      <c r="K38" s="1972"/>
      <c r="L38" s="1972"/>
      <c r="M38" s="1972"/>
      <c r="N38" s="1972"/>
      <c r="O38" s="1972"/>
      <c r="P38" s="1973"/>
      <c r="Q38" s="1973"/>
      <c r="R38" s="1973"/>
      <c r="S38" s="1974"/>
      <c r="T38" s="2028" t="s">
        <v>2075</v>
      </c>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v>2173480151</v>
      </c>
      <c r="B42" s="1962"/>
      <c r="C42" s="1963"/>
      <c r="D42" s="1961"/>
      <c r="E42" s="1962"/>
      <c r="F42" s="1962"/>
      <c r="G42" s="1962"/>
      <c r="H42" s="1963"/>
      <c r="I42" s="1945"/>
      <c r="J42" s="1946"/>
      <c r="K42" s="1946"/>
      <c r="L42" s="1946"/>
      <c r="M42" s="1946"/>
      <c r="N42" s="1946"/>
      <c r="O42" s="1947"/>
      <c r="P42" s="1980"/>
      <c r="Q42" s="1946"/>
      <c r="R42" s="1946"/>
      <c r="S42" s="1947"/>
      <c r="T42" s="1945">
        <v>2173480151</v>
      </c>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9" sqref="B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67" colorId="8" zoomScale="110" zoomScaleNormal="110" workbookViewId="0">
      <selection activeCell="B9" sqref="B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4" t="s">
        <v>1954</v>
      </c>
      <c r="D2" s="723" t="s">
        <v>1955</v>
      </c>
      <c r="E2" s="723" t="s">
        <v>1956</v>
      </c>
      <c r="F2" s="1884" t="s">
        <v>1957</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5">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7" t="s">
        <v>631</v>
      </c>
      <c r="B15" s="2198"/>
      <c r="C15" s="1755">
        <f>SUM(C6:C14)</f>
        <v>0</v>
      </c>
      <c r="D15" s="1755">
        <f>SUM(D6:D14)</f>
        <v>0</v>
      </c>
      <c r="E15" s="1755">
        <f>SUM(E6:E14)</f>
        <v>0</v>
      </c>
      <c r="F15" s="1755">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388</v>
      </c>
      <c r="B19" s="2193"/>
      <c r="C19" s="726"/>
      <c r="D19" s="585"/>
      <c r="E19" s="726"/>
      <c r="F19" s="1755">
        <f>SUM(C19+D19)-E19</f>
        <v>0</v>
      </c>
    </row>
    <row r="20" spans="1:11" ht="12.75" customHeight="1" thickTop="1" thickBot="1" x14ac:dyDescent="0.25">
      <c r="A20" s="2192" t="s">
        <v>448</v>
      </c>
      <c r="B20" s="2193"/>
      <c r="C20" s="726"/>
      <c r="D20" s="585"/>
      <c r="E20" s="726"/>
      <c r="F20" s="1755">
        <f>SUM(C20+D20)-E20</f>
        <v>0</v>
      </c>
    </row>
    <row r="21" spans="1:11" ht="14.25" thickTop="1" thickBot="1" x14ac:dyDescent="0.25">
      <c r="A21" s="2197" t="s">
        <v>632</v>
      </c>
      <c r="B21" s="2198"/>
      <c r="C21" s="1755">
        <f>SUM(C17:C20)</f>
        <v>0</v>
      </c>
      <c r="D21" s="1755">
        <f>SUM(D17:D20)</f>
        <v>0</v>
      </c>
      <c r="E21" s="1755">
        <f>SUM(E17:E20)</f>
        <v>0</v>
      </c>
      <c r="F21" s="1755">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5">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5">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5">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61" colorId="8" zoomScale="110" zoomScaleNormal="110" workbookViewId="0">
      <selection activeCell="B9" sqref="B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1962</v>
      </c>
      <c r="B3" s="2238"/>
      <c r="C3" s="2238"/>
      <c r="D3" s="2238"/>
      <c r="E3" s="2239"/>
      <c r="F3" s="763"/>
      <c r="G3" s="764"/>
      <c r="H3" s="764"/>
      <c r="I3" s="764"/>
      <c r="J3" s="765"/>
      <c r="K3" s="765"/>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7"/>
      <c r="G12" s="1758">
        <f>SUM(G5:G11)</f>
        <v>0</v>
      </c>
      <c r="H12" s="1758">
        <f>SUM(H5:H11)</f>
        <v>0</v>
      </c>
      <c r="I12" s="1758">
        <f>SUM(I5:I11)</f>
        <v>0</v>
      </c>
      <c r="J12" s="1758">
        <f>SUM(J5:J11)</f>
        <v>0</v>
      </c>
      <c r="K12" s="1758">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9"/>
      <c r="G21" s="792"/>
      <c r="H21" s="796"/>
      <c r="I21" s="796"/>
      <c r="J21" s="1760">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1"/>
      <c r="G23" s="1758">
        <f>SUM(G14:G16,G21,G22)</f>
        <v>0</v>
      </c>
      <c r="H23" s="1758">
        <f>SUM(H14:H16,H21,H22)</f>
        <v>0</v>
      </c>
      <c r="I23" s="1758">
        <f>SUM(I14:I16,I21,I22)</f>
        <v>0</v>
      </c>
      <c r="J23" s="1758">
        <f>SUM(J14:J16,J21,J22)</f>
        <v>0</v>
      </c>
      <c r="K23" s="1758">
        <f>SUM(K14:K16,K21,K22)</f>
        <v>0</v>
      </c>
    </row>
    <row r="24" spans="1:11" ht="14.25" thickTop="1" thickBot="1" x14ac:dyDescent="0.25">
      <c r="A24" s="2249" t="s">
        <v>1963</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9" sqref="B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1055757</v>
      </c>
      <c r="D12" s="844">
        <v>4248</v>
      </c>
      <c r="E12" s="844">
        <v>124888</v>
      </c>
      <c r="F12" s="1760">
        <f>(C12+D12)-E12</f>
        <v>935117</v>
      </c>
      <c r="G12" s="843">
        <v>10</v>
      </c>
      <c r="H12" s="765">
        <v>553328</v>
      </c>
      <c r="I12" s="765">
        <v>93512</v>
      </c>
      <c r="J12" s="765">
        <v>124888</v>
      </c>
      <c r="K12" s="1769">
        <f>(H12+I12)-J12</f>
        <v>521952</v>
      </c>
      <c r="L12" s="1769">
        <f>F12-K12</f>
        <v>413165</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1055757</v>
      </c>
      <c r="D16" s="1760">
        <f>SUM(D3,D5:D6,D8:D10,D12:D15)</f>
        <v>4248</v>
      </c>
      <c r="E16" s="1760">
        <f>SUM(E3,E5:E6,E8:E10,E12:E15)</f>
        <v>124888</v>
      </c>
      <c r="F16" s="1760">
        <f>SUM(F3,F5:F6,F8:F10,F12:F15)</f>
        <v>935117</v>
      </c>
      <c r="G16" s="843"/>
      <c r="H16" s="1760">
        <f>SUM(H3,H6,H8:H10,H12:H14,)</f>
        <v>553328</v>
      </c>
      <c r="I16" s="1760">
        <f>SUM(I3,I6,I8:I10,I12:I14,)</f>
        <v>93512</v>
      </c>
      <c r="J16" s="1760">
        <f>SUM(J3,J6,J8:J10,J12:J14,)</f>
        <v>124888</v>
      </c>
      <c r="K16" s="1760">
        <f>(H16+I16)-J16</f>
        <v>521952</v>
      </c>
      <c r="L16" s="1760">
        <f>F16-K16</f>
        <v>413165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93512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36" activePane="bottomLeft" state="frozen"/>
      <selection activeCell="B9" sqref="B9"/>
      <selection pane="bottomLeft" activeCell="B9" sqref="B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1355588</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1355588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708207</v>
      </c>
      <c r="G53" s="865"/>
    </row>
    <row r="54" spans="1:7" x14ac:dyDescent="0.2">
      <c r="A54" s="869" t="s">
        <v>459</v>
      </c>
      <c r="B54" s="869" t="s">
        <v>1476</v>
      </c>
      <c r="C54" s="889" t="s">
        <v>982</v>
      </c>
      <c r="D54" s="885" t="s">
        <v>1095</v>
      </c>
      <c r="E54" s="868"/>
      <c r="F54" s="1913">
        <f>'Expenditures 15-22'!G114</f>
        <v>4248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712455</v>
      </c>
      <c r="G76" s="865"/>
    </row>
    <row r="77" spans="1:8" s="893" customFormat="1" ht="12" customHeight="1" thickTop="1" thickBot="1" x14ac:dyDescent="0.25">
      <c r="A77" s="1779"/>
      <c r="B77" s="1776"/>
      <c r="C77" s="1772"/>
      <c r="D77" s="1777" t="s">
        <v>1899</v>
      </c>
      <c r="E77" s="1774"/>
      <c r="F77" s="1780">
        <f>(F14-F76)</f>
        <v>643133</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167420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813661</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223366</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1204447</v>
      </c>
    </row>
    <row r="175" spans="1:7" ht="12" customHeight="1" x14ac:dyDescent="0.2">
      <c r="A175" s="1770"/>
      <c r="B175" s="1784"/>
      <c r="C175" s="1785"/>
      <c r="D175" s="1786" t="s">
        <v>2055</v>
      </c>
      <c r="E175" s="1787"/>
      <c r="F175" s="1789">
        <f>'PCTC-OEPP 27-28'!F77-F174</f>
        <v>-561314</v>
      </c>
    </row>
    <row r="176" spans="1:7" ht="12" customHeight="1" x14ac:dyDescent="0.2">
      <c r="A176" s="1770"/>
      <c r="B176" s="1784"/>
      <c r="C176" s="1785"/>
      <c r="D176" s="1786" t="s">
        <v>1817</v>
      </c>
      <c r="E176" s="1787"/>
      <c r="F176" s="1789">
        <f>'Cap Outlay Deprec 26'!I18</f>
        <v>93512</v>
      </c>
    </row>
    <row r="177" spans="1:7" ht="12" customHeight="1" x14ac:dyDescent="0.2">
      <c r="A177" s="1770"/>
      <c r="B177" s="1784"/>
      <c r="C177" s="1785"/>
      <c r="D177" s="1786" t="s">
        <v>2056</v>
      </c>
      <c r="E177" s="1787"/>
      <c r="F177" s="1789">
        <f>F175+F176</f>
        <v>-467802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7" zoomScaleNormal="100" workbookViewId="0">
      <selection activeCell="B9" sqref="B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9" t="s">
        <v>2064</v>
      </c>
      <c r="B6" s="1940"/>
      <c r="C6" s="1940"/>
      <c r="D6" s="1940"/>
      <c r="E6" s="1940"/>
      <c r="F6" s="1940"/>
      <c r="G6" s="1941"/>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37"/>
      <c r="C18" s="1656"/>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4"/>
      <c r="C19" s="1656"/>
      <c r="D19" s="1844"/>
      <c r="E19" s="1540">
        <f t="shared" ref="E19:E141" si="2">IF(D19&lt;=25000,D19,IF(D19&gt;25000,25000,0))</f>
        <v>0</v>
      </c>
      <c r="F19" s="1938">
        <f t="shared" si="1"/>
        <v>0</v>
      </c>
      <c r="G19" s="1793">
        <f t="shared" ref="G19:G141" si="3">IF(F19=0,0,D19-F19)</f>
        <v>0</v>
      </c>
    </row>
    <row r="20" spans="1:8" x14ac:dyDescent="0.25">
      <c r="A20" s="1653"/>
      <c r="B20" s="1934"/>
      <c r="C20" s="1656"/>
      <c r="D20" s="1844"/>
      <c r="E20" s="1540">
        <f t="shared" si="2"/>
        <v>0</v>
      </c>
      <c r="F20" s="1938">
        <f t="shared" si="1"/>
        <v>0</v>
      </c>
      <c r="G20" s="1793">
        <f t="shared" si="3"/>
        <v>0</v>
      </c>
    </row>
    <row r="21" spans="1:8" x14ac:dyDescent="0.25">
      <c r="A21" s="1653"/>
      <c r="B21" s="1934"/>
      <c r="C21" s="1656"/>
      <c r="D21" s="1844"/>
      <c r="E21" s="1540">
        <f t="shared" si="2"/>
        <v>0</v>
      </c>
      <c r="F21" s="1938">
        <f t="shared" si="1"/>
        <v>0</v>
      </c>
      <c r="G21" s="1793">
        <f t="shared" si="3"/>
        <v>0</v>
      </c>
    </row>
    <row r="22" spans="1:8" x14ac:dyDescent="0.25">
      <c r="A22" s="1653"/>
      <c r="B22" s="1934"/>
      <c r="C22" s="1656"/>
      <c r="D22" s="1844"/>
      <c r="E22" s="1540">
        <f t="shared" si="2"/>
        <v>0</v>
      </c>
      <c r="F22" s="1938">
        <f t="shared" si="1"/>
        <v>0</v>
      </c>
      <c r="G22" s="1793">
        <f t="shared" si="3"/>
        <v>0</v>
      </c>
    </row>
    <row r="23" spans="1:8" x14ac:dyDescent="0.25">
      <c r="A23" s="1653"/>
      <c r="B23" s="1934"/>
      <c r="C23" s="1656"/>
      <c r="D23" s="1844"/>
      <c r="E23" s="1540">
        <f t="shared" si="2"/>
        <v>0</v>
      </c>
      <c r="F23" s="1938">
        <f t="shared" si="1"/>
        <v>0</v>
      </c>
      <c r="G23" s="1793">
        <f t="shared" si="3"/>
        <v>0</v>
      </c>
    </row>
    <row r="24" spans="1:8" x14ac:dyDescent="0.25">
      <c r="A24" s="1653"/>
      <c r="B24" s="1934"/>
      <c r="C24" s="1656"/>
      <c r="D24" s="1844"/>
      <c r="E24" s="1540">
        <f t="shared" si="2"/>
        <v>0</v>
      </c>
      <c r="F24" s="1938">
        <f t="shared" si="1"/>
        <v>0</v>
      </c>
      <c r="G24" s="1793">
        <f t="shared" si="3"/>
        <v>0</v>
      </c>
    </row>
    <row r="25" spans="1:8" x14ac:dyDescent="0.25">
      <c r="A25" s="1653"/>
      <c r="B25" s="1934"/>
      <c r="C25" s="1656"/>
      <c r="D25" s="1844"/>
      <c r="E25" s="1540">
        <f t="shared" si="2"/>
        <v>0</v>
      </c>
      <c r="F25" s="1938">
        <f t="shared" si="1"/>
        <v>0</v>
      </c>
      <c r="G25" s="1793">
        <f t="shared" si="3"/>
        <v>0</v>
      </c>
    </row>
    <row r="26" spans="1:8" x14ac:dyDescent="0.25">
      <c r="A26" s="1653"/>
      <c r="B26" s="1934"/>
      <c r="C26" s="1656"/>
      <c r="D26" s="1844"/>
      <c r="E26" s="1540">
        <f t="shared" si="2"/>
        <v>0</v>
      </c>
      <c r="F26" s="1938">
        <f t="shared" si="1"/>
        <v>0</v>
      </c>
      <c r="G26" s="1793">
        <f t="shared" si="3"/>
        <v>0</v>
      </c>
    </row>
    <row r="27" spans="1:8" x14ac:dyDescent="0.25">
      <c r="A27" s="1653"/>
      <c r="B27" s="1934"/>
      <c r="C27" s="1654"/>
      <c r="D27" s="1844"/>
      <c r="E27" s="1540">
        <f t="shared" si="2"/>
        <v>0</v>
      </c>
      <c r="F27" s="1938">
        <f t="shared" si="1"/>
        <v>0</v>
      </c>
      <c r="G27" s="1793">
        <f t="shared" si="3"/>
        <v>0</v>
      </c>
    </row>
    <row r="28" spans="1:8" x14ac:dyDescent="0.25">
      <c r="A28" s="1653"/>
      <c r="B28" s="1934"/>
      <c r="C28" s="1654"/>
      <c r="D28" s="1844"/>
      <c r="E28" s="1540">
        <f t="shared" si="2"/>
        <v>0</v>
      </c>
      <c r="F28" s="1938">
        <f t="shared" si="1"/>
        <v>0</v>
      </c>
      <c r="G28" s="1793">
        <f t="shared" si="3"/>
        <v>0</v>
      </c>
    </row>
    <row r="29" spans="1:8" x14ac:dyDescent="0.25">
      <c r="A29" s="1653"/>
      <c r="B29" s="1934"/>
      <c r="C29" s="1654"/>
      <c r="D29" s="1844"/>
      <c r="E29" s="1540">
        <f t="shared" si="2"/>
        <v>0</v>
      </c>
      <c r="F29" s="1938">
        <f t="shared" si="1"/>
        <v>0</v>
      </c>
      <c r="G29" s="1793">
        <f t="shared" si="3"/>
        <v>0</v>
      </c>
    </row>
    <row r="30" spans="1:8" x14ac:dyDescent="0.25">
      <c r="A30" s="1653"/>
      <c r="B30" s="1934"/>
      <c r="C30" s="1654"/>
      <c r="D30" s="1844"/>
      <c r="E30" s="1540">
        <f t="shared" si="2"/>
        <v>0</v>
      </c>
      <c r="F30" s="1938">
        <f t="shared" si="1"/>
        <v>0</v>
      </c>
      <c r="G30" s="1793">
        <f t="shared" si="3"/>
        <v>0</v>
      </c>
    </row>
    <row r="31" spans="1:8" x14ac:dyDescent="0.25">
      <c r="A31" s="1653"/>
      <c r="B31" s="1934"/>
      <c r="C31" s="1654"/>
      <c r="D31" s="1844"/>
      <c r="E31" s="1540">
        <f t="shared" si="2"/>
        <v>0</v>
      </c>
      <c r="F31" s="1938">
        <f t="shared" si="1"/>
        <v>0</v>
      </c>
      <c r="G31" s="1793">
        <f t="shared" si="3"/>
        <v>0</v>
      </c>
    </row>
    <row r="32" spans="1:8" x14ac:dyDescent="0.25">
      <c r="A32" s="1653"/>
      <c r="B32" s="1934"/>
      <c r="C32" s="1654"/>
      <c r="D32" s="1844"/>
      <c r="E32" s="1540">
        <f t="shared" si="2"/>
        <v>0</v>
      </c>
      <c r="F32" s="1938">
        <f t="shared" si="1"/>
        <v>0</v>
      </c>
      <c r="G32" s="1793">
        <f t="shared" si="3"/>
        <v>0</v>
      </c>
    </row>
    <row r="33" spans="1:7" x14ac:dyDescent="0.25">
      <c r="A33" s="1653"/>
      <c r="B33" s="1934"/>
      <c r="C33" s="1654"/>
      <c r="D33" s="1844"/>
      <c r="E33" s="1540">
        <f t="shared" si="2"/>
        <v>0</v>
      </c>
      <c r="F33" s="1938">
        <f t="shared" si="1"/>
        <v>0</v>
      </c>
      <c r="G33" s="1793">
        <f t="shared" si="3"/>
        <v>0</v>
      </c>
    </row>
    <row r="34" spans="1:7" x14ac:dyDescent="0.25">
      <c r="A34" s="1653"/>
      <c r="B34" s="1934"/>
      <c r="C34" s="1654"/>
      <c r="D34" s="1844"/>
      <c r="E34" s="1540">
        <f t="shared" si="2"/>
        <v>0</v>
      </c>
      <c r="F34" s="1938">
        <f t="shared" si="1"/>
        <v>0</v>
      </c>
      <c r="G34" s="1793">
        <f t="shared" si="3"/>
        <v>0</v>
      </c>
    </row>
    <row r="35" spans="1:7" x14ac:dyDescent="0.25">
      <c r="A35" s="1653"/>
      <c r="B35" s="1934"/>
      <c r="C35" s="1654"/>
      <c r="D35" s="1844"/>
      <c r="E35" s="1540">
        <f t="shared" si="2"/>
        <v>0</v>
      </c>
      <c r="F35" s="1938">
        <f t="shared" si="1"/>
        <v>0</v>
      </c>
      <c r="G35" s="1793">
        <f t="shared" si="3"/>
        <v>0</v>
      </c>
    </row>
    <row r="36" spans="1:7" x14ac:dyDescent="0.25">
      <c r="A36" s="1653"/>
      <c r="B36" s="1934"/>
      <c r="C36" s="1654"/>
      <c r="D36" s="1844"/>
      <c r="E36" s="1540">
        <f t="shared" si="2"/>
        <v>0</v>
      </c>
      <c r="F36" s="1938">
        <f t="shared" si="1"/>
        <v>0</v>
      </c>
      <c r="G36" s="1793">
        <f t="shared" si="3"/>
        <v>0</v>
      </c>
    </row>
    <row r="37" spans="1:7" x14ac:dyDescent="0.25">
      <c r="A37" s="1653"/>
      <c r="B37" s="1934"/>
      <c r="C37" s="1654"/>
      <c r="D37" s="1844"/>
      <c r="E37" s="1540">
        <f t="shared" si="2"/>
        <v>0</v>
      </c>
      <c r="F37" s="1938">
        <f t="shared" si="1"/>
        <v>0</v>
      </c>
      <c r="G37" s="1793">
        <f t="shared" si="3"/>
        <v>0</v>
      </c>
    </row>
    <row r="38" spans="1:7" x14ac:dyDescent="0.25">
      <c r="A38" s="1653"/>
      <c r="B38" s="1934"/>
      <c r="C38" s="1654"/>
      <c r="D38" s="1844"/>
      <c r="E38" s="1540">
        <f t="shared" si="2"/>
        <v>0</v>
      </c>
      <c r="F38" s="1938">
        <f t="shared" si="1"/>
        <v>0</v>
      </c>
      <c r="G38" s="1793">
        <f t="shared" si="3"/>
        <v>0</v>
      </c>
    </row>
    <row r="39" spans="1:7" x14ac:dyDescent="0.25">
      <c r="A39" s="1653"/>
      <c r="B39" s="1935"/>
      <c r="C39" s="1654"/>
      <c r="D39" s="1844"/>
      <c r="E39" s="1540">
        <f t="shared" si="2"/>
        <v>0</v>
      </c>
      <c r="F39" s="1938">
        <f t="shared" si="1"/>
        <v>0</v>
      </c>
      <c r="G39" s="1793">
        <f t="shared" si="3"/>
        <v>0</v>
      </c>
    </row>
    <row r="40" spans="1:7" x14ac:dyDescent="0.25">
      <c r="A40" s="1653"/>
      <c r="B40" s="1935"/>
      <c r="C40" s="1654"/>
      <c r="D40" s="1844"/>
      <c r="E40" s="1540">
        <f t="shared" si="2"/>
        <v>0</v>
      </c>
      <c r="F40" s="1938">
        <f t="shared" si="1"/>
        <v>0</v>
      </c>
      <c r="G40" s="1793">
        <f t="shared" si="3"/>
        <v>0</v>
      </c>
    </row>
    <row r="41" spans="1:7" x14ac:dyDescent="0.25">
      <c r="A41" s="1653"/>
      <c r="B41" s="1935"/>
      <c r="C41" s="1654"/>
      <c r="D41" s="1844"/>
      <c r="E41" s="1540">
        <f t="shared" si="2"/>
        <v>0</v>
      </c>
      <c r="F41" s="1938">
        <f t="shared" si="1"/>
        <v>0</v>
      </c>
      <c r="G41" s="1793">
        <f t="shared" si="3"/>
        <v>0</v>
      </c>
    </row>
    <row r="42" spans="1:7" x14ac:dyDescent="0.25">
      <c r="A42" s="1653"/>
      <c r="B42" s="1935"/>
      <c r="C42" s="1654"/>
      <c r="D42" s="1844"/>
      <c r="E42" s="1540">
        <f t="shared" si="2"/>
        <v>0</v>
      </c>
      <c r="F42" s="1938">
        <f t="shared" si="1"/>
        <v>0</v>
      </c>
      <c r="G42" s="1793">
        <f t="shared" si="3"/>
        <v>0</v>
      </c>
    </row>
    <row r="43" spans="1:7" x14ac:dyDescent="0.25">
      <c r="A43" s="1653"/>
      <c r="B43" s="1935"/>
      <c r="C43" s="1654"/>
      <c r="D43" s="1844"/>
      <c r="E43" s="1540">
        <f t="shared" si="2"/>
        <v>0</v>
      </c>
      <c r="F43" s="1938">
        <f t="shared" si="1"/>
        <v>0</v>
      </c>
      <c r="G43" s="1793">
        <f t="shared" si="3"/>
        <v>0</v>
      </c>
    </row>
    <row r="44" spans="1:7" x14ac:dyDescent="0.25">
      <c r="A44" s="1653"/>
      <c r="B44" s="1935"/>
      <c r="C44" s="1654"/>
      <c r="D44" s="1844"/>
      <c r="E44" s="1540">
        <f t="shared" si="2"/>
        <v>0</v>
      </c>
      <c r="F44" s="1938">
        <f t="shared" si="1"/>
        <v>0</v>
      </c>
      <c r="G44" s="1793">
        <f t="shared" si="3"/>
        <v>0</v>
      </c>
    </row>
    <row r="45" spans="1:7" x14ac:dyDescent="0.25">
      <c r="A45" s="1653"/>
      <c r="B45" s="1935"/>
      <c r="C45" s="1654"/>
      <c r="D45" s="1844"/>
      <c r="E45" s="1540">
        <f t="shared" si="2"/>
        <v>0</v>
      </c>
      <c r="F45" s="1938">
        <f t="shared" si="1"/>
        <v>0</v>
      </c>
      <c r="G45" s="1793">
        <f t="shared" si="3"/>
        <v>0</v>
      </c>
    </row>
    <row r="46" spans="1:7" x14ac:dyDescent="0.25">
      <c r="A46" s="1653"/>
      <c r="B46" s="1935"/>
      <c r="C46" s="1654"/>
      <c r="D46" s="1844"/>
      <c r="E46" s="1540">
        <f t="shared" si="2"/>
        <v>0</v>
      </c>
      <c r="F46" s="1938">
        <f t="shared" si="1"/>
        <v>0</v>
      </c>
      <c r="G46" s="1793">
        <f t="shared" si="3"/>
        <v>0</v>
      </c>
    </row>
    <row r="47" spans="1:7" x14ac:dyDescent="0.25">
      <c r="A47" s="1653"/>
      <c r="B47" s="1667"/>
      <c r="C47" s="1654"/>
      <c r="D47" s="1844"/>
      <c r="E47" s="1540">
        <f t="shared" si="2"/>
        <v>0</v>
      </c>
      <c r="F47" s="1938">
        <f t="shared" si="1"/>
        <v>0</v>
      </c>
      <c r="G47" s="1793">
        <f t="shared" si="3"/>
        <v>0</v>
      </c>
    </row>
    <row r="48" spans="1:7" x14ac:dyDescent="0.25">
      <c r="A48" s="1653"/>
      <c r="B48" s="1667"/>
      <c r="C48" s="1654"/>
      <c r="D48" s="1844"/>
      <c r="E48" s="1540">
        <f t="shared" si="2"/>
        <v>0</v>
      </c>
      <c r="F48" s="1938">
        <f t="shared" si="1"/>
        <v>0</v>
      </c>
      <c r="G48" s="1793">
        <f t="shared" si="3"/>
        <v>0</v>
      </c>
    </row>
    <row r="49" spans="1:7" x14ac:dyDescent="0.25">
      <c r="A49" s="1653"/>
      <c r="B49" s="1667"/>
      <c r="C49" s="1654"/>
      <c r="D49" s="1844"/>
      <c r="E49" s="1540">
        <f t="shared" si="2"/>
        <v>0</v>
      </c>
      <c r="F49" s="1938">
        <f t="shared" si="1"/>
        <v>0</v>
      </c>
      <c r="G49" s="1793">
        <f t="shared" si="3"/>
        <v>0</v>
      </c>
    </row>
    <row r="50" spans="1:7" x14ac:dyDescent="0.25">
      <c r="A50" s="1653"/>
      <c r="B50" s="1667"/>
      <c r="C50" s="1654"/>
      <c r="D50" s="1844"/>
      <c r="E50" s="1540">
        <f t="shared" si="2"/>
        <v>0</v>
      </c>
      <c r="F50" s="1938">
        <f t="shared" si="1"/>
        <v>0</v>
      </c>
      <c r="G50" s="1793">
        <f t="shared" si="3"/>
        <v>0</v>
      </c>
    </row>
    <row r="51" spans="1:7" x14ac:dyDescent="0.25">
      <c r="A51" s="1653"/>
      <c r="B51" s="1667"/>
      <c r="C51" s="1654"/>
      <c r="D51" s="1844"/>
      <c r="E51" s="1540">
        <f t="shared" si="2"/>
        <v>0</v>
      </c>
      <c r="F51" s="1938">
        <f t="shared" si="1"/>
        <v>0</v>
      </c>
      <c r="G51" s="1793">
        <f t="shared" si="3"/>
        <v>0</v>
      </c>
    </row>
    <row r="52" spans="1:7" x14ac:dyDescent="0.25">
      <c r="A52" s="1653"/>
      <c r="B52" s="1667"/>
      <c r="C52" s="1654"/>
      <c r="D52" s="1844"/>
      <c r="E52" s="1540">
        <f t="shared" si="2"/>
        <v>0</v>
      </c>
      <c r="F52" s="1938">
        <f t="shared" si="1"/>
        <v>0</v>
      </c>
      <c r="G52" s="1793">
        <f t="shared" si="3"/>
        <v>0</v>
      </c>
    </row>
    <row r="53" spans="1:7" x14ac:dyDescent="0.25">
      <c r="A53" s="1653"/>
      <c r="B53" s="1667"/>
      <c r="C53" s="1654"/>
      <c r="D53" s="1844"/>
      <c r="E53" s="1540">
        <f t="shared" si="2"/>
        <v>0</v>
      </c>
      <c r="F53" s="1938">
        <f t="shared" si="1"/>
        <v>0</v>
      </c>
      <c r="G53" s="1793">
        <f t="shared" si="3"/>
        <v>0</v>
      </c>
    </row>
    <row r="54" spans="1:7" x14ac:dyDescent="0.25">
      <c r="A54" s="1653"/>
      <c r="B54" s="1667"/>
      <c r="C54" s="1654"/>
      <c r="D54" s="1844"/>
      <c r="E54" s="1540">
        <f t="shared" si="2"/>
        <v>0</v>
      </c>
      <c r="F54" s="1938">
        <f t="shared" si="1"/>
        <v>0</v>
      </c>
      <c r="G54" s="1793">
        <f t="shared" si="3"/>
        <v>0</v>
      </c>
    </row>
    <row r="55" spans="1:7" x14ac:dyDescent="0.25">
      <c r="A55" s="1653"/>
      <c r="B55" s="1667"/>
      <c r="C55" s="1654"/>
      <c r="D55" s="1844"/>
      <c r="E55" s="1540">
        <f t="shared" si="2"/>
        <v>0</v>
      </c>
      <c r="F55" s="1938">
        <f t="shared" si="1"/>
        <v>0</v>
      </c>
      <c r="G55" s="1793">
        <f t="shared" si="3"/>
        <v>0</v>
      </c>
    </row>
    <row r="56" spans="1:7" x14ac:dyDescent="0.25">
      <c r="A56" s="1653"/>
      <c r="B56" s="1667"/>
      <c r="C56" s="1654"/>
      <c r="D56" s="1844"/>
      <c r="E56" s="1540">
        <f t="shared" si="2"/>
        <v>0</v>
      </c>
      <c r="F56" s="1938">
        <f t="shared" si="1"/>
        <v>0</v>
      </c>
      <c r="G56" s="1793">
        <f t="shared" si="3"/>
        <v>0</v>
      </c>
    </row>
    <row r="57" spans="1:7" x14ac:dyDescent="0.25">
      <c r="A57" s="1653"/>
      <c r="B57" s="1667"/>
      <c r="C57" s="1654"/>
      <c r="D57" s="1844"/>
      <c r="E57" s="1540">
        <f t="shared" si="2"/>
        <v>0</v>
      </c>
      <c r="F57" s="1938">
        <f t="shared" si="1"/>
        <v>0</v>
      </c>
      <c r="G57" s="1793">
        <f t="shared" si="3"/>
        <v>0</v>
      </c>
    </row>
    <row r="58" spans="1:7" x14ac:dyDescent="0.25">
      <c r="A58" s="1653"/>
      <c r="B58" s="1667"/>
      <c r="C58" s="1654"/>
      <c r="D58" s="1844"/>
      <c r="E58" s="1540">
        <f t="shared" si="2"/>
        <v>0</v>
      </c>
      <c r="F58" s="1938">
        <f t="shared" si="1"/>
        <v>0</v>
      </c>
      <c r="G58" s="1793">
        <f t="shared" si="3"/>
        <v>0</v>
      </c>
    </row>
    <row r="59" spans="1:7" x14ac:dyDescent="0.25">
      <c r="A59" s="1653"/>
      <c r="B59" s="1667"/>
      <c r="C59" s="1654"/>
      <c r="D59" s="1844"/>
      <c r="E59" s="1540">
        <f t="shared" si="2"/>
        <v>0</v>
      </c>
      <c r="F59" s="1938">
        <f t="shared" si="1"/>
        <v>0</v>
      </c>
      <c r="G59" s="1793">
        <f t="shared" si="3"/>
        <v>0</v>
      </c>
    </row>
    <row r="60" spans="1:7" x14ac:dyDescent="0.25">
      <c r="A60" s="1653"/>
      <c r="B60" s="1667"/>
      <c r="C60" s="1654"/>
      <c r="D60" s="1844"/>
      <c r="E60" s="1540">
        <f t="shared" si="2"/>
        <v>0</v>
      </c>
      <c r="F60" s="1938">
        <f t="shared" si="1"/>
        <v>0</v>
      </c>
      <c r="G60" s="1793">
        <f t="shared" si="3"/>
        <v>0</v>
      </c>
    </row>
    <row r="61" spans="1:7" x14ac:dyDescent="0.25">
      <c r="A61" s="1653"/>
      <c r="B61" s="1667"/>
      <c r="C61" s="1654"/>
      <c r="D61" s="1844"/>
      <c r="E61" s="1540">
        <f t="shared" si="2"/>
        <v>0</v>
      </c>
      <c r="F61" s="1938">
        <f t="shared" si="1"/>
        <v>0</v>
      </c>
      <c r="G61" s="1793">
        <f t="shared" si="3"/>
        <v>0</v>
      </c>
    </row>
    <row r="62" spans="1:7" x14ac:dyDescent="0.25">
      <c r="A62" s="1653"/>
      <c r="B62" s="1667"/>
      <c r="C62" s="1654"/>
      <c r="D62" s="1844"/>
      <c r="E62" s="1540">
        <f t="shared" si="2"/>
        <v>0</v>
      </c>
      <c r="F62" s="1938">
        <f t="shared" si="1"/>
        <v>0</v>
      </c>
      <c r="G62" s="1793">
        <f t="shared" si="3"/>
        <v>0</v>
      </c>
    </row>
    <row r="63" spans="1:7" x14ac:dyDescent="0.25">
      <c r="A63" s="1653"/>
      <c r="B63" s="1667"/>
      <c r="C63" s="1654"/>
      <c r="D63" s="1844"/>
      <c r="E63" s="1540">
        <f t="shared" si="2"/>
        <v>0</v>
      </c>
      <c r="F63" s="1938">
        <f t="shared" si="1"/>
        <v>0</v>
      </c>
      <c r="G63" s="1793">
        <f t="shared" si="3"/>
        <v>0</v>
      </c>
    </row>
    <row r="64" spans="1:7" x14ac:dyDescent="0.25">
      <c r="A64" s="1653"/>
      <c r="B64" s="1667"/>
      <c r="C64" s="1654"/>
      <c r="D64" s="1844"/>
      <c r="E64" s="1540">
        <f t="shared" si="2"/>
        <v>0</v>
      </c>
      <c r="F64" s="1938">
        <f t="shared" si="1"/>
        <v>0</v>
      </c>
      <c r="G64" s="1793">
        <f t="shared" si="3"/>
        <v>0</v>
      </c>
    </row>
    <row r="65" spans="1:7" x14ac:dyDescent="0.25">
      <c r="A65" s="1655"/>
      <c r="B65" s="1667"/>
      <c r="C65" s="1656"/>
      <c r="D65" s="1844"/>
      <c r="E65" s="1540">
        <f t="shared" si="2"/>
        <v>0</v>
      </c>
      <c r="F65" s="1938">
        <f t="shared" si="1"/>
        <v>0</v>
      </c>
      <c r="G65" s="1793">
        <f t="shared" si="3"/>
        <v>0</v>
      </c>
    </row>
    <row r="66" spans="1:7" x14ac:dyDescent="0.25">
      <c r="A66" s="1653"/>
      <c r="B66" s="1667"/>
      <c r="C66" s="1654"/>
      <c r="D66" s="1844"/>
      <c r="E66" s="1540">
        <f t="shared" si="2"/>
        <v>0</v>
      </c>
      <c r="F66" s="1938">
        <f t="shared" si="1"/>
        <v>0</v>
      </c>
      <c r="G66" s="1793">
        <f t="shared" si="3"/>
        <v>0</v>
      </c>
    </row>
    <row r="67" spans="1:7" x14ac:dyDescent="0.25">
      <c r="A67" s="1653"/>
      <c r="B67" s="1667"/>
      <c r="C67" s="1654"/>
      <c r="D67" s="1844"/>
      <c r="E67" s="1540">
        <f t="shared" si="2"/>
        <v>0</v>
      </c>
      <c r="F67" s="1938">
        <f t="shared" si="1"/>
        <v>0</v>
      </c>
      <c r="G67" s="1793">
        <f t="shared" si="3"/>
        <v>0</v>
      </c>
    </row>
    <row r="68" spans="1:7" x14ac:dyDescent="0.25">
      <c r="A68" s="1653"/>
      <c r="B68" s="1667"/>
      <c r="C68" s="1654"/>
      <c r="D68" s="1844"/>
      <c r="E68" s="1540">
        <f t="shared" si="2"/>
        <v>0</v>
      </c>
      <c r="F68" s="1938">
        <f t="shared" si="1"/>
        <v>0</v>
      </c>
      <c r="G68" s="1793">
        <f t="shared" si="3"/>
        <v>0</v>
      </c>
    </row>
    <row r="69" spans="1:7" x14ac:dyDescent="0.25">
      <c r="A69" s="1653"/>
      <c r="B69" s="1667"/>
      <c r="C69" s="1654"/>
      <c r="D69" s="1844"/>
      <c r="E69" s="1540">
        <f t="shared" si="2"/>
        <v>0</v>
      </c>
      <c r="F69" s="1938">
        <f t="shared" si="1"/>
        <v>0</v>
      </c>
      <c r="G69" s="1793">
        <f t="shared" si="3"/>
        <v>0</v>
      </c>
    </row>
    <row r="70" spans="1:7" x14ac:dyDescent="0.25">
      <c r="A70" s="1653"/>
      <c r="B70" s="1667"/>
      <c r="C70" s="1654"/>
      <c r="D70" s="1844"/>
      <c r="E70" s="1540">
        <f t="shared" si="2"/>
        <v>0</v>
      </c>
      <c r="F70" s="1938">
        <f t="shared" si="1"/>
        <v>0</v>
      </c>
      <c r="G70" s="1793">
        <f t="shared" si="3"/>
        <v>0</v>
      </c>
    </row>
    <row r="71" spans="1:7" x14ac:dyDescent="0.25">
      <c r="A71" s="1653"/>
      <c r="B71" s="1667"/>
      <c r="C71" s="1654"/>
      <c r="D71" s="1844"/>
      <c r="E71" s="1540">
        <f t="shared" si="2"/>
        <v>0</v>
      </c>
      <c r="F71" s="1938">
        <f t="shared" si="1"/>
        <v>0</v>
      </c>
      <c r="G71" s="1793">
        <f t="shared" si="3"/>
        <v>0</v>
      </c>
    </row>
    <row r="72" spans="1:7" x14ac:dyDescent="0.25">
      <c r="A72" s="1653"/>
      <c r="B72" s="1667"/>
      <c r="C72" s="1654"/>
      <c r="D72" s="1844"/>
      <c r="E72" s="1540">
        <f t="shared" si="2"/>
        <v>0</v>
      </c>
      <c r="F72" s="1938">
        <f t="shared" si="1"/>
        <v>0</v>
      </c>
      <c r="G72" s="1793">
        <f t="shared" si="3"/>
        <v>0</v>
      </c>
    </row>
    <row r="73" spans="1:7" x14ac:dyDescent="0.25">
      <c r="A73" s="1653"/>
      <c r="B73" s="1667"/>
      <c r="C73" s="1654"/>
      <c r="D73" s="1844"/>
      <c r="E73" s="1540">
        <f t="shared" si="2"/>
        <v>0</v>
      </c>
      <c r="F73" s="1938">
        <f t="shared" si="1"/>
        <v>0</v>
      </c>
      <c r="G73" s="1793">
        <f t="shared" si="3"/>
        <v>0</v>
      </c>
    </row>
    <row r="74" spans="1:7" x14ac:dyDescent="0.25">
      <c r="A74" s="1653"/>
      <c r="B74" s="1667"/>
      <c r="C74" s="1654"/>
      <c r="D74" s="1844"/>
      <c r="E74" s="1540">
        <f t="shared" ref="E74:E85" si="4">IF(D74&lt;=25000,D74,IF(D74&gt;25000,25000,0))</f>
        <v>0</v>
      </c>
      <c r="F74" s="1938">
        <f t="shared" si="1"/>
        <v>0</v>
      </c>
      <c r="G74" s="1793">
        <f t="shared" ref="G74:G85" si="5">IF(F74=0,0,D74-F74)</f>
        <v>0</v>
      </c>
    </row>
    <row r="75" spans="1:7" x14ac:dyDescent="0.25">
      <c r="A75" s="1653"/>
      <c r="B75" s="1667"/>
      <c r="C75" s="1654"/>
      <c r="D75" s="1844"/>
      <c r="E75" s="1540">
        <f t="shared" si="4"/>
        <v>0</v>
      </c>
      <c r="F75" s="1938">
        <f t="shared" si="1"/>
        <v>0</v>
      </c>
      <c r="G75" s="1793">
        <f t="shared" si="5"/>
        <v>0</v>
      </c>
    </row>
    <row r="76" spans="1:7" x14ac:dyDescent="0.25">
      <c r="A76" s="1653"/>
      <c r="B76" s="1667"/>
      <c r="C76" s="1654"/>
      <c r="D76" s="1844"/>
      <c r="E76" s="1540">
        <f t="shared" si="4"/>
        <v>0</v>
      </c>
      <c r="F76" s="1938">
        <f t="shared" si="1"/>
        <v>0</v>
      </c>
      <c r="G76" s="1793">
        <f t="shared" si="5"/>
        <v>0</v>
      </c>
    </row>
    <row r="77" spans="1:7" x14ac:dyDescent="0.25">
      <c r="A77" s="1653"/>
      <c r="B77" s="1667"/>
      <c r="C77" s="1654"/>
      <c r="D77" s="1844"/>
      <c r="E77" s="1540">
        <f t="shared" si="4"/>
        <v>0</v>
      </c>
      <c r="F77" s="1938">
        <f t="shared" si="1"/>
        <v>0</v>
      </c>
      <c r="G77" s="1793">
        <f t="shared" si="5"/>
        <v>0</v>
      </c>
    </row>
    <row r="78" spans="1:7" x14ac:dyDescent="0.25">
      <c r="A78" s="1653"/>
      <c r="B78" s="1667"/>
      <c r="C78" s="1654"/>
      <c r="D78" s="1844"/>
      <c r="E78" s="1540">
        <f t="shared" si="4"/>
        <v>0</v>
      </c>
      <c r="F78" s="1938">
        <f t="shared" si="1"/>
        <v>0</v>
      </c>
      <c r="G78" s="1793">
        <f t="shared" si="5"/>
        <v>0</v>
      </c>
    </row>
    <row r="79" spans="1:7" x14ac:dyDescent="0.25">
      <c r="A79" s="1653"/>
      <c r="B79" s="1667"/>
      <c r="C79" s="1654"/>
      <c r="D79" s="1844"/>
      <c r="E79" s="1540">
        <f t="shared" si="4"/>
        <v>0</v>
      </c>
      <c r="F79" s="1938">
        <f t="shared" si="1"/>
        <v>0</v>
      </c>
      <c r="G79" s="1793">
        <f t="shared" si="5"/>
        <v>0</v>
      </c>
    </row>
    <row r="80" spans="1:7" x14ac:dyDescent="0.25">
      <c r="A80" s="1653"/>
      <c r="B80" s="1667"/>
      <c r="C80" s="1654"/>
      <c r="D80" s="1844"/>
      <c r="E80" s="1540">
        <f t="shared" si="4"/>
        <v>0</v>
      </c>
      <c r="F80" s="1938">
        <f t="shared" si="1"/>
        <v>0</v>
      </c>
      <c r="G80" s="1793">
        <f t="shared" si="5"/>
        <v>0</v>
      </c>
    </row>
    <row r="81" spans="1:7" x14ac:dyDescent="0.25">
      <c r="A81" s="1653"/>
      <c r="B81" s="1667"/>
      <c r="C81" s="1654"/>
      <c r="D81" s="1844"/>
      <c r="E81" s="1540">
        <f t="shared" si="4"/>
        <v>0</v>
      </c>
      <c r="F81" s="1938">
        <f t="shared" si="1"/>
        <v>0</v>
      </c>
      <c r="G81" s="1793">
        <f t="shared" si="5"/>
        <v>0</v>
      </c>
    </row>
    <row r="82" spans="1:7"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8">
        <f t="shared" si="6"/>
        <v>0</v>
      </c>
      <c r="G83" s="1793">
        <f t="shared" si="5"/>
        <v>0</v>
      </c>
    </row>
    <row r="84" spans="1:7" x14ac:dyDescent="0.25">
      <c r="A84" s="1653"/>
      <c r="B84" s="1667"/>
      <c r="C84" s="1654"/>
      <c r="D84" s="1844"/>
      <c r="E84" s="1540">
        <f t="shared" si="4"/>
        <v>0</v>
      </c>
      <c r="F84" s="1938">
        <f t="shared" si="6"/>
        <v>0</v>
      </c>
      <c r="G84" s="1793">
        <f t="shared" si="5"/>
        <v>0</v>
      </c>
    </row>
    <row r="85" spans="1:7" x14ac:dyDescent="0.25">
      <c r="A85" s="1653"/>
      <c r="B85" s="1667"/>
      <c r="C85" s="1654"/>
      <c r="D85" s="1844"/>
      <c r="E85" s="1540">
        <f t="shared" si="4"/>
        <v>0</v>
      </c>
      <c r="F85" s="1938">
        <f t="shared" si="6"/>
        <v>0</v>
      </c>
      <c r="G85" s="1793">
        <f t="shared" si="5"/>
        <v>0</v>
      </c>
    </row>
    <row r="86" spans="1:7" x14ac:dyDescent="0.25">
      <c r="A86" s="1653"/>
      <c r="B86" s="1667"/>
      <c r="C86" s="1654"/>
      <c r="D86" s="1844"/>
      <c r="E86" s="1540">
        <f t="shared" si="2"/>
        <v>0</v>
      </c>
      <c r="F86" s="1938">
        <f t="shared" si="6"/>
        <v>0</v>
      </c>
      <c r="G86" s="1793">
        <f t="shared" si="3"/>
        <v>0</v>
      </c>
    </row>
    <row r="87" spans="1:7" x14ac:dyDescent="0.25">
      <c r="A87" s="1653"/>
      <c r="B87" s="1667"/>
      <c r="C87" s="1654"/>
      <c r="D87" s="1844"/>
      <c r="E87" s="1540">
        <f t="shared" si="2"/>
        <v>0</v>
      </c>
      <c r="F87" s="1938">
        <f t="shared" si="6"/>
        <v>0</v>
      </c>
      <c r="G87" s="1793">
        <f t="shared" si="3"/>
        <v>0</v>
      </c>
    </row>
    <row r="88" spans="1:7" x14ac:dyDescent="0.25">
      <c r="A88" s="1653"/>
      <c r="B88" s="1667"/>
      <c r="C88" s="1654"/>
      <c r="D88" s="1844"/>
      <c r="E88" s="1540">
        <f t="shared" si="2"/>
        <v>0</v>
      </c>
      <c r="F88" s="1938">
        <f t="shared" si="6"/>
        <v>0</v>
      </c>
      <c r="G88" s="1793">
        <f t="shared" si="3"/>
        <v>0</v>
      </c>
    </row>
    <row r="89" spans="1:7" x14ac:dyDescent="0.25">
      <c r="A89" s="1653"/>
      <c r="B89" s="1667"/>
      <c r="C89" s="1654"/>
      <c r="D89" s="1844"/>
      <c r="E89" s="1540">
        <f t="shared" si="2"/>
        <v>0</v>
      </c>
      <c r="F89" s="1938">
        <f t="shared" si="6"/>
        <v>0</v>
      </c>
      <c r="G89" s="1793">
        <f t="shared" si="3"/>
        <v>0</v>
      </c>
    </row>
    <row r="90" spans="1:7" x14ac:dyDescent="0.25">
      <c r="A90" s="1653"/>
      <c r="B90" s="1667"/>
      <c r="C90" s="1654"/>
      <c r="D90" s="1844"/>
      <c r="E90" s="1540">
        <f t="shared" si="2"/>
        <v>0</v>
      </c>
      <c r="F90" s="1938">
        <f t="shared" si="6"/>
        <v>0</v>
      </c>
      <c r="G90" s="1793">
        <f t="shared" si="3"/>
        <v>0</v>
      </c>
    </row>
    <row r="91" spans="1:7" x14ac:dyDescent="0.25">
      <c r="A91" s="1653"/>
      <c r="B91" s="1667"/>
      <c r="C91" s="1654"/>
      <c r="D91" s="1844"/>
      <c r="E91" s="1540">
        <f t="shared" si="2"/>
        <v>0</v>
      </c>
      <c r="F91" s="1938">
        <f t="shared" si="6"/>
        <v>0</v>
      </c>
      <c r="G91" s="1793">
        <f t="shared" si="3"/>
        <v>0</v>
      </c>
    </row>
    <row r="92" spans="1:7" x14ac:dyDescent="0.25">
      <c r="A92" s="1653"/>
      <c r="B92" s="1667"/>
      <c r="C92" s="1654"/>
      <c r="D92" s="1844"/>
      <c r="E92" s="1540">
        <f t="shared" si="2"/>
        <v>0</v>
      </c>
      <c r="F92" s="1938">
        <f t="shared" si="6"/>
        <v>0</v>
      </c>
      <c r="G92" s="1793">
        <f t="shared" si="3"/>
        <v>0</v>
      </c>
    </row>
    <row r="93" spans="1:7" x14ac:dyDescent="0.25">
      <c r="A93" s="1653"/>
      <c r="B93" s="1667"/>
      <c r="C93" s="1654"/>
      <c r="D93" s="1844"/>
      <c r="E93" s="1540">
        <f t="shared" si="2"/>
        <v>0</v>
      </c>
      <c r="F93" s="1938">
        <f t="shared" si="6"/>
        <v>0</v>
      </c>
      <c r="G93" s="1793">
        <f t="shared" si="3"/>
        <v>0</v>
      </c>
    </row>
    <row r="94" spans="1:7" x14ac:dyDescent="0.25">
      <c r="A94" s="1653"/>
      <c r="B94" s="1667"/>
      <c r="C94" s="1654"/>
      <c r="D94" s="1844"/>
      <c r="E94" s="1540">
        <f t="shared" ref="E94" si="7">IF(D94&lt;=25000,D94,IF(D94&gt;25000,25000,0))</f>
        <v>0</v>
      </c>
      <c r="F94" s="1938">
        <f t="shared" si="6"/>
        <v>0</v>
      </c>
      <c r="G94" s="1793">
        <f t="shared" ref="G94" si="8">IF(F94=0,0,D94-F94)</f>
        <v>0</v>
      </c>
    </row>
    <row r="95" spans="1:7" x14ac:dyDescent="0.25">
      <c r="A95" s="1653"/>
      <c r="B95" s="1667"/>
      <c r="C95" s="1654"/>
      <c r="D95" s="1844"/>
      <c r="E95" s="1540">
        <f t="shared" si="2"/>
        <v>0</v>
      </c>
      <c r="F95" s="1938">
        <f t="shared" si="6"/>
        <v>0</v>
      </c>
      <c r="G95" s="1793">
        <f t="shared" si="3"/>
        <v>0</v>
      </c>
    </row>
    <row r="96" spans="1:7" x14ac:dyDescent="0.25">
      <c r="A96" s="1653"/>
      <c r="B96" s="1667"/>
      <c r="C96" s="1654"/>
      <c r="D96" s="1844"/>
      <c r="E96" s="1540">
        <f t="shared" ref="E96:E99" si="9">IF(D96&lt;=25000,D96,IF(D96&gt;25000,25000,0))</f>
        <v>0</v>
      </c>
      <c r="F96" s="1938">
        <f t="shared" si="6"/>
        <v>0</v>
      </c>
      <c r="G96" s="1793">
        <f t="shared" ref="G96:G99" si="10">IF(F96=0,0,D96-F96)</f>
        <v>0</v>
      </c>
    </row>
    <row r="97" spans="1:7" x14ac:dyDescent="0.25">
      <c r="A97" s="1653"/>
      <c r="B97" s="1667"/>
      <c r="C97" s="1654"/>
      <c r="D97" s="1844"/>
      <c r="E97" s="1540">
        <f t="shared" si="9"/>
        <v>0</v>
      </c>
      <c r="F97" s="1938">
        <f t="shared" si="6"/>
        <v>0</v>
      </c>
      <c r="G97" s="1793">
        <f t="shared" si="10"/>
        <v>0</v>
      </c>
    </row>
    <row r="98" spans="1:7" x14ac:dyDescent="0.25">
      <c r="A98" s="1653"/>
      <c r="B98" s="1667"/>
      <c r="C98" s="1654"/>
      <c r="D98" s="1844"/>
      <c r="E98" s="1540">
        <f t="shared" si="9"/>
        <v>0</v>
      </c>
      <c r="F98" s="1938">
        <f t="shared" si="6"/>
        <v>0</v>
      </c>
      <c r="G98" s="1793">
        <f t="shared" si="10"/>
        <v>0</v>
      </c>
    </row>
    <row r="99" spans="1:7" x14ac:dyDescent="0.25">
      <c r="A99" s="1653"/>
      <c r="B99" s="1667"/>
      <c r="C99" s="1654"/>
      <c r="D99" s="1844"/>
      <c r="E99" s="1540">
        <f t="shared" si="9"/>
        <v>0</v>
      </c>
      <c r="F99" s="1938">
        <f t="shared" si="6"/>
        <v>0</v>
      </c>
      <c r="G99" s="1793">
        <f t="shared" si="10"/>
        <v>0</v>
      </c>
    </row>
    <row r="100" spans="1:7" x14ac:dyDescent="0.25">
      <c r="A100" s="1653"/>
      <c r="B100" s="1667"/>
      <c r="C100" s="1654"/>
      <c r="D100" s="1844"/>
      <c r="E100" s="1540">
        <f t="shared" ref="E100" si="11">IF(D100&lt;=25000,D100,IF(D100&gt;25000,25000,0))</f>
        <v>0</v>
      </c>
      <c r="F100" s="1938">
        <f t="shared" si="6"/>
        <v>0</v>
      </c>
      <c r="G100" s="1793">
        <f t="shared" ref="G100" si="12">IF(F100=0,0,D100-F100)</f>
        <v>0</v>
      </c>
    </row>
    <row r="101" spans="1:7" x14ac:dyDescent="0.25">
      <c r="A101" s="1653"/>
      <c r="B101" s="1667"/>
      <c r="C101" s="1654"/>
      <c r="D101" s="1844"/>
      <c r="E101" s="1540">
        <f t="shared" ref="E101:E113" si="13">IF(D101&lt;=25000,D101,IF(D101&gt;25000,25000,0))</f>
        <v>0</v>
      </c>
      <c r="F101" s="1938">
        <f t="shared" si="6"/>
        <v>0</v>
      </c>
      <c r="G101" s="1793">
        <f t="shared" ref="G101:G113" si="14">IF(F101=0,0,D101-F101)</f>
        <v>0</v>
      </c>
    </row>
    <row r="102" spans="1:7" x14ac:dyDescent="0.25">
      <c r="A102" s="1653"/>
      <c r="B102" s="1667"/>
      <c r="C102" s="1654"/>
      <c r="D102" s="1844"/>
      <c r="E102" s="1540">
        <f t="shared" si="13"/>
        <v>0</v>
      </c>
      <c r="F102" s="1938">
        <f t="shared" si="6"/>
        <v>0</v>
      </c>
      <c r="G102" s="1793">
        <f t="shared" si="14"/>
        <v>0</v>
      </c>
    </row>
    <row r="103" spans="1:7" x14ac:dyDescent="0.25">
      <c r="A103" s="1653"/>
      <c r="B103" s="1667"/>
      <c r="C103" s="1654"/>
      <c r="D103" s="1844"/>
      <c r="E103" s="1540">
        <f t="shared" si="13"/>
        <v>0</v>
      </c>
      <c r="F103" s="1938">
        <f t="shared" si="6"/>
        <v>0</v>
      </c>
      <c r="G103" s="1793">
        <f t="shared" si="14"/>
        <v>0</v>
      </c>
    </row>
    <row r="104" spans="1:7" x14ac:dyDescent="0.25">
      <c r="A104" s="1653"/>
      <c r="B104" s="1667"/>
      <c r="C104" s="1654"/>
      <c r="D104" s="1844"/>
      <c r="E104" s="1540">
        <f t="shared" si="13"/>
        <v>0</v>
      </c>
      <c r="F104" s="1938">
        <f t="shared" si="6"/>
        <v>0</v>
      </c>
      <c r="G104" s="1793">
        <f t="shared" si="14"/>
        <v>0</v>
      </c>
    </row>
    <row r="105" spans="1:7" x14ac:dyDescent="0.25">
      <c r="A105" s="1653"/>
      <c r="B105" s="1667"/>
      <c r="C105" s="1654"/>
      <c r="D105" s="1844"/>
      <c r="E105" s="1540">
        <f t="shared" si="13"/>
        <v>0</v>
      </c>
      <c r="F105" s="1938">
        <f t="shared" si="6"/>
        <v>0</v>
      </c>
      <c r="G105" s="1793">
        <f t="shared" si="14"/>
        <v>0</v>
      </c>
    </row>
    <row r="106" spans="1:7" x14ac:dyDescent="0.25">
      <c r="A106" s="1653"/>
      <c r="B106" s="1667"/>
      <c r="C106" s="1654"/>
      <c r="D106" s="1844"/>
      <c r="E106" s="1540">
        <f t="shared" si="13"/>
        <v>0</v>
      </c>
      <c r="F106" s="1938">
        <f t="shared" si="6"/>
        <v>0</v>
      </c>
      <c r="G106" s="1793">
        <f t="shared" si="14"/>
        <v>0</v>
      </c>
    </row>
    <row r="107" spans="1:7" x14ac:dyDescent="0.25">
      <c r="A107" s="1653"/>
      <c r="B107" s="1667"/>
      <c r="C107" s="1654"/>
      <c r="D107" s="1844"/>
      <c r="E107" s="1540">
        <f t="shared" si="13"/>
        <v>0</v>
      </c>
      <c r="F107" s="1938">
        <f t="shared" si="6"/>
        <v>0</v>
      </c>
      <c r="G107" s="1793">
        <f t="shared" si="14"/>
        <v>0</v>
      </c>
    </row>
    <row r="108" spans="1:7" x14ac:dyDescent="0.25">
      <c r="A108" s="1653"/>
      <c r="B108" s="1667"/>
      <c r="C108" s="1654"/>
      <c r="D108" s="1844"/>
      <c r="E108" s="1540">
        <f t="shared" si="13"/>
        <v>0</v>
      </c>
      <c r="F108" s="1938">
        <f t="shared" si="6"/>
        <v>0</v>
      </c>
      <c r="G108" s="1793">
        <f t="shared" si="14"/>
        <v>0</v>
      </c>
    </row>
    <row r="109" spans="1:7" x14ac:dyDescent="0.25">
      <c r="A109" s="1653"/>
      <c r="B109" s="1667"/>
      <c r="C109" s="1654"/>
      <c r="D109" s="1844"/>
      <c r="E109" s="1540">
        <f t="shared" si="13"/>
        <v>0</v>
      </c>
      <c r="F109" s="1938">
        <f t="shared" si="6"/>
        <v>0</v>
      </c>
      <c r="G109" s="1793">
        <f t="shared" si="14"/>
        <v>0</v>
      </c>
    </row>
    <row r="110" spans="1:7" x14ac:dyDescent="0.25">
      <c r="A110" s="1653"/>
      <c r="B110" s="1667"/>
      <c r="C110" s="1654"/>
      <c r="D110" s="1844"/>
      <c r="E110" s="1540">
        <f t="shared" si="13"/>
        <v>0</v>
      </c>
      <c r="F110" s="1938">
        <f t="shared" si="6"/>
        <v>0</v>
      </c>
      <c r="G110" s="1793">
        <f t="shared" si="14"/>
        <v>0</v>
      </c>
    </row>
    <row r="111" spans="1:7" x14ac:dyDescent="0.25">
      <c r="A111" s="1653"/>
      <c r="B111" s="1667"/>
      <c r="C111" s="1654"/>
      <c r="D111" s="1844"/>
      <c r="E111" s="1540">
        <f t="shared" si="13"/>
        <v>0</v>
      </c>
      <c r="F111" s="1938">
        <f t="shared" si="6"/>
        <v>0</v>
      </c>
      <c r="G111" s="1793">
        <f t="shared" si="14"/>
        <v>0</v>
      </c>
    </row>
    <row r="112" spans="1:7" x14ac:dyDescent="0.25">
      <c r="A112" s="1653"/>
      <c r="B112" s="1667"/>
      <c r="C112" s="1654"/>
      <c r="D112" s="1844"/>
      <c r="E112" s="1540">
        <f t="shared" si="13"/>
        <v>0</v>
      </c>
      <c r="F112" s="1938">
        <f t="shared" si="6"/>
        <v>0</v>
      </c>
      <c r="G112" s="1793">
        <f t="shared" si="14"/>
        <v>0</v>
      </c>
    </row>
    <row r="113" spans="1:7" x14ac:dyDescent="0.25">
      <c r="A113" s="1653"/>
      <c r="B113" s="1667"/>
      <c r="C113" s="1654"/>
      <c r="D113" s="1844"/>
      <c r="E113" s="1540">
        <f t="shared" si="13"/>
        <v>0</v>
      </c>
      <c r="F113" s="1938">
        <f t="shared" si="6"/>
        <v>0</v>
      </c>
      <c r="G113" s="1793">
        <f t="shared" si="14"/>
        <v>0</v>
      </c>
    </row>
    <row r="114" spans="1:7" x14ac:dyDescent="0.25">
      <c r="A114" s="1653"/>
      <c r="B114" s="1667"/>
      <c r="C114" s="1654"/>
      <c r="D114" s="1844"/>
      <c r="E114" s="1540">
        <f t="shared" ref="E114:E126" si="15">IF(D114&lt;=25000,D114,IF(D114&gt;25000,25000,0))</f>
        <v>0</v>
      </c>
      <c r="F114" s="1938">
        <f t="shared" si="6"/>
        <v>0</v>
      </c>
      <c r="G114" s="1793">
        <f t="shared" ref="G114:G126" si="16">IF(F114=0,0,D114-F114)</f>
        <v>0</v>
      </c>
    </row>
    <row r="115" spans="1:7" x14ac:dyDescent="0.25">
      <c r="A115" s="1653"/>
      <c r="B115" s="1667"/>
      <c r="C115" s="1654"/>
      <c r="D115" s="1844"/>
      <c r="E115" s="1540">
        <f t="shared" si="15"/>
        <v>0</v>
      </c>
      <c r="F115" s="1938">
        <f t="shared" si="6"/>
        <v>0</v>
      </c>
      <c r="G115" s="1793">
        <f t="shared" si="16"/>
        <v>0</v>
      </c>
    </row>
    <row r="116" spans="1:7" x14ac:dyDescent="0.25">
      <c r="A116" s="1653"/>
      <c r="B116" s="1667"/>
      <c r="C116" s="1654"/>
      <c r="D116" s="1844"/>
      <c r="E116" s="1540">
        <f t="shared" si="15"/>
        <v>0</v>
      </c>
      <c r="F116" s="1938">
        <f t="shared" si="6"/>
        <v>0</v>
      </c>
      <c r="G116" s="1793">
        <f t="shared" si="16"/>
        <v>0</v>
      </c>
    </row>
    <row r="117" spans="1:7" x14ac:dyDescent="0.25">
      <c r="A117" s="1653"/>
      <c r="B117" s="1667"/>
      <c r="C117" s="1654"/>
      <c r="D117" s="1844"/>
      <c r="E117" s="1540">
        <f t="shared" si="15"/>
        <v>0</v>
      </c>
      <c r="F117" s="1938">
        <f t="shared" si="6"/>
        <v>0</v>
      </c>
      <c r="G117" s="1793">
        <f t="shared" si="16"/>
        <v>0</v>
      </c>
    </row>
    <row r="118" spans="1:7" x14ac:dyDescent="0.25">
      <c r="A118" s="1653"/>
      <c r="B118" s="1667"/>
      <c r="C118" s="1654"/>
      <c r="D118" s="1844"/>
      <c r="E118" s="1540">
        <f t="shared" si="15"/>
        <v>0</v>
      </c>
      <c r="F118" s="1938">
        <f t="shared" si="6"/>
        <v>0</v>
      </c>
      <c r="G118" s="1793">
        <f t="shared" si="16"/>
        <v>0</v>
      </c>
    </row>
    <row r="119" spans="1:7" x14ac:dyDescent="0.25">
      <c r="A119" s="1653"/>
      <c r="B119" s="1667"/>
      <c r="C119" s="1654"/>
      <c r="D119" s="1844"/>
      <c r="E119" s="1540">
        <f t="shared" si="15"/>
        <v>0</v>
      </c>
      <c r="F119" s="1938">
        <f t="shared" si="6"/>
        <v>0</v>
      </c>
      <c r="G119" s="1793">
        <f t="shared" si="16"/>
        <v>0</v>
      </c>
    </row>
    <row r="120" spans="1:7" x14ac:dyDescent="0.25">
      <c r="A120" s="1653"/>
      <c r="B120" s="1667"/>
      <c r="C120" s="1654"/>
      <c r="D120" s="1844"/>
      <c r="E120" s="1540">
        <f t="shared" si="15"/>
        <v>0</v>
      </c>
      <c r="F120" s="1938">
        <f t="shared" si="6"/>
        <v>0</v>
      </c>
      <c r="G120" s="1793">
        <f t="shared" si="16"/>
        <v>0</v>
      </c>
    </row>
    <row r="121" spans="1:7" x14ac:dyDescent="0.25">
      <c r="A121" s="1653"/>
      <c r="B121" s="1667"/>
      <c r="C121" s="1654"/>
      <c r="D121" s="1844"/>
      <c r="E121" s="1540">
        <f t="shared" si="15"/>
        <v>0</v>
      </c>
      <c r="F121" s="1938">
        <f t="shared" si="6"/>
        <v>0</v>
      </c>
      <c r="G121" s="1793">
        <f t="shared" si="16"/>
        <v>0</v>
      </c>
    </row>
    <row r="122" spans="1:7" x14ac:dyDescent="0.25">
      <c r="A122" s="1653"/>
      <c r="B122" s="1667"/>
      <c r="C122" s="1654"/>
      <c r="D122" s="1844"/>
      <c r="E122" s="1540">
        <f t="shared" si="15"/>
        <v>0</v>
      </c>
      <c r="F122" s="1938">
        <f t="shared" si="6"/>
        <v>0</v>
      </c>
      <c r="G122" s="1793">
        <f t="shared" si="16"/>
        <v>0</v>
      </c>
    </row>
    <row r="123" spans="1:7" x14ac:dyDescent="0.25">
      <c r="A123" s="1653"/>
      <c r="B123" s="1667"/>
      <c r="C123" s="1654"/>
      <c r="D123" s="1844"/>
      <c r="E123" s="1540">
        <f t="shared" si="15"/>
        <v>0</v>
      </c>
      <c r="F123" s="1938">
        <f t="shared" si="6"/>
        <v>0</v>
      </c>
      <c r="G123" s="1793">
        <f t="shared" si="16"/>
        <v>0</v>
      </c>
    </row>
    <row r="124" spans="1:7" x14ac:dyDescent="0.25">
      <c r="A124" s="1653"/>
      <c r="B124" s="1667"/>
      <c r="C124" s="1654"/>
      <c r="D124" s="1844"/>
      <c r="E124" s="1540">
        <f t="shared" si="15"/>
        <v>0</v>
      </c>
      <c r="F124" s="1938">
        <f t="shared" si="6"/>
        <v>0</v>
      </c>
      <c r="G124" s="1793">
        <f t="shared" si="16"/>
        <v>0</v>
      </c>
    </row>
    <row r="125" spans="1:7" x14ac:dyDescent="0.25">
      <c r="A125" s="1653"/>
      <c r="B125" s="1667"/>
      <c r="C125" s="1654"/>
      <c r="D125" s="1844"/>
      <c r="E125" s="1540">
        <f t="shared" si="15"/>
        <v>0</v>
      </c>
      <c r="F125" s="1938">
        <f t="shared" si="6"/>
        <v>0</v>
      </c>
      <c r="G125" s="1793">
        <f t="shared" si="16"/>
        <v>0</v>
      </c>
    </row>
    <row r="126" spans="1:7" x14ac:dyDescent="0.25">
      <c r="A126" s="1653"/>
      <c r="B126" s="1667"/>
      <c r="C126" s="1654"/>
      <c r="D126" s="1844"/>
      <c r="E126" s="1540">
        <f t="shared" si="15"/>
        <v>0</v>
      </c>
      <c r="F126" s="1938">
        <f t="shared" si="6"/>
        <v>0</v>
      </c>
      <c r="G126" s="1793">
        <f t="shared" si="16"/>
        <v>0</v>
      </c>
    </row>
    <row r="127" spans="1:7" x14ac:dyDescent="0.25">
      <c r="A127" s="1653"/>
      <c r="B127" s="1667"/>
      <c r="C127" s="1654"/>
      <c r="D127" s="1844"/>
      <c r="E127" s="1540">
        <f t="shared" ref="E127:E135" si="17">IF(D127&lt;=25000,D127,IF(D127&gt;25000,25000,0))</f>
        <v>0</v>
      </c>
      <c r="F127" s="1938">
        <f t="shared" si="6"/>
        <v>0</v>
      </c>
      <c r="G127" s="1793">
        <f t="shared" ref="G127:G135" si="18">IF(F127=0,0,D127-F127)</f>
        <v>0</v>
      </c>
    </row>
    <row r="128" spans="1:7" x14ac:dyDescent="0.25">
      <c r="A128" s="1653"/>
      <c r="B128" s="1667"/>
      <c r="C128" s="1654"/>
      <c r="D128" s="1844"/>
      <c r="E128" s="1540">
        <f t="shared" si="17"/>
        <v>0</v>
      </c>
      <c r="F128" s="1938">
        <f t="shared" si="6"/>
        <v>0</v>
      </c>
      <c r="G128" s="1793">
        <f t="shared" si="18"/>
        <v>0</v>
      </c>
    </row>
    <row r="129" spans="1:7" x14ac:dyDescent="0.25">
      <c r="A129" s="1653"/>
      <c r="B129" s="1667"/>
      <c r="C129" s="1654"/>
      <c r="D129" s="1844"/>
      <c r="E129" s="1540">
        <f t="shared" si="17"/>
        <v>0</v>
      </c>
      <c r="F129" s="1938">
        <f t="shared" si="6"/>
        <v>0</v>
      </c>
      <c r="G129" s="1793">
        <f t="shared" si="18"/>
        <v>0</v>
      </c>
    </row>
    <row r="130" spans="1:7" x14ac:dyDescent="0.25">
      <c r="A130" s="1653"/>
      <c r="B130" s="1667"/>
      <c r="C130" s="1654"/>
      <c r="D130" s="1844"/>
      <c r="E130" s="1540">
        <f t="shared" si="17"/>
        <v>0</v>
      </c>
      <c r="F130" s="1938">
        <f t="shared" si="6"/>
        <v>0</v>
      </c>
      <c r="G130" s="1793">
        <f t="shared" si="18"/>
        <v>0</v>
      </c>
    </row>
    <row r="131" spans="1:7" x14ac:dyDescent="0.25">
      <c r="A131" s="1653"/>
      <c r="B131" s="1667"/>
      <c r="C131" s="1654"/>
      <c r="D131" s="1844"/>
      <c r="E131" s="1540">
        <f t="shared" si="17"/>
        <v>0</v>
      </c>
      <c r="F131" s="1938">
        <f t="shared" si="6"/>
        <v>0</v>
      </c>
      <c r="G131" s="1793">
        <f t="shared" si="18"/>
        <v>0</v>
      </c>
    </row>
    <row r="132" spans="1:7" x14ac:dyDescent="0.25">
      <c r="A132" s="1653"/>
      <c r="B132" s="1837"/>
      <c r="C132" s="1654"/>
      <c r="D132" s="1844"/>
      <c r="E132" s="1540">
        <f t="shared" si="17"/>
        <v>0</v>
      </c>
      <c r="F132" s="1938">
        <f t="shared" si="6"/>
        <v>0</v>
      </c>
      <c r="G132" s="1793">
        <f t="shared" si="18"/>
        <v>0</v>
      </c>
    </row>
    <row r="133" spans="1:7" x14ac:dyDescent="0.25">
      <c r="A133" s="1653"/>
      <c r="B133" s="1837"/>
      <c r="C133" s="1654"/>
      <c r="D133" s="1844"/>
      <c r="E133" s="1540">
        <f t="shared" si="17"/>
        <v>0</v>
      </c>
      <c r="F133" s="1938">
        <f t="shared" si="6"/>
        <v>0</v>
      </c>
      <c r="G133" s="1793">
        <f t="shared" si="18"/>
        <v>0</v>
      </c>
    </row>
    <row r="134" spans="1:7" x14ac:dyDescent="0.25">
      <c r="A134" s="1653"/>
      <c r="B134" s="1667"/>
      <c r="C134" s="1654"/>
      <c r="D134" s="1844"/>
      <c r="E134" s="1540">
        <f t="shared" si="17"/>
        <v>0</v>
      </c>
      <c r="F134" s="1938">
        <f t="shared" si="6"/>
        <v>0</v>
      </c>
      <c r="G134" s="1793">
        <f t="shared" si="18"/>
        <v>0</v>
      </c>
    </row>
    <row r="135" spans="1:7"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0" colorId="8" zoomScale="110" zoomScaleNormal="110" workbookViewId="0">
      <selection activeCell="B9" sqref="B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8" t="s">
        <v>1975</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320789</v>
      </c>
      <c r="F19" s="1799"/>
      <c r="G19" s="1801">
        <f>'Expenditures 15-22'!K33-SUM('Expenditures 15-22'!G33,'Expenditures 15-22'!I33)+'Expenditures 15-22'!D229</f>
        <v>320789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60888</v>
      </c>
      <c r="F21" s="1802"/>
      <c r="G21" s="1805">
        <f>'Expenditures 15-22'!K42-SUM('Expenditures 15-22'!G42,'Expenditures 15-22'!I42)+'Expenditures 15-22'!K120-SUM('Expenditures 15-22'!G120,'Expenditures 15-22'!I120)+'Expenditures 15-22'!K180-SUM('Expenditures 15-22'!G180,'Expenditures 15-22'!I180)+'Expenditures 15-22'!D238</f>
        <v>60888</v>
      </c>
      <c r="H21" s="987"/>
      <c r="I21" s="162"/>
    </row>
    <row r="22" spans="1:9" s="668" customFormat="1" ht="12" customHeight="1" x14ac:dyDescent="0.2">
      <c r="A22" s="994" t="s">
        <v>564</v>
      </c>
      <c r="B22" s="995"/>
      <c r="C22" s="993">
        <v>2200</v>
      </c>
      <c r="D22" s="1802"/>
      <c r="E22" s="1804">
        <f>'Expenditures 15-22'!K47-SUM('Expenditures 15-22'!G47,'Expenditures 15-22'!I47)+'Expenditures 15-22'!D243</f>
        <v>155099</v>
      </c>
      <c r="F22" s="1802"/>
      <c r="G22" s="1805">
        <f>'Expenditures 15-22'!K47-SUM('Expenditures 15-22'!G47,'Expenditures 15-22'!I47)+'Expenditures 15-22'!D243</f>
        <v>155099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83793</v>
      </c>
      <c r="F23" s="1802"/>
      <c r="G23" s="1804">
        <f>'Expenditures 15-22'!K53-SUM('Expenditures 15-22'!G53,'Expenditures 15-22'!I53)+'Expenditures 15-22'!D257+'Expenditures 15-22'!K330-SUM('Expenditures 15-22'!G330,'Expenditures 15-22'!I330)</f>
        <v>83793</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22564</v>
      </c>
      <c r="E27" s="1804">
        <f>E8</f>
        <v>0</v>
      </c>
      <c r="F27" s="1804">
        <f>'Expenditures 15-22'!K60-SUM('Expenditures 15-22'!G60,'Expenditures 15-22'!I60)+'Expenditures 15-22'!D264-E8</f>
        <v>22564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22564</v>
      </c>
      <c r="E41" s="1806">
        <f>SUM(E19:E40)</f>
        <v>620569</v>
      </c>
      <c r="F41" s="1806">
        <f>SUM(F19:F39)</f>
        <v>22564</v>
      </c>
      <c r="G41" s="1806">
        <f>SUM(G19:G40)</f>
        <v>620569</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22564</v>
      </c>
      <c r="F43" s="1807" t="s">
        <v>473</v>
      </c>
      <c r="G43" s="1808">
        <f>F41</f>
        <v>22564</v>
      </c>
    </row>
    <row r="44" spans="1:7" ht="12" customHeight="1" x14ac:dyDescent="0.2">
      <c r="A44" s="987"/>
      <c r="B44" s="162"/>
      <c r="C44" s="1001"/>
      <c r="D44" s="1807" t="s">
        <v>474</v>
      </c>
      <c r="E44" s="1808">
        <f>E41</f>
        <v>620569</v>
      </c>
      <c r="F44" s="1807" t="s">
        <v>474</v>
      </c>
      <c r="G44" s="1808">
        <f>G41</f>
        <v>620569</v>
      </c>
    </row>
    <row r="45" spans="1:7" ht="12" customHeight="1" x14ac:dyDescent="0.2">
      <c r="A45" s="987"/>
      <c r="B45" s="162"/>
      <c r="C45" s="162"/>
      <c r="D45" s="1809" t="s">
        <v>1006</v>
      </c>
      <c r="E45" s="1810">
        <f>(E43/E44)</f>
        <v>3.6360179125931202E-2</v>
      </c>
      <c r="F45" s="1809" t="s">
        <v>1006</v>
      </c>
      <c r="G45" s="1810">
        <f>(G43/G44)</f>
        <v>3.6360179125931202E-2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B9" sqref="B9"/>
      <selection pane="bottomLeft" activeCell="B9" sqref="B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1379</v>
      </c>
      <c r="B1" s="2305"/>
      <c r="C1" s="2305"/>
      <c r="D1" s="2305"/>
      <c r="E1" s="2305"/>
      <c r="F1" s="230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6" t="s">
        <v>1546</v>
      </c>
      <c r="B5" s="2307"/>
      <c r="C5" s="2308"/>
      <c r="D5" s="2308"/>
      <c r="E5" s="2308"/>
      <c r="F5" s="2308"/>
    </row>
    <row r="6" spans="1:10" ht="12" customHeight="1" x14ac:dyDescent="0.25">
      <c r="A6" s="1850"/>
      <c r="B6" s="1851"/>
      <c r="C6" s="2309" t="str">
        <f>COVER!A17</f>
        <v>Eastern IL EFE System</v>
      </c>
      <c r="D6" s="2309"/>
      <c r="E6" s="2309"/>
      <c r="F6" s="1852"/>
    </row>
    <row r="7" spans="1:10" ht="11.25" customHeight="1" thickBot="1" x14ac:dyDescent="0.3">
      <c r="A7" s="1850"/>
      <c r="B7" s="1851"/>
      <c r="C7" s="2310">
        <f>COVER!A13</f>
        <v>11015735045</v>
      </c>
      <c r="D7" s="2310"/>
      <c r="E7" s="231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1391</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9" sqref="B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Eastern IL EFE System</v>
      </c>
      <c r="J6" s="2319"/>
      <c r="Q6" s="1664"/>
    </row>
    <row r="7" spans="1:17" x14ac:dyDescent="0.2">
      <c r="A7" s="2320" t="s">
        <v>869</v>
      </c>
      <c r="B7" s="2321"/>
      <c r="C7" s="2321"/>
      <c r="D7" s="2321"/>
      <c r="E7" s="2322"/>
      <c r="F7" s="1017"/>
      <c r="G7" s="1009"/>
      <c r="H7" s="1016" t="s">
        <v>372</v>
      </c>
      <c r="I7" s="2323">
        <f>COVER!A13</f>
        <v>11015735045</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88041</v>
      </c>
      <c r="F13" s="1039"/>
      <c r="G13" s="1811">
        <f t="shared" si="0"/>
        <v>88041</v>
      </c>
      <c r="H13" s="1040">
        <v>88591</v>
      </c>
      <c r="I13" s="1039"/>
      <c r="J13" s="1811">
        <f t="shared" si="1"/>
        <v>88591</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88041</v>
      </c>
      <c r="F19" s="1813">
        <f t="shared" si="2"/>
        <v>0</v>
      </c>
      <c r="G19" s="1813">
        <f t="shared" si="2"/>
        <v>88041</v>
      </c>
      <c r="H19" s="1813">
        <f t="shared" si="2"/>
        <v>88591</v>
      </c>
      <c r="I19" s="1813">
        <f t="shared" si="2"/>
        <v>0</v>
      </c>
      <c r="J19" s="1813">
        <f t="shared" si="2"/>
        <v>88591</v>
      </c>
    </row>
    <row r="20" spans="1:10" ht="13.5" thickTop="1" x14ac:dyDescent="0.2">
      <c r="A20" s="1035">
        <v>9</v>
      </c>
      <c r="B20" s="2330" t="s">
        <v>1979</v>
      </c>
      <c r="C20" s="2330"/>
      <c r="D20" s="2331"/>
      <c r="E20" s="1046"/>
      <c r="F20" s="1046"/>
      <c r="G20" s="1046"/>
      <c r="H20" s="1046"/>
      <c r="I20" s="1046"/>
      <c r="J20" s="1814">
        <f>IF(AND(G19&gt;0,J19&gt;0),(((J19-G19)/G19)),"Enter Budget Data")</f>
        <v>6.2470894242455223E-3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9" sqref="B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2077</v>
      </c>
    </row>
    <row r="6" spans="1:2" x14ac:dyDescent="0.2">
      <c r="A6" s="1068">
        <v>2</v>
      </c>
      <c r="B6" s="329" t="s">
        <v>2076</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Eastern IL EFE System</v>
      </c>
    </row>
    <row r="65" spans="2:2" x14ac:dyDescent="0.2">
      <c r="B65" s="1070">
        <f>COVER!A13</f>
        <v>11015735045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9" sqref="B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9" sqref="B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shapeId="35842" r:id="rId4">
          <objectPr defaultSize="0" autoPict="0" r:id="rId5">
            <anchor moveWithCells="1">
              <from>
                <xdr:col>0</xdr:col>
                <xdr:colOff>0</xdr:colOff>
                <xdr:row>0</xdr:row>
                <xdr:rowOff>0</xdr:rowOff>
              </from>
              <to>
                <xdr:col>1</xdr:col>
                <xdr:colOff>1057275</xdr:colOff>
                <xdr:row>8</xdr:row>
                <xdr:rowOff>123825</xdr:rowOff>
              </to>
            </anchor>
          </objectPr>
        </oleObject>
      </mc:Choice>
      <mc:Fallback>
        <oleObject progId="Acrobat Document"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1133475</xdr:colOff>
                <xdr:row>0</xdr:row>
                <xdr:rowOff>85725</xdr:rowOff>
              </from>
              <to>
                <xdr:col>1</xdr:col>
                <xdr:colOff>2047875</xdr:colOff>
                <xdr:row>4</xdr:row>
                <xdr:rowOff>123825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1162050</xdr:colOff>
                <xdr:row>5</xdr:row>
                <xdr:rowOff>19050</xdr:rowOff>
              </from>
              <to>
                <xdr:col>1</xdr:col>
                <xdr:colOff>2076450</xdr:colOff>
                <xdr:row>9</xdr:row>
                <xdr:rowOff>57150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2181225</xdr:colOff>
                <xdr:row>0</xdr:row>
                <xdr:rowOff>76200</xdr:rowOff>
              </from>
              <to>
                <xdr:col>1</xdr:col>
                <xdr:colOff>3095625</xdr:colOff>
                <xdr:row>4</xdr:row>
                <xdr:rowOff>114300</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1</xdr:col>
                <xdr:colOff>2171700</xdr:colOff>
                <xdr:row>5</xdr:row>
                <xdr:rowOff>28575</xdr:rowOff>
              </from>
              <to>
                <xdr:col>1</xdr:col>
                <xdr:colOff>3086100</xdr:colOff>
                <xdr:row>9</xdr:row>
                <xdr:rowOff>66675</xdr:rowOff>
              </to>
            </anchor>
          </objectPr>
        </oleObject>
      </mc:Choice>
      <mc:Fallback>
        <oleObject progId="Acrobat Document" dvAspect="DVASPECT_ICON" shapeId="35846"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9" sqref="B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1341181</v>
      </c>
      <c r="C8" s="1815">
        <f>'Acct Summary 7-8'!D8</f>
        <v>0</v>
      </c>
      <c r="D8" s="1815">
        <f>'Acct Summary 7-8'!F8</f>
        <v>0</v>
      </c>
      <c r="E8" s="1815">
        <f>'Acct Summary 7-8'!I8</f>
        <v>0</v>
      </c>
      <c r="F8" s="1815">
        <f>SUM(B8:E8)</f>
        <v>1341181</v>
      </c>
    </row>
    <row r="9" spans="1:8" s="1079" customFormat="1" ht="14.25" customHeight="1" thickBot="1" x14ac:dyDescent="0.25">
      <c r="A9" s="1078" t="s">
        <v>1369</v>
      </c>
      <c r="B9" s="1816">
        <f>'Acct Summary 7-8'!C17</f>
        <v>1355588</v>
      </c>
      <c r="C9" s="1816">
        <f>'Acct Summary 7-8'!D17</f>
        <v>0</v>
      </c>
      <c r="D9" s="1816">
        <f>'Acct Summary 7-8'!F17</f>
        <v>0</v>
      </c>
      <c r="E9" s="1815"/>
      <c r="F9" s="1815">
        <f>SUM(B9:E9)</f>
        <v>1355588</v>
      </c>
    </row>
    <row r="10" spans="1:8" s="1079" customFormat="1" ht="14.25" thickTop="1" thickBot="1" x14ac:dyDescent="0.25">
      <c r="A10" s="1080" t="s">
        <v>1370</v>
      </c>
      <c r="B10" s="1817">
        <f>(B8-B9)</f>
        <v>-14407</v>
      </c>
      <c r="C10" s="1817">
        <f>(C8-C9)</f>
        <v>0</v>
      </c>
      <c r="D10" s="1817">
        <f>(D8-D9)</f>
        <v>0</v>
      </c>
      <c r="E10" s="1816">
        <f>(E8-E9)</f>
        <v>0</v>
      </c>
      <c r="F10" s="1818">
        <f>SUM(F8-F9)</f>
        <v>-14407</v>
      </c>
    </row>
    <row r="11" spans="1:8" s="1079" customFormat="1" ht="14.25" thickTop="1" thickBot="1" x14ac:dyDescent="0.25">
      <c r="A11" s="1081" t="s">
        <v>1983</v>
      </c>
      <c r="B11" s="1819">
        <f>'Acct Summary 7-8'!C81</f>
        <v>437220</v>
      </c>
      <c r="C11" s="1819">
        <f>'Acct Summary 7-8'!D81</f>
        <v>0</v>
      </c>
      <c r="D11" s="1819">
        <f>'Acct Summary 7-8'!F81</f>
        <v>0</v>
      </c>
      <c r="E11" s="1819">
        <f>'Acct Summary 7-8'!I81</f>
        <v>0</v>
      </c>
      <c r="F11" s="1820">
        <f>SUM(B11:E11)</f>
        <v>437220</v>
      </c>
    </row>
    <row r="12" spans="1:8" ht="16.5" customHeight="1" thickTop="1" x14ac:dyDescent="0.2">
      <c r="A12" s="1082"/>
      <c r="B12" s="1083"/>
      <c r="C12" s="2342" t="str">
        <f>IF(AND(F10&lt;0,F11&gt;=0,ABS(F10*3)&gt;ABS(F11)),A16,IF(AND(F10&lt;0,F11&gt;0,ABS(F10*3)&lt;=ABS(F11)),A17,IF(AND(F10&lt;0,F11&lt;0),A16,IF(F11=0,A19,A18))))</f>
        <v>Unbalanced -  however, a deficit reduction plan is not required at this time.</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B9" sqref="B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ENTRY REQUIRED!</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11015735045</v>
      </c>
    </row>
    <row r="3" spans="1:2" x14ac:dyDescent="0.2">
      <c r="A3" t="s">
        <v>956</v>
      </c>
      <c r="B3" s="138" t="str">
        <f>COVER!A15</f>
        <v>Clark,Coles, Cumberland, Douglas, Edgar, Effingham</v>
      </c>
    </row>
    <row r="4" spans="1:2" x14ac:dyDescent="0.2">
      <c r="A4" t="s">
        <v>1007</v>
      </c>
      <c r="B4" s="138" t="str">
        <f>COVER!A17</f>
        <v>Eastern IL EFE System</v>
      </c>
    </row>
    <row r="5" spans="1:2" x14ac:dyDescent="0.2">
      <c r="A5" t="s">
        <v>704</v>
      </c>
      <c r="B5" s="138" t="str">
        <f>COVER!A38</f>
        <v>KYLE THOMPSON</v>
      </c>
    </row>
    <row r="6" spans="1:2" x14ac:dyDescent="0.2">
      <c r="A6" t="s">
        <v>709</v>
      </c>
      <c r="B6" s="138">
        <f>COVER!P35</f>
        <v>0</v>
      </c>
    </row>
    <row r="7" spans="1:2" x14ac:dyDescent="0.2">
      <c r="A7" t="s">
        <v>705</v>
      </c>
      <c r="B7" s="138">
        <f>COVER!I38</f>
        <v>0</v>
      </c>
    </row>
    <row r="8" spans="1:2" x14ac:dyDescent="0.2">
      <c r="A8" t="s">
        <v>706</v>
      </c>
      <c r="B8" s="138" t="str">
        <f>COVER!T38</f>
        <v>KYLE THOMPSON</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065-007373</v>
      </c>
    </row>
    <row r="16" spans="1:2" x14ac:dyDescent="0.2">
      <c r="A16" t="s">
        <v>422</v>
      </c>
      <c r="B16" s="138" t="str">
        <f>COVER!T13</f>
        <v>JAMES D. MOTLEY, CPA</v>
      </c>
    </row>
    <row r="17" spans="1:2" x14ac:dyDescent="0.2">
      <c r="A17" t="s">
        <v>884</v>
      </c>
      <c r="B17" s="138" t="str">
        <f>COVER!T15</f>
        <v>JAMES D. MOTLEY</v>
      </c>
    </row>
    <row r="18" spans="1:2" x14ac:dyDescent="0.2">
      <c r="A18" t="s">
        <v>1150</v>
      </c>
      <c r="B18" s="138" t="str">
        <f>COVER!T17</f>
        <v>121 E WASHINGTON STREET</v>
      </c>
    </row>
    <row r="19" spans="1:2" x14ac:dyDescent="0.2">
      <c r="A19" t="s">
        <v>886</v>
      </c>
      <c r="B19" s="138">
        <f>COVER!T25</f>
        <v>0</v>
      </c>
    </row>
    <row r="20" spans="1:2" x14ac:dyDescent="0.2">
      <c r="A20" t="s">
        <v>887</v>
      </c>
      <c r="B20" s="138" t="str">
        <f>COVER!T19</f>
        <v>PARIS</v>
      </c>
    </row>
    <row r="21" spans="1:2" x14ac:dyDescent="0.2">
      <c r="A21" t="s">
        <v>479</v>
      </c>
      <c r="B21" s="138" t="str">
        <f>COVER!X19</f>
        <v>IL</v>
      </c>
    </row>
    <row r="22" spans="1:2" x14ac:dyDescent="0.2">
      <c r="A22" t="s">
        <v>888</v>
      </c>
      <c r="B22" s="138">
        <f>COVER!Z19</f>
        <v>61944</v>
      </c>
    </row>
    <row r="23" spans="1:2" x14ac:dyDescent="0.2">
      <c r="A23" t="s">
        <v>1152</v>
      </c>
      <c r="B23" s="138">
        <f>COVER!T21</f>
        <v>2174658406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437220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188983</v>
      </c>
      <c r="D92" s="2" t="str">
        <f t="shared" si="0"/>
        <v>Error?</v>
      </c>
    </row>
    <row r="93" spans="1:4" x14ac:dyDescent="0.2">
      <c r="A93" s="5">
        <v>32</v>
      </c>
      <c r="B93" s="138">
        <f>'Assets-Liab 5-6'!C41</f>
        <v>437220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935117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935117</v>
      </c>
      <c r="C279" s="2" t="s">
        <v>573</v>
      </c>
      <c r="D279" s="2" t="str">
        <f t="shared" si="3"/>
        <v>Error?</v>
      </c>
    </row>
    <row r="280" spans="1:4" x14ac:dyDescent="0.2">
      <c r="A280" s="5">
        <v>219</v>
      </c>
      <c r="B280" s="138">
        <f>'Assets-Liab 5-6'!M40</f>
        <v>935117</v>
      </c>
      <c r="D280" s="2" t="str">
        <f t="shared" si="3"/>
        <v>Error?</v>
      </c>
    </row>
    <row r="281" spans="1:4" x14ac:dyDescent="0.2">
      <c r="A281" s="5">
        <v>220</v>
      </c>
      <c r="B281" s="138">
        <f>'Assets-Liab 5-6'!M41</f>
        <v>935117</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269544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269544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12420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12420</v>
      </c>
      <c r="C727" s="2" t="s">
        <v>573</v>
      </c>
      <c r="D727" s="2" t="str">
        <f t="shared" si="10"/>
        <v>Error?</v>
      </c>
    </row>
    <row r="728" spans="1:4" x14ac:dyDescent="0.2">
      <c r="A728" s="5">
        <v>667</v>
      </c>
      <c r="B728" s="138">
        <f>'Expenditures 15-22'!C44</f>
        <v>80872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80872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56306</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17973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17973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167571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437115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8441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8441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2993</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2993</v>
      </c>
      <c r="C785" s="2" t="s">
        <v>573</v>
      </c>
      <c r="D785" s="2" t="str">
        <f t="shared" si="11"/>
        <v>Error?</v>
      </c>
    </row>
    <row r="786" spans="1:4" x14ac:dyDescent="0.2">
      <c r="A786" s="5">
        <v>725</v>
      </c>
      <c r="B786" s="138">
        <f>'Expenditures 15-22'!D44</f>
        <v>15643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15643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9134</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3630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3630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31400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39841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40078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40078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42476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42476</v>
      </c>
      <c r="C843" s="2" t="s">
        <v>573</v>
      </c>
      <c r="D843" s="2" t="str">
        <f t="shared" si="12"/>
        <v>Error?</v>
      </c>
    </row>
    <row r="844" spans="1:4" x14ac:dyDescent="0.2">
      <c r="A844" s="5">
        <v>783</v>
      </c>
      <c r="B844" s="138">
        <f>'Expenditures 15-22'!E44</f>
        <v>43366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12228</v>
      </c>
      <c r="D846" s="2" t="str">
        <f t="shared" si="12"/>
        <v>Error?</v>
      </c>
    </row>
    <row r="847" spans="1:4" x14ac:dyDescent="0.2">
      <c r="A847" s="5">
        <v>786</v>
      </c>
      <c r="B847" s="138">
        <f>'Expenditures 15-22'!E47</f>
        <v>55594</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14542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887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113499</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159972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2726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2726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2999</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2999</v>
      </c>
      <c r="C901" s="2" t="s">
        <v>573</v>
      </c>
      <c r="D901" s="2" t="str">
        <f t="shared" si="13"/>
        <v>Error?</v>
      </c>
    </row>
    <row r="902" spans="1:4" x14ac:dyDescent="0.2">
      <c r="A902" s="5">
        <v>841</v>
      </c>
      <c r="B902" s="138">
        <f>'Expenditures 15-22'!F44</f>
        <v>2990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2990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3811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9874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12600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4248</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4248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4248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701812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701812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320789</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320789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60888</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60888</v>
      </c>
      <c r="C1115" s="2" t="s">
        <v>573</v>
      </c>
      <c r="D1115" s="2" t="str">
        <f t="shared" si="16"/>
        <v>Error?</v>
      </c>
    </row>
    <row r="1116" spans="1:4" x14ac:dyDescent="0.2">
      <c r="A1116" s="5">
        <v>1055</v>
      </c>
      <c r="B1116" s="138">
        <f>'Expenditures 15-22'!K44</f>
        <v>142871</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12228</v>
      </c>
      <c r="C1118" s="2" t="s">
        <v>573</v>
      </c>
      <c r="D1118" s="2" t="str">
        <f t="shared" si="16"/>
        <v>Error?</v>
      </c>
    </row>
    <row r="1119" spans="1:4" x14ac:dyDescent="0.2">
      <c r="A1119" s="5">
        <v>1058</v>
      </c>
      <c r="B1119" s="138">
        <f>'Expenditures 15-22'!K47</f>
        <v>155099</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88041</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22564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22564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326592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708207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1355588</v>
      </c>
      <c r="C1152" s="2" t="s">
        <v>573</v>
      </c>
      <c r="D1152" s="2" t="str">
        <f t="shared" si="17"/>
        <v>Error?</v>
      </c>
    </row>
    <row r="1153" spans="1:4" x14ac:dyDescent="0.2">
      <c r="A1153" s="5">
        <v>1092</v>
      </c>
      <c r="B1153" s="138">
        <f>'Expenditures 15-22'!K115</f>
        <v>-14407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451627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437220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1055757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1055757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4248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4248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124888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124888</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935117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935117</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553328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553328</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93512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93512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124888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124888</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521952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521952</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413165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413165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701812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708207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248237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304154</v>
      </c>
      <c r="C2551" s="2" t="s">
        <v>573</v>
      </c>
      <c r="D2551" s="2" t="str">
        <f t="shared" si="38"/>
        <v>Error?</v>
      </c>
    </row>
    <row r="2552" spans="1:4" x14ac:dyDescent="0.2">
      <c r="A2552" s="10">
        <v>2491</v>
      </c>
      <c r="D2552" s="2" t="str">
        <f t="shared" si="38"/>
        <v>OK</v>
      </c>
    </row>
    <row r="2553" spans="1:4" x14ac:dyDescent="0.2">
      <c r="A2553" s="5">
        <v>2492</v>
      </c>
      <c r="B2553" s="138">
        <f>'Acct Summary 7-8'!C6</f>
        <v>813661</v>
      </c>
      <c r="C2553" s="2" t="s">
        <v>573</v>
      </c>
      <c r="D2553" s="2" t="str">
        <f t="shared" si="38"/>
        <v>Error?</v>
      </c>
    </row>
    <row r="2554" spans="1:4" x14ac:dyDescent="0.2">
      <c r="A2554" s="5">
        <v>2493</v>
      </c>
      <c r="B2554" s="138">
        <f>'Acct Summary 7-8'!C7</f>
        <v>223366</v>
      </c>
      <c r="C2554" s="2" t="s">
        <v>573</v>
      </c>
      <c r="D2554" s="2" t="str">
        <f t="shared" si="38"/>
        <v>Error?</v>
      </c>
    </row>
    <row r="2555" spans="1:4" x14ac:dyDescent="0.2">
      <c r="A2555" s="5">
        <v>2494</v>
      </c>
      <c r="B2555" s="138">
        <f>'Acct Summary 7-8'!C8</f>
        <v>1341181</v>
      </c>
      <c r="C2555" s="2" t="s">
        <v>573</v>
      </c>
      <c r="D2555" s="2" t="str">
        <f t="shared" si="38"/>
        <v>Error?</v>
      </c>
    </row>
    <row r="2556" spans="1:4" x14ac:dyDescent="0.2">
      <c r="A2556" s="5">
        <v>2495</v>
      </c>
      <c r="B2556" s="138">
        <f>'Acct Summary 7-8'!C12</f>
        <v>320789</v>
      </c>
      <c r="C2556" s="2" t="s">
        <v>573</v>
      </c>
      <c r="D2556" s="2" t="str">
        <f t="shared" si="38"/>
        <v>Error?</v>
      </c>
    </row>
    <row r="2557" spans="1:4" x14ac:dyDescent="0.2">
      <c r="A2557" s="5">
        <v>2496</v>
      </c>
      <c r="B2557" s="138">
        <f>'Acct Summary 7-8'!C13</f>
        <v>326592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708207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1355588</v>
      </c>
      <c r="C2561" s="2" t="s">
        <v>573</v>
      </c>
      <c r="D2561" s="2" t="str">
        <f t="shared" si="39"/>
        <v>Error?</v>
      </c>
    </row>
    <row r="2562" spans="1:4" x14ac:dyDescent="0.2">
      <c r="A2562" s="5">
        <v>2501</v>
      </c>
      <c r="B2562" s="138">
        <f>'Acct Summary 7-8'!C20</f>
        <v>-14407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56306</v>
      </c>
      <c r="D2718" s="2" t="str">
        <f t="shared" si="41"/>
        <v>Error?</v>
      </c>
    </row>
    <row r="2719" spans="1:4" x14ac:dyDescent="0.2">
      <c r="A2719" s="5">
        <v>2658</v>
      </c>
      <c r="B2719" s="138">
        <f>'Expenditures 15-22'!D51</f>
        <v>9134</v>
      </c>
      <c r="D2719" s="2" t="str">
        <f t="shared" si="41"/>
        <v>Error?</v>
      </c>
    </row>
    <row r="2720" spans="1:4" x14ac:dyDescent="0.2">
      <c r="A2720" s="5">
        <v>2659</v>
      </c>
      <c r="B2720" s="138">
        <f>'Expenditures 15-22'!E51</f>
        <v>14542</v>
      </c>
      <c r="D2720" s="2" t="str">
        <f t="shared" si="41"/>
        <v>Error?</v>
      </c>
    </row>
    <row r="2721" spans="1:4" x14ac:dyDescent="0.2">
      <c r="A2721" s="5">
        <v>2660</v>
      </c>
      <c r="B2721" s="138">
        <f>'Expenditures 15-22'!F51</f>
        <v>3811</v>
      </c>
      <c r="D2721" s="2" t="str">
        <f t="shared" si="41"/>
        <v>Error?</v>
      </c>
    </row>
    <row r="2722" spans="1:4" x14ac:dyDescent="0.2">
      <c r="A2722" s="5">
        <v>2661</v>
      </c>
      <c r="B2722" s="138">
        <f>'Expenditures 15-22'!G51</f>
        <v>4248</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88041</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6395</v>
      </c>
      <c r="C2789" s="2" t="s">
        <v>573</v>
      </c>
      <c r="D2789" s="2" t="str">
        <f t="shared" si="42"/>
        <v>Error?</v>
      </c>
    </row>
    <row r="2790" spans="1:4" x14ac:dyDescent="0.2">
      <c r="A2790" s="5">
        <v>2729</v>
      </c>
      <c r="B2790" s="138">
        <f>'Expenditures 15-22'!E102</f>
        <v>6395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6395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701812</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708207</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-14407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437220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38121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1379302</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38121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1393709</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437220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223366</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167420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136734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304154</v>
      </c>
      <c r="C5120" s="2" t="s">
        <v>573</v>
      </c>
      <c r="D5120" s="2" t="str">
        <f t="shared" si="79"/>
        <v>Error?</v>
      </c>
    </row>
    <row r="5121" spans="1:4" x14ac:dyDescent="0.2">
      <c r="A5121" s="5">
        <v>5060</v>
      </c>
      <c r="B5121" s="138">
        <f>'Revenues 9-14'!C109</f>
        <v>304154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813661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813661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813661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813661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223366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223366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223366</v>
      </c>
      <c r="C5326" s="2" t="s">
        <v>573</v>
      </c>
      <c r="D5326" s="2" t="str">
        <f t="shared" si="82"/>
        <v>Error?</v>
      </c>
    </row>
    <row r="5327" spans="1:5" x14ac:dyDescent="0.2">
      <c r="A5327" s="5">
        <v>5266</v>
      </c>
      <c r="B5327" s="138">
        <f>'Revenues 9-14'!C268</f>
        <v>1341181</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-14407</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-3.295137459402589E-2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93512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1987</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Eastern IL EFE System</v>
      </c>
      <c r="B7" s="2386"/>
      <c r="C7" s="2386"/>
      <c r="D7" s="2423"/>
      <c r="E7" s="2424">
        <f>COVER!A13</f>
        <v>11015735045</v>
      </c>
      <c r="F7" s="2425"/>
      <c r="G7" s="2392" t="str">
        <f>COVER!T23</f>
        <v>065-007373</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JAMES D. MOTLEY, CPA</v>
      </c>
      <c r="H9" s="2399"/>
      <c r="I9" s="2399"/>
      <c r="J9" s="2399"/>
      <c r="K9" s="2399"/>
      <c r="L9" s="2400"/>
    </row>
    <row r="10" spans="1:29" ht="13.5" customHeight="1" x14ac:dyDescent="0.2">
      <c r="A10" s="2382" t="str">
        <f>COVER!A38</f>
        <v>KYLE THOMPSON</v>
      </c>
      <c r="B10" s="2383"/>
      <c r="C10" s="2383"/>
      <c r="D10" s="2383"/>
      <c r="E10" s="2383"/>
      <c r="F10" s="2384"/>
      <c r="G10" s="2398" t="str">
        <f>COVER!T17</f>
        <v>121 E WASHINGTON STREET</v>
      </c>
      <c r="H10" s="2411"/>
      <c r="I10" s="2411"/>
      <c r="J10" s="2411"/>
      <c r="K10" s="2411"/>
      <c r="L10" s="2412"/>
    </row>
    <row r="11" spans="1:29" ht="13.5" customHeight="1" x14ac:dyDescent="0.2">
      <c r="A11" s="1184" t="s">
        <v>1519</v>
      </c>
      <c r="B11" s="1185"/>
      <c r="C11" s="1186"/>
      <c r="D11" s="1191"/>
      <c r="E11" s="1186"/>
      <c r="F11" s="1190"/>
      <c r="G11" s="2398" t="str">
        <f>COVER!T19</f>
        <v>PARIS</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f>COVER!T25</f>
        <v>0</v>
      </c>
      <c r="J13" s="2420"/>
      <c r="K13" s="2420"/>
      <c r="L13" s="2421"/>
    </row>
    <row r="14" spans="1:29" ht="13.5" customHeight="1" x14ac:dyDescent="0.2">
      <c r="A14" s="2398" t="str">
        <f>COVER!A19</f>
        <v>1617 LAKELAND BLVD</v>
      </c>
      <c r="B14" s="2411"/>
      <c r="C14" s="2411"/>
      <c r="D14" s="2411"/>
      <c r="E14" s="2411"/>
      <c r="F14" s="2412"/>
      <c r="G14" s="1195" t="s">
        <v>1185</v>
      </c>
      <c r="H14" s="1193"/>
      <c r="I14" s="1193"/>
      <c r="J14" s="1193"/>
      <c r="K14" s="1193"/>
      <c r="L14" s="1194"/>
    </row>
    <row r="15" spans="1:29" ht="13.5" customHeight="1" x14ac:dyDescent="0.2">
      <c r="A15" s="2398" t="str">
        <f>COVER!A21</f>
        <v>MATTOON</v>
      </c>
      <c r="B15" s="2411"/>
      <c r="C15" s="2411"/>
      <c r="D15" s="2411"/>
      <c r="E15" s="2411"/>
      <c r="F15" s="2412"/>
      <c r="G15" s="2408" t="str">
        <f>COVER!T15</f>
        <v>JAMES D. MOTLEY</v>
      </c>
      <c r="H15" s="2409"/>
      <c r="I15" s="2409"/>
      <c r="J15" s="2409"/>
      <c r="K15" s="2409"/>
      <c r="L15" s="2410"/>
    </row>
    <row r="16" spans="1:29" ht="12.2" customHeight="1" x14ac:dyDescent="0.2">
      <c r="A16" s="2388">
        <f>COVER!A25</f>
        <v>61938</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f>COVER!T21</f>
        <v>2174658406</v>
      </c>
      <c r="H18" s="2386"/>
      <c r="I18" s="2386"/>
      <c r="J18" s="2386"/>
      <c r="K18" s="2385">
        <f>COVER!X21</f>
        <v>2174658407</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Eastern IL EFE System</v>
      </c>
      <c r="B1" s="2422"/>
      <c r="C1" s="2422"/>
      <c r="D1" s="2422"/>
    </row>
    <row r="2" spans="1:11" s="1212" customFormat="1" ht="12.75" x14ac:dyDescent="0.2">
      <c r="A2" s="2427">
        <f>'Single Audit Cover'!E7</f>
        <v>11015735045</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Eastern IL EFE System</v>
      </c>
      <c r="B1" s="2430"/>
      <c r="C1" s="2430"/>
      <c r="D1" s="2430"/>
      <c r="E1" s="2430"/>
    </row>
    <row r="2" spans="1:5" x14ac:dyDescent="0.2">
      <c r="A2" s="2431">
        <f>'Single Audit Cover'!E7</f>
        <v>11015735045</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223366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223366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223366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223366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Eastern IL EFE System</v>
      </c>
      <c r="C1" s="2434"/>
      <c r="D1" s="2434"/>
      <c r="E1" s="2434"/>
      <c r="F1" s="2434"/>
      <c r="G1" s="2434"/>
      <c r="H1" s="2434"/>
      <c r="I1" s="2434"/>
      <c r="J1" s="2434"/>
      <c r="K1" s="2434"/>
      <c r="L1" s="2434"/>
      <c r="M1" s="2434"/>
    </row>
    <row r="2" spans="2:14" ht="15" x14ac:dyDescent="0.2">
      <c r="B2" s="2435">
        <f>'Single Audit Cover'!E7</f>
        <v>11015735045</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Eastern IL EFE System</v>
      </c>
      <c r="B1" s="2439"/>
      <c r="C1" s="2439"/>
      <c r="D1" s="2439"/>
      <c r="E1" s="2439"/>
      <c r="F1" s="2439"/>
    </row>
    <row r="2" spans="1:7" ht="13.5" customHeight="1" x14ac:dyDescent="0.2">
      <c r="A2" s="2435">
        <f>'Single Audit Cover'!E7</f>
        <v>11015735045</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6" t="s">
        <v>1270</v>
      </c>
      <c r="D15" s="2443" t="s">
        <v>1269</v>
      </c>
      <c r="E15" s="2443"/>
      <c r="F15" s="2443"/>
    </row>
    <row r="16" spans="1:7" ht="13.5" customHeight="1" x14ac:dyDescent="0.2">
      <c r="A16" s="1279"/>
      <c r="B16" s="1273" t="s">
        <v>1268</v>
      </c>
      <c r="C16" s="1846"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7">
        <f>+C33+C34</f>
        <v>0</v>
      </c>
      <c r="F34" s="244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6" colorId="8" zoomScale="110" zoomScaleNormal="110" workbookViewId="0">
      <selection activeCell="B9" sqref="B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Eastern IL EFE System</v>
      </c>
      <c r="C1" s="2455"/>
      <c r="D1" s="2455"/>
      <c r="E1" s="2455"/>
      <c r="F1" s="2455"/>
      <c r="G1" s="2455"/>
      <c r="H1" s="2455"/>
      <c r="I1" s="2455"/>
      <c r="J1" s="1406"/>
    </row>
    <row r="2" spans="2:10" s="317" customFormat="1" ht="12.75" customHeight="1" x14ac:dyDescent="0.2">
      <c r="B2" s="2456">
        <f>'Single Audit Cover'!E7</f>
        <v>11015735045</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2062</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Eastern IL EFE System</v>
      </c>
      <c r="C1" s="2454"/>
      <c r="D1" s="2454"/>
      <c r="E1" s="2454"/>
      <c r="F1" s="2454"/>
      <c r="G1" s="2454"/>
      <c r="H1" s="2454"/>
      <c r="I1" s="2454"/>
      <c r="J1" s="2454"/>
      <c r="K1" s="2454"/>
      <c r="L1" s="1371"/>
      <c r="M1" s="1371"/>
    </row>
    <row r="2" spans="1:13" ht="12" customHeight="1" x14ac:dyDescent="0.2">
      <c r="B2" s="2456">
        <f>'Single Audit Cover'!E7</f>
        <v>11015735045</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Eastern IL EFE System</v>
      </c>
      <c r="C1" s="2481"/>
      <c r="D1" s="2481"/>
      <c r="E1" s="2481"/>
      <c r="F1" s="2481"/>
      <c r="G1" s="2481"/>
      <c r="H1" s="2481"/>
      <c r="I1" s="2481"/>
      <c r="J1" s="2481"/>
      <c r="K1" s="2481"/>
      <c r="L1" s="1449"/>
    </row>
    <row r="2" spans="1:12" ht="12.75" customHeight="1" x14ac:dyDescent="0.2">
      <c r="B2" s="2482">
        <f>'Single Audit Cover'!E7</f>
        <v>11015735045</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Eastern IL EFE System</v>
      </c>
      <c r="C1" s="2454"/>
      <c r="D1" s="2454"/>
      <c r="E1" s="1469"/>
    </row>
    <row r="2" spans="2:5" s="1279" customFormat="1" ht="12.75" customHeight="1" x14ac:dyDescent="0.2">
      <c r="B2" s="2456">
        <f>'Single Audit Cover'!E7</f>
        <v>11015735045</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9" sqref="B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1341181</v>
      </c>
      <c r="E16" s="356"/>
      <c r="F16" s="1733">
        <f>SUM('Acct Summary 7-8'!C17,'Acct Summary 7-8'!D17,'Acct Summary 7-8'!F17)</f>
        <v>1355588</v>
      </c>
      <c r="G16" s="356"/>
      <c r="H16" s="1733">
        <f>SUM(D16-F16)</f>
        <v>-14407</v>
      </c>
      <c r="I16" s="222"/>
      <c r="J16" s="1733">
        <f>SUM('Acct Summary 7-8'!C81,'Acct Summary 7-8'!D81,'Acct Summary 7-8'!F81,'Acct Summary 7-8'!I81)</f>
        <v>437220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9" sqref="B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Eastern IL EFE System</v>
      </c>
      <c r="E7" s="391"/>
      <c r="G7" s="252"/>
      <c r="H7" s="387"/>
      <c r="I7" s="387"/>
      <c r="J7" s="387"/>
      <c r="K7" s="387"/>
      <c r="L7" s="329"/>
      <c r="M7" s="329"/>
      <c r="N7" s="329"/>
      <c r="O7" s="329"/>
      <c r="P7" s="329"/>
    </row>
    <row r="8" spans="1:18" ht="12.75" x14ac:dyDescent="0.2">
      <c r="A8" s="329"/>
      <c r="B8" s="329"/>
      <c r="C8" s="389" t="s">
        <v>1125</v>
      </c>
      <c r="D8" s="392">
        <f>COVER!A13</f>
        <v>11015735045</v>
      </c>
      <c r="E8" s="393"/>
      <c r="G8" s="329"/>
      <c r="H8" s="329"/>
      <c r="I8" s="329"/>
      <c r="J8" s="329"/>
      <c r="K8" s="329"/>
      <c r="L8" s="329"/>
      <c r="M8" s="329"/>
      <c r="N8" s="329"/>
      <c r="O8" s="329"/>
      <c r="P8" s="329"/>
    </row>
    <row r="9" spans="1:18" ht="12.75" x14ac:dyDescent="0.2">
      <c r="A9" s="329"/>
      <c r="B9" s="329"/>
      <c r="C9" s="389" t="s">
        <v>713</v>
      </c>
      <c r="D9" s="394" t="str">
        <f>COVER!A15</f>
        <v>Clark,Coles, Cumberland, Douglas, Edgar, Effingham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437220</v>
      </c>
      <c r="I12" s="404"/>
      <c r="J12" s="404"/>
      <c r="K12" s="405">
        <f>TRUNC((H12/H13*100000),5)/100000</f>
        <v>0.32599626739999998</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1341181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1355588</v>
      </c>
      <c r="I17" s="404"/>
      <c r="J17" s="416"/>
      <c r="K17" s="405">
        <f>TRUNC((H17/H18*100000),5)/100000</f>
        <v>1.0107420251000001</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1341181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21.038516000000001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437220</v>
      </c>
      <c r="I24" s="422"/>
      <c r="J24" s="422"/>
      <c r="K24" s="423">
        <f>TRUNC(((H24/H25*100000)/100000),2)</f>
        <v>116.11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3765.5222199999998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B9" sqref="B9"/>
      <selection pane="bottomLeft" activeCell="B9" sqref="B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437220</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437220</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935117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935117</v>
      </c>
      <c r="N23" s="1688">
        <f>SUM(N21:N22)</f>
        <v>0</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248237</v>
      </c>
      <c r="D38" s="466"/>
      <c r="E38" s="466"/>
      <c r="F38" s="466"/>
      <c r="G38" s="466"/>
      <c r="H38" s="466"/>
      <c r="I38" s="466"/>
      <c r="J38" s="467"/>
      <c r="K38" s="466"/>
      <c r="L38" s="481"/>
      <c r="M38" s="497"/>
      <c r="N38" s="497"/>
    </row>
    <row r="39" spans="1:14" s="329" customFormat="1" ht="13.5" customHeight="1" x14ac:dyDescent="0.2">
      <c r="A39" s="496" t="s">
        <v>342</v>
      </c>
      <c r="B39" s="483">
        <v>730</v>
      </c>
      <c r="C39" s="466">
        <v>188983</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935117</v>
      </c>
      <c r="N40" s="497"/>
    </row>
    <row r="41" spans="1:14" ht="13.5" customHeight="1" thickBot="1" x14ac:dyDescent="0.25">
      <c r="A41" s="1736" t="s">
        <v>655</v>
      </c>
      <c r="B41" s="1706"/>
      <c r="C41" s="1688">
        <f>(SUM(C34,C37,C38,C39))</f>
        <v>437220</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935117</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B9" sqref="B9"/>
      <selection pane="bottomLeft" activeCell="B9" sqref="B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304154</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813661</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223366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1341181</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38121</v>
      </c>
      <c r="D9" s="516"/>
      <c r="E9" s="481"/>
      <c r="F9" s="481"/>
      <c r="G9" s="517"/>
      <c r="H9" s="481"/>
      <c r="I9" s="509" t="s">
        <v>1169</v>
      </c>
      <c r="J9" s="478"/>
      <c r="K9" s="481"/>
      <c r="L9" s="347"/>
    </row>
    <row r="10" spans="1:13" s="519" customFormat="1" ht="13.5" thickBot="1" x14ac:dyDescent="0.25">
      <c r="A10" s="1736" t="s">
        <v>1173</v>
      </c>
      <c r="B10" s="1709"/>
      <c r="C10" s="1688">
        <f>SUM(C8:C9)</f>
        <v>1379302</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320789</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326592</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708207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1355588</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38121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1393709</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7" t="s">
        <v>1655</v>
      </c>
      <c r="B20" s="2128"/>
      <c r="C20" s="1746">
        <f>C8-C17</f>
        <v>-14407</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-14407</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451627</v>
      </c>
      <c r="D79" s="535"/>
      <c r="E79" s="535"/>
      <c r="F79" s="535"/>
      <c r="G79" s="535"/>
      <c r="H79" s="535"/>
      <c r="I79" s="535"/>
      <c r="J79" s="535"/>
      <c r="K79" s="535"/>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8">
        <f>(SUM(C78:C80))</f>
        <v>437220</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-14407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-3.295137459402589E-2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02" activePane="bottomLeft" state="frozen"/>
      <selection activeCell="B9" sqref="B9"/>
      <selection pane="bottomLeft" activeCell="C107" sqref="C10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136734</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167420</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304154</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304154</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813661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813661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813661</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813661</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223366</v>
      </c>
      <c r="D220" s="466"/>
      <c r="E220" s="468"/>
      <c r="F220" s="468"/>
      <c r="G220" s="466"/>
      <c r="H220" s="468"/>
      <c r="I220" s="468"/>
      <c r="J220" s="468"/>
      <c r="K220" s="468"/>
    </row>
    <row r="221" spans="1:11" ht="12.75" customHeight="1" thickBot="1" x14ac:dyDescent="0.25">
      <c r="A221" s="1723" t="s">
        <v>1085</v>
      </c>
      <c r="B221" s="1724"/>
      <c r="C221" s="1707">
        <f>SUM(C219:C220)</f>
        <v>223366</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223366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223366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1341181</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 activePane="bottomLeft" state="frozen"/>
      <selection activeCell="B9" sqref="B9"/>
      <selection pane="bottomLeft" activeCell="B9" sqref="B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269544</v>
      </c>
      <c r="D13" s="466">
        <v>8441</v>
      </c>
      <c r="E13" s="466">
        <v>40078</v>
      </c>
      <c r="F13" s="466">
        <v>2726</v>
      </c>
      <c r="G13" s="466"/>
      <c r="H13" s="466"/>
      <c r="I13" s="467"/>
      <c r="J13" s="467"/>
      <c r="K13" s="1671">
        <f t="shared" si="0"/>
        <v>320789</v>
      </c>
      <c r="L13" s="466">
        <v>370257</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269544</v>
      </c>
      <c r="D33" s="1670">
        <f t="shared" ref="D33:L33" si="1">SUM(D5:D32)</f>
        <v>8441</v>
      </c>
      <c r="E33" s="1670">
        <f t="shared" si="1"/>
        <v>40078</v>
      </c>
      <c r="F33" s="1670">
        <f t="shared" si="1"/>
        <v>2726</v>
      </c>
      <c r="G33" s="1670">
        <f t="shared" si="1"/>
        <v>0</v>
      </c>
      <c r="H33" s="1670">
        <f t="shared" si="1"/>
        <v>0</v>
      </c>
      <c r="I33" s="1670">
        <f t="shared" si="1"/>
        <v>0</v>
      </c>
      <c r="J33" s="1670">
        <f t="shared" si="1"/>
        <v>0</v>
      </c>
      <c r="K33" s="1670">
        <f t="shared" si="1"/>
        <v>320789</v>
      </c>
      <c r="L33" s="1670">
        <f t="shared" si="1"/>
        <v>370257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12420</v>
      </c>
      <c r="D37" s="466">
        <v>2993</v>
      </c>
      <c r="E37" s="466">
        <v>42476</v>
      </c>
      <c r="F37" s="466">
        <v>2999</v>
      </c>
      <c r="G37" s="466"/>
      <c r="H37" s="466"/>
      <c r="I37" s="467"/>
      <c r="J37" s="467"/>
      <c r="K37" s="1671">
        <f t="shared" si="2"/>
        <v>60888</v>
      </c>
      <c r="L37" s="466">
        <v>63268</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12420</v>
      </c>
      <c r="D42" s="1670">
        <f t="shared" ref="D42:L42" si="3">SUM(D36:D41)</f>
        <v>2993</v>
      </c>
      <c r="E42" s="1670">
        <f t="shared" si="3"/>
        <v>42476</v>
      </c>
      <c r="F42" s="1670">
        <f t="shared" si="3"/>
        <v>2999</v>
      </c>
      <c r="G42" s="1670">
        <f t="shared" si="3"/>
        <v>0</v>
      </c>
      <c r="H42" s="1670">
        <f t="shared" si="3"/>
        <v>0</v>
      </c>
      <c r="I42" s="1670">
        <f t="shared" si="3"/>
        <v>0</v>
      </c>
      <c r="J42" s="1670">
        <f t="shared" si="3"/>
        <v>0</v>
      </c>
      <c r="K42" s="1670">
        <f t="shared" si="3"/>
        <v>60888</v>
      </c>
      <c r="L42" s="1670">
        <f t="shared" si="3"/>
        <v>63268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80872</v>
      </c>
      <c r="D44" s="481">
        <v>15643</v>
      </c>
      <c r="E44" s="481">
        <v>43366</v>
      </c>
      <c r="F44" s="481">
        <v>2990</v>
      </c>
      <c r="G44" s="481"/>
      <c r="H44" s="481"/>
      <c r="I44" s="467"/>
      <c r="J44" s="467"/>
      <c r="K44" s="1672">
        <f>SUM(C44:J44)</f>
        <v>142871</v>
      </c>
      <c r="L44" s="481">
        <v>164631</v>
      </c>
    </row>
    <row r="45" spans="1:14" x14ac:dyDescent="0.2">
      <c r="A45" s="1504" t="s">
        <v>815</v>
      </c>
      <c r="B45" s="614">
        <v>2220</v>
      </c>
      <c r="C45" s="466"/>
      <c r="D45" s="466"/>
      <c r="E45" s="466"/>
      <c r="F45" s="466"/>
      <c r="G45" s="466"/>
      <c r="H45" s="466"/>
      <c r="I45" s="467"/>
      <c r="J45" s="467"/>
      <c r="K45" s="1672">
        <f>SUM(C45:J45)</f>
        <v>0</v>
      </c>
      <c r="L45" s="466">
        <v>10000</v>
      </c>
    </row>
    <row r="46" spans="1:14" x14ac:dyDescent="0.2">
      <c r="A46" s="1504" t="s">
        <v>816</v>
      </c>
      <c r="B46" s="614">
        <v>2230</v>
      </c>
      <c r="C46" s="466"/>
      <c r="D46" s="466"/>
      <c r="E46" s="466">
        <v>12228</v>
      </c>
      <c r="F46" s="466"/>
      <c r="G46" s="466"/>
      <c r="H46" s="466"/>
      <c r="I46" s="467"/>
      <c r="J46" s="467"/>
      <c r="K46" s="1672">
        <f>SUM(C46:J46)</f>
        <v>12228</v>
      </c>
      <c r="L46" s="466"/>
    </row>
    <row r="47" spans="1:14" ht="12.75" customHeight="1" thickBot="1" x14ac:dyDescent="0.25">
      <c r="A47" s="1668" t="s">
        <v>561</v>
      </c>
      <c r="B47" s="1669" t="s">
        <v>32</v>
      </c>
      <c r="C47" s="1670">
        <f>SUM(C44:C46)</f>
        <v>80872</v>
      </c>
      <c r="D47" s="1670">
        <f t="shared" ref="D47:K47" si="4">SUM(D44:D46)</f>
        <v>15643</v>
      </c>
      <c r="E47" s="1670">
        <f t="shared" si="4"/>
        <v>55594</v>
      </c>
      <c r="F47" s="1670">
        <f t="shared" si="4"/>
        <v>2990</v>
      </c>
      <c r="G47" s="1670">
        <f t="shared" si="4"/>
        <v>0</v>
      </c>
      <c r="H47" s="1670">
        <f t="shared" si="4"/>
        <v>0</v>
      </c>
      <c r="I47" s="1670">
        <f t="shared" si="4"/>
        <v>0</v>
      </c>
      <c r="J47" s="1670">
        <f t="shared" si="4"/>
        <v>0</v>
      </c>
      <c r="K47" s="1670">
        <f t="shared" si="4"/>
        <v>155099</v>
      </c>
      <c r="L47" s="1670">
        <f>SUM(L44:L46)</f>
        <v>174631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v>56306</v>
      </c>
      <c r="D51" s="466">
        <v>9134</v>
      </c>
      <c r="E51" s="466">
        <v>14542</v>
      </c>
      <c r="F51" s="466">
        <v>3811</v>
      </c>
      <c r="G51" s="466">
        <v>4248</v>
      </c>
      <c r="H51" s="466"/>
      <c r="I51" s="467"/>
      <c r="J51" s="467"/>
      <c r="K51" s="1672">
        <f>SUM(C51:J51)</f>
        <v>88041</v>
      </c>
      <c r="L51" s="466">
        <v>107458</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56306</v>
      </c>
      <c r="D53" s="1670">
        <f t="shared" ref="D53:L53" si="5">SUM(D49:D52)</f>
        <v>9134</v>
      </c>
      <c r="E53" s="1670">
        <f t="shared" si="5"/>
        <v>14542</v>
      </c>
      <c r="F53" s="1670">
        <f t="shared" si="5"/>
        <v>3811</v>
      </c>
      <c r="G53" s="1670">
        <f t="shared" si="5"/>
        <v>4248</v>
      </c>
      <c r="H53" s="1670">
        <f t="shared" si="5"/>
        <v>0</v>
      </c>
      <c r="I53" s="1670">
        <f t="shared" si="5"/>
        <v>0</v>
      </c>
      <c r="J53" s="1670">
        <f t="shared" si="5"/>
        <v>0</v>
      </c>
      <c r="K53" s="1670">
        <f t="shared" si="5"/>
        <v>88041</v>
      </c>
      <c r="L53" s="1670">
        <f t="shared" si="5"/>
        <v>107458</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17973</v>
      </c>
      <c r="D60" s="466">
        <v>3630</v>
      </c>
      <c r="E60" s="466">
        <v>887</v>
      </c>
      <c r="F60" s="466">
        <v>74</v>
      </c>
      <c r="G60" s="466"/>
      <c r="H60" s="466"/>
      <c r="I60" s="467"/>
      <c r="J60" s="467"/>
      <c r="K60" s="1672">
        <f t="shared" si="7"/>
        <v>22564</v>
      </c>
      <c r="L60" s="466">
        <v>36420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17973</v>
      </c>
      <c r="D65" s="1670">
        <f t="shared" ref="D65:L65" si="8">SUM(D59:D64)</f>
        <v>3630</v>
      </c>
      <c r="E65" s="1670">
        <f t="shared" si="8"/>
        <v>887</v>
      </c>
      <c r="F65" s="1670">
        <f t="shared" si="8"/>
        <v>74</v>
      </c>
      <c r="G65" s="1670">
        <f t="shared" si="8"/>
        <v>0</v>
      </c>
      <c r="H65" s="1670">
        <f t="shared" si="8"/>
        <v>0</v>
      </c>
      <c r="I65" s="1670">
        <f t="shared" si="8"/>
        <v>0</v>
      </c>
      <c r="J65" s="1670">
        <f t="shared" si="8"/>
        <v>0</v>
      </c>
      <c r="K65" s="1670">
        <f t="shared" si="8"/>
        <v>22564</v>
      </c>
      <c r="L65" s="1670">
        <f t="shared" si="8"/>
        <v>36420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167571</v>
      </c>
      <c r="D74" s="1677">
        <f t="shared" ref="D74:K74" si="10">SUM(D42,D47,D53,D57,D65,D72,D73)</f>
        <v>31400</v>
      </c>
      <c r="E74" s="1677">
        <f t="shared" si="10"/>
        <v>113499</v>
      </c>
      <c r="F74" s="1677">
        <f t="shared" si="10"/>
        <v>9874</v>
      </c>
      <c r="G74" s="1677">
        <f t="shared" si="10"/>
        <v>4248</v>
      </c>
      <c r="H74" s="1677">
        <f t="shared" si="10"/>
        <v>0</v>
      </c>
      <c r="I74" s="1677">
        <f t="shared" si="10"/>
        <v>0</v>
      </c>
      <c r="J74" s="1677">
        <f t="shared" si="10"/>
        <v>0</v>
      </c>
      <c r="K74" s="1677">
        <f t="shared" si="10"/>
        <v>326592</v>
      </c>
      <c r="L74" s="1677">
        <f>SUM(L42,L47,L53,L57,L65,L72,L73)</f>
        <v>381777</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6395</v>
      </c>
      <c r="F83" s="616"/>
      <c r="G83" s="616"/>
      <c r="H83" s="466">
        <v>701812</v>
      </c>
      <c r="I83" s="477"/>
      <c r="J83" s="477"/>
      <c r="K83" s="1671">
        <f t="shared" si="11"/>
        <v>708207</v>
      </c>
      <c r="L83" s="466">
        <v>707082</v>
      </c>
    </row>
    <row r="84" spans="1:12" ht="13.5" thickBot="1" x14ac:dyDescent="0.25">
      <c r="A84" s="1668" t="s">
        <v>1485</v>
      </c>
      <c r="B84" s="1678">
        <v>4100</v>
      </c>
      <c r="C84" s="616"/>
      <c r="D84" s="616"/>
      <c r="E84" s="1670">
        <f>SUM(E78:E83)</f>
        <v>6395</v>
      </c>
      <c r="F84" s="616"/>
      <c r="G84" s="616"/>
      <c r="H84" s="1670">
        <f>SUM(H78:H83)</f>
        <v>701812</v>
      </c>
      <c r="I84" s="477"/>
      <c r="J84" s="477"/>
      <c r="K84" s="1670">
        <f>SUM(K78:K83)</f>
        <v>708207</v>
      </c>
      <c r="L84" s="1670">
        <f>SUM(L78:L83)</f>
        <v>707082</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6395</v>
      </c>
      <c r="F102" s="616"/>
      <c r="G102" s="616"/>
      <c r="H102" s="1677">
        <f>SUM(H84,H92,H100,H101)</f>
        <v>701812</v>
      </c>
      <c r="I102" s="477"/>
      <c r="J102" s="477"/>
      <c r="K102" s="1677">
        <f>SUM(K84,K92,K100,K101)</f>
        <v>708207</v>
      </c>
      <c r="L102" s="1677">
        <f>SUM(L84,L92,L100,L101)</f>
        <v>707082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437115</v>
      </c>
      <c r="D114" s="1670">
        <f t="shared" ref="D114:K114" si="13">SUM(D33,D74,D75,D102,D112,D113)</f>
        <v>39841</v>
      </c>
      <c r="E114" s="1670">
        <f t="shared" si="13"/>
        <v>159972</v>
      </c>
      <c r="F114" s="1670">
        <f t="shared" si="13"/>
        <v>12600</v>
      </c>
      <c r="G114" s="1670">
        <f t="shared" si="13"/>
        <v>4248</v>
      </c>
      <c r="H114" s="1670">
        <f>SUM(H33,H74,H75,H102,H112,H113)</f>
        <v>701812</v>
      </c>
      <c r="I114" s="1670">
        <f t="shared" si="13"/>
        <v>0</v>
      </c>
      <c r="J114" s="1670">
        <f t="shared" si="13"/>
        <v>0</v>
      </c>
      <c r="K114" s="1670">
        <f t="shared" si="13"/>
        <v>1355588</v>
      </c>
      <c r="L114" s="1670">
        <f>SUM(L33,L74,L75,L102,L112,L113)</f>
        <v>1459116</v>
      </c>
    </row>
    <row r="115" spans="1:14" ht="13.5" thickTop="1" x14ac:dyDescent="0.2">
      <c r="A115" s="2157" t="s">
        <v>996</v>
      </c>
      <c r="B115" s="2158"/>
      <c r="C115" s="618"/>
      <c r="D115" s="618"/>
      <c r="E115" s="618"/>
      <c r="F115" s="618"/>
      <c r="G115" s="618"/>
      <c r="H115" s="618"/>
      <c r="I115" s="618"/>
      <c r="J115" s="618"/>
      <c r="K115" s="1684">
        <f>'Revenues 9-14'!C268-'Expenditures 15-22'!K114</f>
        <v>-14407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7" t="s">
        <v>1178</v>
      </c>
      <c r="B152" s="2178"/>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7" t="s">
        <v>996</v>
      </c>
      <c r="B175" s="2158"/>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7" t="s">
        <v>996</v>
      </c>
      <c r="B211" s="2158"/>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7" t="s">
        <v>996</v>
      </c>
      <c r="B296" s="2158"/>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0" t="s">
        <v>996</v>
      </c>
      <c r="B343" s="217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7" t="s">
        <v>996</v>
      </c>
      <c r="B368" s="2158"/>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4d435f69-8686-490b-bd6d-b153bf22ab50"/>
    <ds:schemaRef ds:uri="d21dc803-237d-4c68-8692-8d731fd29118"/>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2019-10-09T18:44:32Z</cp:lastPrinted>
  <dcterms:created xsi:type="dcterms:W3CDTF">2003-10-29T19:06:34Z</dcterms:created>
  <dcterms:modified xsi:type="dcterms:W3CDTF">2020-01-15T16:51:14Z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