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77" i="4" l="1"/>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<sst xmlns="http://schemas.openxmlformats.org/spreadsheetml/2006/main" count="5048" uniqueCount="2085">
  <si>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</si>
  <si>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</si>
  <si>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</si>
  <si>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</si>
  <si>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</si>
  <si>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</si>
  <si>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</si>
  <si>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</si>
  <si>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</si>
  <si>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</si>
  <si>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</si>
  <si>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</si>
  <si>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</si>
  <si>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</si>
  <si>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</si>
  <si>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</si>
  <si>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</si>
  <si>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</si>
  <si>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</si>
  <si>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</si>
  <si>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</si>
  <si>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</si>
  <si>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</si>
  <si>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</si>
  <si>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</si>
  <si>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</si>
  <si>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</si>
  <si>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</si>
  <si>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</si>
  <si>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</si>
  <si>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</si>
  <si>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</si>
  <si>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</si>
  <si>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</si>
  <si>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</si>
  <si>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</si>
  <si>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</si>
  <si>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</si>
  <si>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</si>
  <si>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</si>
  <si>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</si>
  <si>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</si>
  <si>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</si>
  <si>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</si>
  <si>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</si>
  <si>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</si>
  <si>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</si>
  <si>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</si>
  <si>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</si>
  <si>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</si>
  <si>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</si>
  <si>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</si>
  <si>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</si>
  <si>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</si>
  <si>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</si>
  <si>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</si>
  <si>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</si>
  <si>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</si>
  <si>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</si>
  <si>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</si>
  <si>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</si>
  <si>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</si>
  <si>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</si>
  <si>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</si>
  <si>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</si>
  <si>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</si>
  <si>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</si>
  <si>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</si>
  <si>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</si>
  <si>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</si>
  <si>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</si>
  <si>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</si>
  <si>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</si>
  <si>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</si>
  <si>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</si>
  <si>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</si>
  <si>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</si>
  <si>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</si>
  <si>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</si>
  <si>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</si>
  <si>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</si>
  <si>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</si>
  <si>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</si>
  <si>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</si>
  <si>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</si>
  <si>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</si>
  <si>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</si>
  <si>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</si>
  <si>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</si>
  <si>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</si>
  <si>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</si>
  <si>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</si>
  <si>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</si>
  <si>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</si>
  <si>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</si>
  <si>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</si>
  <si>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</si>
  <si>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</si>
  <si>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</si>
  <si>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</si>
  <si>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</si>
  <si>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</si>
  <si>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</si>
  <si>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</si>
  <si>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</si>
  <si>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</si>
  <si>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</si>
  <si>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</si>
  <si>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</si>
  <si>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</si>
  <si>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</si>
  <si>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</si>
  <si>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</si>
  <si>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</si>
  <si>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</si>
  <si>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</si>
  <si>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</si>
  <si>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</si>
  <si>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</si>
  <si>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</si>
  <si>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</si>
  <si>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</si>
  <si>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</si>
  <si>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</si>
  <si>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</si>
  <si>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</si>
  <si>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</si>
  <si>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</si>
  <si>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</si>
  <si>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</si>
  <si>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</si>
  <si>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</si>
  <si>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</si>
  <si>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</si>
  <si>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</si>
  <si>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</si>
  <si>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</si>
  <si>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</si>
  <si>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</si>
  <si>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</si>
  <si>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</si>
  <si>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</si>
  <si>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</si>
  <si>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</si>
  <si>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</si>
  <si>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</si>
  <si>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</si>
  <si>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</si>
  <si>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</si>
  <si>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</si>
  <si>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</si>
  <si>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</si>
  <si>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</si>
  <si>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</si>
  <si>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</si>
  <si>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</si>
  <si>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</si>
  <si>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</si>
  <si>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</si>
  <si>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</si>
  <si>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</si>
  <si>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</si>
  <si>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</si>
  <si>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</si>
  <si>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</si>
  <si>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</si>
  <si>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</si>
  <si>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</si>
  <si>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</si>
  <si>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</si>
  <si>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</si>
  <si>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</si>
  <si>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</si>
  <si>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</si>
  <si>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</si>
  <si>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</si>
  <si>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</si>
  <si>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</si>
  <si>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</si>
  <si>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</si>
  <si>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</si>
  <si>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</si>
  <si>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</si>
  <si>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</si>
  <si>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</si>
  <si>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</si>
  <si>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</si>
  <si>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</si>
  <si>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</si>
  <si>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</si>
  <si>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</si>
  <si>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</si>
  <si>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</si>
  <si>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</si>
  <si>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</si>
  <si>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</si>
  <si>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</si>
  <si>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</si>
  <si>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</si>
  <si>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</si>
  <si>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</si>
  <si>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</si>
  <si>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</si>
  <si>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</si>
  <si>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</si>
  <si>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</si>
  <si>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</si>
  <si>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</si>
  <si>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</si>
  <si>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</si>
  <si>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</si>
  <si>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</si>
  <si>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</si>
  <si>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</si>
  <si>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</si>
  <si>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</si>
  <si>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</si>
  <si>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</si>
  <si>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</si>
  <si>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</si>
  <si>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</si>
  <si>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</si>
  <si>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</si>
  <si>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</si>
  <si>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</si>
  <si>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</si>
  <si>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</si>
  <si>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</si>
  <si>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</si>
  <si>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</si>
  <si>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</si>
  <si>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</si>
  <si>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</si>
  <si>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</si>
  <si>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</si>
  <si>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</si>
  <si>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</si>
  <si>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</si>
  <si>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</si>
  <si>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</si>
  <si>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</si>
  <si>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</si>
  <si>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</si>
  <si>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</si>
  <si>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</si>
  <si>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</si>
  <si>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</si>
  <si>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</si>
  <si>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</si>
  <si>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</si>
  <si>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</si>
  <si>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</si>
  <si>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</si>
  <si>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</si>
  <si>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</si>
  <si>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</si>
  <si>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</si>
  <si>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</si>
  <si>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</si>
  <si>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</si>
  <si>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</si>
  <si>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</si>
  <si>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</si>
  <si>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</si>
  <si>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</si>
  <si>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</si>
  <si>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</si>
  <si>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</si>
  <si>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</si>
  <si>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</si>
  <si>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</si>
  <si>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</si>
  <si>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</si>
  <si>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</si>
  <si>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</si>
  <si>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</si>
  <si>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</si>
  <si>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</si>
  <si>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</si>
  <si>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</si>
  <si>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</si>
  <si>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</si>
  <si>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</si>
  <si>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</si>
  <si>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</si>
  <si>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</si>
  <si>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</si>
  <si>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</si>
  <si>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</si>
  <si>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</si>
  <si>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</si>
  <si>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</si>
  <si>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</si>
  <si>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</si>
  <si>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</si>
  <si>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</si>
  <si>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</si>
  <si>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</si>
  <si>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</si>
  <si>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</si>
  <si>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</si>
  <si>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</si>
  <si>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</si>
  <si>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</si>
  <si>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</si>
  <si>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</si>
  <si>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</si>
  <si>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</si>
  <si>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</si>
  <si>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</si>
  <si>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</si>
  <si>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</si>
  <si>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</si>
  <si>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</si>
  <si>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</si>
  <si>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</si>
  <si>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</si>
  <si>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</si>
  <si>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</si>
  <si>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</si>
  <si>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</si>
  <si>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</si>
  <si>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</si>
  <si>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</si>
  <si>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</si>
  <si>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</si>
  <si>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</si>
  <si>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</si>
  <si>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</si>
  <si>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</si>
  <si>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</si>
  <si>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</si>
  <si>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</si>
  <si>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</si>
  <si>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</si>
  <si>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</si>
  <si>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</si>
  <si>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</si>
  <si>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</si>
  <si>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</si>
  <si>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</si>
  <si>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</si>
  <si>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</si>
  <si>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</si>
  <si>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</si>
  <si>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</si>
  <si>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</si>
  <si>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</si>
  <si>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</si>
  <si>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</si>
  <si>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</si>
  <si>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</si>
  <si>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</si>
  <si>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</si>
  <si>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</si>
  <si>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</si>
  <si>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</si>
  <si>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</si>
  <si>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</si>
  <si>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</si>
  <si>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</si>
  <si>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</si>
  <si>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</si>
  <si>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</si>
  <si>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</si>
  <si>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</si>
  <si>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</si>
  <si>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</si>
  <si>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</si>
  <si>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</si>
  <si>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</si>
  <si>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</si>
  <si>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</si>
  <si>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</si>
  <si>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</si>
  <si>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</si>
  <si>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</si>
  <si>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</si>
  <si>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</si>
  <si>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</si>
  <si>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</si>
  <si>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</si>
  <si>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</si>
  <si>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</si>
  <si>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</si>
  <si>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</si>
  <si>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</si>
  <si>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</si>
  <si>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</si>
  <si>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</si>
  <si>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</si>
  <si>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</si>
  <si>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</si>
  <si>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</si>
  <si>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</si>
  <si>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</si>
  <si>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</si>
  <si>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</si>
  <si>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</si>
  <si>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</si>
  <si>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</si>
  <si>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</si>
  <si>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</si>
  <si>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</si>
  <si>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</si>
  <si>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</si>
  <si>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</si>
  <si>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</si>
  <si>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</si>
  <si>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</si>
  <si>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</si>
  <si>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</si>
  <si>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</si>
  <si>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</si>
  <si>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</si>
  <si>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</si>
  <si>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</si>
  <si>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</si>
  <si>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</si>
  <si>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</si>
  <si>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</si>
  <si>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</si>
  <si>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</si>
  <si>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</si>
  <si>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</si>
  <si>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</si>
  <si>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</si>
  <si>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</si>
  <si>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</si>
  <si>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</si>
  <si>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</si>
  <si>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</si>
  <si>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</si>
  <si>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</si>
  <si>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</si>
  <si>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</si>
  <si>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</si>
  <si>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</si>
  <si>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</si>
  <si>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</si>
  <si>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</si>
  <si>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</si>
  <si>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</si>
  <si>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</si>
  <si>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</si>
  <si>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</si>
  <si>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</si>
  <si>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</si>
  <si>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</si>
  <si>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</si>
  <si>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</si>
  <si>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</si>
  <si>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</si>
  <si>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</si>
  <si>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</si>
  <si>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</si>
  <si>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</si>
  <si>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</si>
  <si>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</si>
  <si>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</si>
  <si>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</si>
  <si>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</si>
  <si>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</si>
  <si>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</si>
  <si>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</si>
  <si>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</si>
  <si>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</si>
  <si>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</si>
  <si>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</si>
  <si>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</si>
  <si>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</si>
  <si>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</si>
  <si>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</si>
  <si>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</si>
  <si>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</si>
  <si>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</si>
  <si>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</si>
  <si>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</si>
  <si>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</si>
  <si>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</si>
  <si>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</si>
  <si>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</si>
  <si>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</si>
  <si>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</si>
  <si>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</si>
  <si>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</si>
  <si>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</si>
  <si>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</si>
  <si>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</si>
  <si>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</si>
  <si>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</si>
  <si>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</si>
  <si>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</si>
  <si>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</si>
  <si>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</si>
  <si>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</si>
  <si>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</si>
  <si>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</si>
  <si>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</si>
  <si>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</si>
  <si>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</si>
  <si>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</si>
  <si>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</si>
  <si>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</si>
  <si>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</si>
  <si>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</si>
  <si>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</si>
  <si>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</si>
  <si>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</si>
  <si>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</si>
  <si>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</si>
  <si>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</si>
  <si>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</si>
  <si>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</si>
  <si>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</si>
  <si>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</si>
  <si>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</si>
  <si>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</si>
  <si>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</si>
  <si>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</si>
  <si>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</si>
  <si>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</si>
  <si>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</si>
  <si>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</si>
  <si>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</si>
  <si>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</si>
  <si>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</si>
  <si>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</si>
  <si>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</si>
  <si>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</si>
  <si>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</si>
  <si>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</si>
  <si>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</si>
  <si>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</si>
  <si>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</si>
  <si>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</si>
  <si>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</si>
  <si>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</si>
  <si>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</si>
  <si>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</si>
  <si>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</si>
  <si>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</si>
  <si>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</si>
  <si>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</si>
  <si>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</si>
  <si>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</si>
  <si>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</si>
  <si>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</si>
  <si>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</si>
  <si>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</si>
  <si>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</si>
  <si>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</si>
  <si>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</si>
  <si>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</si>
  <si>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</si>
  <si>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</si>
  <si>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</si>
  <si>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</si>
  <si>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</si>
  <si>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</si>
  <si>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</si>
  <si>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</si>
  <si>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</si>
  <si>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</si>
  <si>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</si>
  <si>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</si>
  <si>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</si>
  <si>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</si>
  <si>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</si>
  <si>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</si>
  <si>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</si>
  <si>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</si>
  <si>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</si>
  <si>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</si>
  <si>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</si>
  <si>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</si>
  <si>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</si>
  <si>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</si>
  <si>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</si>
  <si>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</si>
  <si>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</si>
  <si>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</si>
  <si>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</si>
  <si>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</si>
  <si>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</si>
  <si>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</si>
  <si>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</si>
  <si>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</si>
  <si>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</si>
  <si>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</si>
  <si>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</si>
  <si>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</si>
  <si>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</si>
  <si>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</si>
  <si>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</si>
  <si>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</si>
  <si>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</si>
  <si>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</si>
  <si>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</si>
  <si>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</si>
  <si>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</si>
  <si>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</si>
  <si>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</si>
  <si>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</si>
  <si>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</si>
  <si>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</si>
  <si>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</si>
  <si>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</si>
  <si>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</si>
  <si>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</si>
  <si>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</si>
  <si>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</si>
  <si>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</si>
  <si>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</si>
  <si>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</si>
  <si>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</si>
  <si>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</si>
  <si>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</si>
  <si>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</si>
  <si>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</si>
  <si>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</si>
  <si>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</si>
  <si>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</si>
  <si>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</si>
  <si>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</si>
  <si>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</si>
  <si>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</si>
  <si>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</si>
  <si>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</si>
  <si>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</si>
  <si>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</si>
  <si>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</si>
  <si>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</si>
  <si>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</si>
  <si>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</si>
  <si>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</si>
  <si>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</si>
  <si>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</si>
  <si>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</si>
  <si>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</si>
  <si>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</si>
  <si>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</si>
  <si>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</si>
  <si>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</si>
  <si>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</si>
  <si>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</si>
  <si>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</si>
  <si>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</si>
  <si>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</si>
  <si>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</si>
  <si>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</si>
  <si>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</si>
  <si>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</si>
  <si>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</si>
  <si>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</si>
  <si>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</si>
  <si>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</si>
  <si>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</si>
  <si>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</si>
  <si>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</si>
  <si>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</si>
  <si>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</si>
  <si>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</si>
  <si>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</si>
  <si>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</si>
  <si>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</si>
  <si>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</si>
  <si>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</si>
  <si>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</si>
  <si>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</si>
  <si>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</si>
  <si>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</si>
  <si>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</si>
  <si>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</si>
  <si>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</si>
  <si>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</si>
  <si>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</si>
  <si>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</si>
  <si>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</si>
  <si>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</si>
  <si>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</si>
  <si>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</si>
  <si>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</si>
  <si>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</si>
  <si>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</si>
  <si>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</si>
  <si>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</si>
  <si>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</si>
  <si>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</si>
  <si>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</si>
  <si>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</si>
  <si>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</si>
  <si>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</si>
  <si>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</si>
  <si>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</si>
  <si>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</si>
  <si>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</si>
  <si>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</si>
  <si>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</si>
  <si>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</si>
  <si>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</si>
  <si>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</si>
  <si>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</si>
  <si>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</si>
  <si>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</si>
  <si>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</si>
  <si>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</si>
  <si>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</si>
  <si>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</si>
  <si>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</si>
  <si>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</si>
  <si>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</si>
  <si>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</si>
  <si>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</si>
  <si>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</si>
  <si>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</si>
  <si>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</si>
  <si>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</si>
  <si>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</si>
  <si>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</si>
  <si>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</si>
  <si>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</si>
  <si>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</si>
  <si>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</si>
  <si>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</si>
  <si>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</si>
  <si>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</si>
  <si>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</si>
  <si>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</si>
  <si>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</si>
  <si>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</si>
  <si>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</si>
  <si>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</si>
  <si>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</si>
  <si>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</si>
  <si>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</si>
  <si>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</si>
  <si>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</si>
  <si>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</si>
  <si>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</si>
  <si>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</si>
  <si>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</si>
  <si>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</si>
  <si>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</si>
  <si>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</si>
  <si>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</si>
  <si>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</si>
  <si>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</si>
  <si>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</si>
  <si>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</si>
  <si>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</si>
  <si>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</si>
  <si>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</si>
  <si>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</si>
  <si>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</si>
  <si>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</si>
  <si>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</si>
  <si>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</si>
  <si>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</si>
  <si>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</si>
  <si>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</si>
  <si>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</si>
  <si>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</si>
  <si>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</si>
  <si>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</si>
  <si>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</si>
  <si>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</si>
  <si>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</si>
  <si>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</si>
  <si>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</si>
  <si>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</si>
  <si>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</si>
  <si>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</si>
  <si>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</si>
  <si>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</si>
  <si>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</si>
  <si>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</si>
  <si>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</si>
  <si>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</si>
  <si>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</si>
  <si>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</si>
  <si>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</si>
  <si>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</si>
  <si>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</si>
  <si>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</si>
  <si>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</si>
  <si>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</si>
  <si>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</si>
  <si>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</si>
  <si>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</si>
  <si>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</si>
  <si>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</si>
  <si>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</si>
  <si>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</si>
  <si>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</si>
  <si>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</si>
  <si>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</si>
  <si>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</si>
  <si>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</si>
  <si>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</si>
  <si>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</si>
  <si>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</si>
  <si>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</si>
  <si>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</si>
  <si>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</si>
  <si>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</si>
  <si>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</si>
  <si>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</si>
  <si>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</si>
  <si>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</si>
  <si>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</si>
  <si>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</si>
  <si>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</si>
  <si>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</si>
  <si>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</si>
  <si>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</si>
  <si>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</si>
  <si>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</si>
  <si>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</si>
  <si>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</si>
  <si>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</si>
  <si>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</si>
  <si>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</si>
  <si>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</si>
  <si>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</si>
  <si>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</si>
  <si>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</si>
  <si>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</si>
  <si>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</si>
  <si>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</si>
  <si>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</si>
  <si>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</si>
  <si>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</si>
  <si>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</si>
  <si>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</si>
  <si>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</si>
  <si>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</si>
  <si>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</si>
  <si>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</si>
  <si>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</si>
  <si>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</si>
  <si>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</si>
  <si>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</si>
  <si>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</si>
  <si>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</si>
  <si>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</si>
  <si>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</si>
  <si>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</si>
  <si>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</si>
  <si>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</si>
  <si>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</si>
  <si>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</si>
  <si>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</si>
  <si>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</si>
  <si>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</si>
  <si>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</si>
  <si>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</si>
  <si>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</si>
  <si>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</si>
  <si>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</si>
  <si>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</si>
  <si>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</si>
  <si>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</si>
  <si>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</si>
  <si>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</si>
  <si>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</si>
  <si>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</si>
  <si>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</si>
  <si>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</si>
  <si>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</si>
  <si>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</si>
  <si>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</si>
  <si>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</si>
  <si>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</si>
  <si>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</si>
  <si>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</si>
  <si>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</si>
  <si>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</si>
  <si>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</si>
  <si>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</si>
  <si>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</si>
  <si>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</si>
  <si>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</si>
  <si>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</si>
  <si>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</si>
  <si>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</si>
  <si>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</si>
  <si>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</si>
  <si>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</si>
  <si>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</si>
  <si>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</si>
  <si>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</si>
  <si>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</si>
  <si>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</si>
  <si>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</si>
  <si>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</si>
  <si>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</si>
  <si>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</si>
  <si>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</si>
  <si>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</si>
  <si>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</si>
  <si>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</si>
  <si>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</si>
  <si>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</si>
  <si>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</si>
  <si>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</si>
  <si>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</si>
  <si>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</si>
  <si>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</si>
  <si>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</si>
  <si>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</si>
  <si>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</si>
  <si>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</si>
  <si>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</si>
  <si>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</si>
  <si>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</si>
  <si>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</si>
  <si>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</si>
  <si>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</si>
  <si>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</si>
  <si>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</si>
  <si>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</si>
  <si>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</si>
  <si>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</si>
  <si>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</si>
  <si>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</si>
  <si>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</si>
  <si>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</si>
  <si>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</si>
  <si>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</si>
  <si>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</si>
  <si>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</si>
  <si>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</si>
  <si>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</si>
  <si>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</si>
  <si>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</si>
  <si>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</si>
  <si>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</si>
  <si>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</si>
  <si>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</si>
  <si>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</si>
  <si>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</si>
  <si>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</si>
  <si>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</si>
  <si>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</si>
  <si>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</si>
  <si>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</si>
  <si>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</si>
  <si>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</si>
  <si>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</si>
  <si>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</si>
  <si>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</si>
  <si>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</si>
  <si>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</si>
  <si>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</si>
  <si>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</si>
  <si>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</si>
  <si>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</si>
  <si>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</si>
  <si>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</si>
  <si>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</si>
  <si>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</si>
  <si>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</si>
  <si>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</si>
  <si>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</si>
  <si>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</si>
  <si>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</si>
  <si>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</si>
  <si>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</si>
  <si>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</si>
  <si>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</si>
  <si>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</si>
  <si>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</si>
  <si>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</si>
  <si>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</si>
  <si>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</si>
  <si>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</si>
  <si>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</si>
  <si>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</si>
  <si>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</si>
  <si>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</si>
  <si>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</si>
  <si>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</si>
  <si>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</si>
  <si>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</si>
  <si>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</si>
  <si>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</si>
  <si>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</si>
  <si>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</si>
  <si>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</si>
  <si>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</si>
  <si>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</si>
  <si>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</si>
  <si>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</si>
  <si>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</si>
  <si>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</si>
  <si>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</si>
  <si>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</si>
  <si>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</si>
  <si>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</si>
  <si>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</si>
  <si>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</si>
  <si>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</si>
  <si>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</si>
  <si>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</si>
  <si>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</si>
  <si>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</si>
  <si>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</si>
  <si>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</si>
  <si>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</si>
  <si>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</si>
  <si>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</si>
  <si>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</si>
  <si>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</si>
  <si>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</si>
  <si>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</si>
  <si>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</si>
  <si>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</si>
  <si>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</si>
  <si>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</si>
  <si>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</si>
  <si>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</si>
  <si>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</si>
  <si>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</si>
  <si>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</si>
  <si>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</si>
  <si>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</si>
  <si>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</si>
  <si>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</si>
  <si>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</si>
  <si>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</si>
  <si>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</si>
  <si>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</si>
  <si>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</si>
  <si>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</si>
  <si>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</si>
  <si>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</si>
  <si>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</si>
  <si>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</si>
  <si>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</si>
  <si>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</si>
  <si>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</si>
  <si>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</si>
  <si>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</si>
  <si>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</si>
  <si>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</si>
  <si>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</si>
  <si>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</si>
  <si>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</si>
  <si>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</si>
  <si>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</si>
  <si>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</si>
  <si>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</si>
  <si>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</si>
  <si>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</si>
  <si>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</si>
  <si>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</si>
  <si>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</si>
  <si>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</si>
  <si>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</si>
  <si>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</si>
  <si>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</si>
  <si>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</si>
  <si>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</si>
  <si>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</si>
  <si>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</si>
  <si>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</si>
  <si>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</si>
  <si>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</si>
  <si>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</si>
  <si>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</si>
  <si>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</si>
  <si>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</si>
  <si>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</si>
  <si>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</si>
  <si>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</si>
  <si>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</si>
  <si>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</si>
  <si>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</si>
  <si>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</si>
  <si>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</si>
  <si>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</si>
  <si>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</si>
  <si>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</si>
  <si>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</si>
  <si>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</si>
  <si>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</si>
  <si>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</si>
  <si>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</si>
  <si>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</si>
  <si>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</si>
  <si>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</si>
  <si>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</si>
  <si>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</si>
  <si>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</si>
  <si>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</si>
  <si>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</si>
  <si>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</si>
  <si>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</si>
  <si>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</si>
  <si>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</si>
  <si>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</si>
  <si>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</si>
  <si>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</si>
  <si>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</si>
  <si>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</si>
  <si>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</si>
  <si>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</si>
  <si>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</si>
  <si>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</si>
  <si>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</si>
  <si>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</si>
  <si>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</si>
  <si>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</si>
  <si>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</si>
  <si>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</si>
  <si>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</si>
  <si>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</si>
  <si>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</si>
  <si>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</si>
  <si>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</si>
  <si>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</si>
  <si>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</si>
  <si>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</si>
  <si>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</si>
  <si>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</si>
  <si>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</si>
  <si>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</si>
  <si>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</si>
  <si>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</si>
  <si>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</si>
  <si>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</si>
  <si>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</si>
  <si>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</si>
  <si>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</si>
  <si>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</si>
  <si>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</si>
  <si>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</si>
  <si>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</si>
  <si>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</si>
  <si>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</si>
  <si>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</si>
  <si>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</si>
  <si>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</si>
  <si>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</si>
  <si>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</si>
  <si>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</si>
  <si>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</si>
  <si>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</si>
  <si>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</si>
  <si>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</si>
  <si>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</si>
  <si>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</si>
  <si>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</si>
  <si>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</si>
  <si>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</si>
  <si>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</si>
  <si>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</si>
  <si>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</si>
  <si>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</si>
  <si>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</si>
  <si>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</si>
  <si>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</si>
  <si>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</si>
  <si>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</si>
  <si>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</si>
  <si>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</si>
  <si>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</si>
  <si>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</si>
  <si>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</si>
  <si>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</si>
  <si>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</si>
  <si>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</si>
  <si>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</si>
  <si>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</si>
  <si>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</si>
  <si>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</si>
  <si>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</si>
  <si>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</si>
  <si>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</si>
  <si>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</si>
  <si>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</si>
  <si>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</si>
  <si>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</si>
  <si>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</si>
  <si>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</si>
  <si>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</si>
  <si>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</si>
  <si>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</si>
  <si>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</si>
  <si>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</si>
  <si>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</si>
  <si>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</si>
  <si>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</si>
  <si>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</si>
  <si>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</si>
  <si>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</si>
  <si>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</si>
  <si>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</si>
  <si>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</si>
  <si>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</si>
  <si>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</si>
  <si>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</si>
  <si>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</si>
  <si>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</si>
  <si>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</si>
  <si>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</si>
  <si>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</si>
  <si>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</si>
  <si>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</si>
  <si>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</si>
  <si>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</si>
  <si>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</si>
  <si>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</si>
  <si>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</si>
  <si>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</si>
  <si>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</si>
  <si>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</si>
  <si>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</si>
  <si>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</si>
  <si>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</si>
  <si>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</si>
  <si>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</si>
  <si>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</si>
  <si>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</si>
  <si>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</si>
  <si>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</si>
  <si>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</si>
  <si>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</si>
  <si>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</si>
  <si>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</si>
  <si>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</si>
  <si>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</si>
  <si>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</si>
  <si>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</si>
  <si>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</si>
  <si>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</si>
  <si>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</si>
  <si>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</si>
  <si>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</si>
  <si>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</si>
  <si>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</si>
  <si>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</si>
  <si>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</si>
  <si>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</si>
  <si>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</si>
  <si>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</si>
  <si>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</si>
  <si>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</si>
  <si>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</si>
  <si>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</si>
  <si>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</si>
  <si>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</si>
  <si>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</si>
  <si>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</si>
  <si>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</si>
  <si>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</si>
  <si>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</si>
  <si>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</si>
  <si>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</si>
  <si>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</si>
  <si>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</si>
  <si>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</si>
  <si>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</si>
  <si>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</si>
  <si>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</si>
  <si>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</si>
  <si>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</si>
  <si>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</si>
  <si>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</si>
  <si>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</si>
  <si>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</si>
  <si>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</si>
  <si>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</si>
  <si>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</si>
  <si>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</si>
  <si>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</si>
  <si>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</si>
  <si>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</si>
  <si>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</si>
  <si>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</si>
  <si>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</si>
  <si>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</si>
  <si>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</si>
  <si>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</si>
  <si>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</si>
  <si>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</si>
  <si>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</si>
  <si>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</si>
  <si>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</si>
  <si>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</si>
  <si>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</si>
  <si>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</si>
  <si>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</si>
  <si>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</si>
  <si>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</si>
  <si>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</si>
  <si>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</si>
  <si>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</si>
  <si>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</si>
  <si>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</si>
  <si>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</si>
  <si>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</si>
  <si>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</si>
  <si>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</si>
  <si>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</si>
  <si>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</si>
  <si>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</si>
  <si>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</si>
  <si>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</si>
  <si>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</si>
  <si>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</si>
  <si>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</si>
  <si>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</si>
  <si>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</si>
  <si>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</si>
  <si>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</si>
  <si>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</si>
  <si>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</si>
  <si>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</si>
  <si>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</si>
  <si>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</si>
  <si>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</si>
  <si>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</si>
  <si>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</si>
  <si>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</si>
  <si>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</si>
  <si>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</si>
  <si>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</si>
  <si>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</si>
  <si>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</si>
  <si>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</si>
  <si>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</si>
  <si>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</si>
  <si>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</si>
  <si>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</si>
  <si>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</si>
  <si>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</si>
  <si>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</si>
  <si>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</si>
  <si>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</si>
  <si>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</si>
  <si>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</si>
  <si>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</si>
  <si>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</si>
  <si>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</si>
  <si>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</si>
  <si>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</si>
  <si>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</si>
  <si>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</si>
  <si>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</si>
  <si>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</si>
  <si>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</si>
  <si>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</si>
  <si>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</si>
  <si>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</si>
  <si>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</si>
  <si>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</si>
  <si>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</si>
  <si>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</si>
  <si>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</si>
  <si>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</si>
  <si>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</si>
  <si>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</si>
  <si>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</si>
  <si>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</si>
  <si>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</si>
  <si>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</si>
  <si>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</si>
  <si>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</si>
  <si>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</si>
  <si>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</si>
  <si>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</si>
  <si>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</si>
  <si>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</si>
  <si>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</si>
  <si>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</si>
  <si>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</si>
  <si>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</si>
  <si>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</si>
  <si>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</si>
  <si>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</si>
  <si>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</si>
  <si>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</si>
  <si>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</si>
  <si>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</si>
  <si>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</si>
  <si>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</si>
  <si>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</si>
  <si>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</si>
  <si>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</si>
  <si>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</si>
  <si>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</si>
  <si>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</si>
  <si>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</si>
  <si>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</si>
  <si>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</si>
  <si>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</si>
  <si>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</si>
  <si>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</si>
  <si>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</si>
  <si>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</si>
  <si>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</si>
  <si>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</si>
  <si>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</si>
  <si>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</si>
  <si>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</si>
  <si>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</si>
  <si>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</si>
  <si>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</si>
  <si>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</si>
  <si>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</si>
  <si>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</si>
  <si>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</si>
  <si>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</si>
  <si>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</si>
  <si>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</si>
  <si>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</si>
  <si>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</si>
  <si>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</si>
  <si>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</si>
  <si>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</si>
  <si>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</si>
  <si>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</si>
  <si>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</si>
  <si>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</si>
  <si>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</si>
  <si>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</si>
  <si>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</si>
  <si>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</si>
  <si>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</si>
  <si>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</si>
  <si>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</si>
  <si>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</si>
  <si>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</si>
  <si>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</si>
  <si>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</si>
  <si>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</si>
  <si>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</si>
  <si>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</si>
  <si>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</si>
  <si>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</si>
  <si>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</si>
  <si>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</si>
  <si>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</si>
  <si>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</si>
  <si>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</si>
  <si>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</si>
  <si>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</si>
  <si>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</si>
  <si>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</si>
  <si>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</si>
  <si>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</si>
  <si>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</si>
  <si>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</si>
  <si>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</si>
  <si>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</si>
  <si>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</si>
  <si>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</si>
  <si>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</si>
  <si>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</si>
  <si>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</si>
  <si>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</si>
  <si>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</si>
  <si>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</si>
  <si>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</si>
  <si>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</si>
  <si>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</si>
  <si>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</si>
  <si>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</si>
  <si>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</si>
  <si>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</si>
  <si>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</si>
  <si>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</si>
  <si>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</si>
  <si>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</si>
  <si>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</si>
  <si>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</si>
  <si>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</si>
  <si>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</si>
  <si>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</si>
  <si>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</si>
  <si>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</si>
  <si>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</si>
  <si>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</si>
  <si>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</si>
  <si>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</si>
  <si>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</si>
  <si>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</si>
  <si>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</si>
  <si>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</si>
  <si>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</si>
  <si>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</si>
  <si>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</si>
  <si>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</si>
  <si>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</si>
  <si>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</si>
  <si>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</si>
  <si>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</si>
  <si>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</si>
  <si>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</si>
  <si>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</si>
  <si>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</si>
  <si>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</si>
  <si>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</si>
  <si>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</si>
  <si>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</si>
  <si>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</si>
  <si>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</si>
  <si>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</si>
  <si>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</si>
  <si>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</si>
  <si>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</si>
  <si>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</si>
  <si>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</si>
  <si>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</si>
  <si>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</si>
  <si>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</si>
  <si>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</si>
  <si>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</si>
  <si>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</si>
  <si>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</si>
  <si>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</si>
  <si>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</si>
  <si>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</si>
  <si>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</si>
  <si>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</si>
  <si>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</si>
  <si>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</si>
  <si>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</si>
  <si>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</si>
  <si>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</si>
  <si>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</si>
  <si>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</si>
  <si>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</si>
  <si>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</si>
  <si>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</si>
  <si>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</si>
  <si>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</si>
  <si>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</si>
  <si>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</si>
  <si>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</si>
  <si>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</si>
  <si>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</si>
  <si>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</si>
  <si>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</si>
  <si>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</si>
  <si>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</si>
  <si>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</si>
  <si>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</si>
  <si>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</si>
  <si>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</si>
  <si>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</si>
  <si>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</si>
  <si>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</si>
  <si>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</si>
  <si>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</si>
  <si>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</si>
  <si>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</si>
  <si>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</si>
  <si>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</si>
  <si>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</si>
  <si>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</si>
  <si>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</si>
  <si>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</si>
  <si>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</si>
  <si>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</si>
  <si>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</si>
  <si>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</si>
  <si>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</si>
  <si>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</si>
  <si>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</si>
  <si>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</si>
  <si>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</si>
  <si>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</si>
  <si>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</si>
  <si>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</si>
  <si>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</si>
  <si>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</si>
  <si>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</si>
  <si>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</si>
  <si>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</si>
  <si>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</si>
  <si>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</si>
  <si>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</si>
  <si>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</si>
  <si>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</si>
  <si>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</si>
  <si>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</si>
  <si>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</si>
  <si>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</si>
  <si>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</si>
  <si>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</si>
  <si>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</si>
  <si>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</si>
  <si>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</si>
  <si>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</si>
  <si>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</si>
  <si>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</si>
  <si>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</si>
  <si>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</si>
  <si>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</si>
  <si>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</si>
  <si>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</si>
  <si>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</si>
  <si>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</si>
  <si>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</si>
  <si>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</si>
  <si>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</si>
  <si>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</si>
  <si>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</si>
  <si>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</si>
  <si>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</si>
  <si>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</si>
  <si>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</si>
  <si>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</si>
  <si>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</si>
  <si>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</si>
  <si>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</si>
  <si>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</si>
  <si>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</si>
  <si>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</si>
  <si>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</si>
  <si>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</si>
  <si>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</si>
  <si>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</si>
  <si>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</si>
  <si>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</si>
  <si>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</si>
  <si>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</si>
  <si>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</si>
  <si>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</si>
  <si>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</si>
  <si>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</si>
  <si>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</si>
  <si>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</si>
  <si>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</si>
  <si>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</si>
  <si>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</si>
  <si>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</si>
  <si>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</si>
  <si>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</si>
  <si>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</si>
  <si>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</si>
  <si>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</si>
  <si>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</si>
  <si>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</si>
  <si>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</si>
  <si>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</si>
  <si>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</si>
  <si>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</si>
  <si>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</si>
  <si>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</si>
  <si>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</si>
  <si>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</si>
  <si>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</si>
  <si>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</si>
  <si>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</si>
  <si>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</si>
  <si>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</si>
  <si>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</si>
  <si>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</si>
  <si>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</si>
  <si>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</si>
  <si>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</si>
  <si>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</si>
  <si>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</si>
  <si>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</si>
  <si>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</si>
  <si>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</si>
  <si>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</si>
  <si>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</si>
  <si>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</si>
  <si>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</si>
  <si>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</si>
  <si>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</si>
  <si>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</si>
  <si>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</si>
  <si>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</si>
  <si>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</si>
  <si>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</si>
  <si>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</si>
  <si>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</si>
  <si>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</si>
  <si>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</si>
  <si>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</si>
  <si>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</si>
  <si>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</si>
  <si>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</si>
  <si>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</si>
  <si>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</si>
  <si>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</si>
  <si>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</si>
  <si>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</si>
  <si>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</si>
  <si>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</si>
  <si>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</si>
  <si>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</si>
  <si>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</si>
  <si>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</si>
  <si>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</si>
  <si>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</si>
  <si>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</si>
  <si>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</si>
  <si>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</si>
  <si>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</si>
  <si>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</si>
  <si>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</si>
  <si>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</si>
  <si>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</si>
  <si>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</si>
  <si>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</si>
  <si>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</si>
  <si>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</si>
  <si>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</si>
  <si>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</si>
  <si>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</si>
  <si>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</si>
  <si>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</si>
  <si>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</si>
  <si>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</si>
  <si>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</si>
  <si>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</si>
  <si>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</si>
  <si>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</si>
  <si>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</si>
  <si>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</si>
  <si>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</si>
  <si>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</si>
  <si>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</si>
  <si>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</si>
  <si>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</si>
  <si>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</si>
  <si>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</si>
  <si>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</si>
  <si>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</si>
  <si>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</si>
  <si>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</si>
  <si>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</si>
  <si>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</si>
  <si>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</si>
  <si>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</si>
  <si>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</si>
  <si>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</si>
  <si>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</si>
  <si>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</si>
  <si>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</si>
  <si>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</si>
  <si>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</si>
  <si>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</si>
  <si>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</si>
  <si>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</si>
  <si>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</si>
  <si>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</si>
  <si>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</si>
  <si>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</si>
  <si>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</si>
  <si>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</si>
  <si>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</si>
  <si>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</si>
  <si>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</si>
  <si>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</si>
  <si>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</si>
  <si>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</si>
  <si>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</si>
  <si>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</si>
  <si>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</si>
  <si>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</si>
  <si>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</si>
  <si>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</si>
  <si>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</si>
  <si>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</si>
  <si>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</si>
  <si>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</si>
  <si>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</si>
  <si>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</si>
  <si>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</si>
  <si>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</si>
  <si>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</si>
  <si>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</si>
  <si>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</si>
  <si>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</si>
  <si>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</si>
  <si>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</si>
  <si>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</si>
  <si>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</si>
  <si>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</si>
  <si>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</si>
  <si>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</si>
  <si>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</si>
  <si>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</si>
  <si>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</si>
  <si>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</si>
  <si>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</si>
  <si>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</si>
  <si>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</si>
  <si>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</si>
  <si>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</si>
  <si>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</si>
  <si>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</si>
  <si>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</si>
  <si>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</si>
  <si>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</si>
  <si>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</si>
  <si>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</si>
  <si>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</si>
  <si>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</si>
  <si>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</si>
  <si>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</si>
  <si>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</si>
  <si>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</si>
  <si>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</si>
  <si>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</si>
  <si>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</si>
  <si>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</si>
  <si>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</si>
  <si>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</si>
  <si>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</si>
  <si>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</si>
  <si>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</si>
  <si>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</si>
  <si>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</si>
  <si>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</si>
  <si>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</si>
  <si>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</si>
  <si>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</si>
  <si>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</si>
  <si>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</si>
  <si>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</si>
  <si>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</si>
  <si>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</si>
  <si>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</si>
  <si>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</si>
  <si>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</si>
  <si>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</si>
  <si>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</si>
  <si>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</si>
  <si>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</si>
  <si>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</si>
  <si>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</si>
  <si>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</si>
  <si>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</si>
  <si>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</si>
  <si>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</si>
  <si>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</si>
  <si>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</si>
  <si>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</si>
  <si>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</si>
  <si>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</si>
  <si>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</si>
  <si>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</si>
  <si>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</si>
  <si>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</si>
  <si>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</si>
  <si>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</si>
  <si>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</si>
  <si>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</si>
  <si>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</si>
  <si>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</si>
  <si>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</si>
  <si>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</si>
  <si>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</si>
  <si>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</si>
  <si>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</si>
  <si>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</si>
  <si>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</si>
  <si>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</si>
  <si>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</si>
  <si>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</si>
  <si>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</si>
  <si>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</si>
  <si>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</si>
  <si>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</si>
  <si>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</si>
  <si>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</si>
  <si>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</si>
  <si>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</si>
  <si>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</si>
  <si>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</si>
  <si>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</si>
  <si>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</si>
  <si>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</si>
  <si>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</si>
  <si>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</si>
  <si>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</si>
  <si>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</si>
  <si>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</si>
  <si>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</si>
  <si>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</si>
  <si>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</si>
  <si>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</si>
  <si>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</si>
  <si>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</si>
  <si>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</si>
  <si>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</si>
  <si>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</si>
  <si>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</si>
  <si>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</si>
  <si>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</si>
  <si>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</si>
  <si>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</si>
  <si>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</si>
  <si>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</si>
  <si>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</si>
  <si>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</si>
  <si>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</si>
  <si>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</si>
  <si>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</si>
  <si>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</si>
  <si>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</si>
  <si>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</si>
  <si>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</si>
  <si>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</si>
  <si>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</si>
  <si>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</si>
  <si>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</si>
  <si>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</si>
  <si>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</si>
  <si>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</si>
  <si>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</si>
  <si>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</si>
  <si>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</si>
  <si>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</si>
  <si>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</si>
  <si>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</si>
  <si>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</si>
  <si>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</si>
  <si>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</si>
  <si>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</si>
  <si>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</si>
  <si>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</si>
  <si>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</si>
  <si>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</si>
  <si>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</si>
  <si>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</si>
  <si>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</si>
  <si>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</si>
  <si>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</si>
  <si>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</si>
  <si>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</si>
  <si>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</si>
  <si>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</si>
  <si>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</si>
  <si>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</si>
  <si>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</si>
  <si>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</si>
  <si>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</si>
  <si>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</si>
  <si>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</si>
  <si>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</si>
  <si>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</si>
  <si>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</si>
  <si>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</si>
  <si>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</si>
  <si>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</si>
  <si>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</si>
  <si>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</si>
  <si>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</si>
  <si>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</si>
  <si>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</si>
  <si>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</si>
  <si>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</si>
  <si>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</si>
  <si>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</si>
  <si>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</si>
  <si>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</si>
  <si>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</si>
  <si>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</si>
  <si>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</si>
  <si>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</si>
  <si>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</si>
  <si>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</si>
  <si>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</si>
  <si>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</si>
  <si>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</si>
  <si>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</si>
  <si>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</si>
  <si>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</si>
  <si>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</si>
  <si>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</si>
  <si>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</si>
  <si>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</si>
  <si>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</si>
  <si>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</si>
  <si>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</si>
  <si>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</si>
  <si>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</si>
  <si>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</si>
  <si>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</si>
  <si>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</si>
  <si>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</si>
  <si>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</si>
  <si>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</si>
  <si>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</si>
  <si>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</si>
  <si>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</si>
  <si>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</si>
  <si>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</si>
  <si>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</si>
  <si>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</si>
  <si>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</si>
  <si>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</si>
  <si>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</si>
  <si>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</si>
  <si>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</si>
  <si>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</si>
  <si>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</si>
  <si>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</si>
  <si>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</si>
  <si>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</si>
  <si>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</si>
  <si>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</si>
  <si>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</si>
  <si>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</si>
  <si>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</si>
  <si>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</si>
  <si>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</si>
  <si>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</si>
  <si>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</si>
  <si>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</si>
  <si>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</si>
  <si>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</si>
  <si>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</si>
  <si>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</si>
  <si>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</si>
  <si>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</si>
  <si>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</si>
  <si>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</si>
  <si>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</si>
  <si>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</si>
  <si>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</si>
  <si>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</si>
  <si>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</si>
  <si>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</si>
  <si>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</si>
  <si>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</si>
  <si>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</si>
  <si>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</si>
  <si>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</si>
  <si>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</si>
  <si>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</si>
  <si>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</si>
  <si>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</si>
  <si>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</si>
  <si>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</si>
  <si>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</si>
  <si>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</si>
  <si>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</si>
  <si>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</si>
  <si>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</si>
  <si>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</si>
  <si>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</si>
  <si>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</si>
  <si>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</si>
  <si>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</si>
  <si>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</si>
  <si>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</si>
  <si>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</si>
  <si>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</si>
  <si>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</si>
  <si>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</si>
  <si>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</si>
  <si>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</si>
  <si>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</si>
  <si>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</si>
  <si>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</si>
  <si>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</si>
  <si>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</si>
  <si>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</si>
  <si>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</si>
  <si>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</si>
  <si>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</si>
  <si>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</si>
  <si>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</si>
  <si>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</si>
  <si>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</si>
  <si>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FORD</t>
  </si>
  <si>
    <t>307 N SANGAMON AVE</t>
  </si>
  <si>
    <t>GIBSON CITY</t>
  </si>
  <si>
    <t>No applicable contracts paid.</t>
  </si>
  <si>
    <t>x</t>
  </si>
  <si>
    <t>AUDITCHECK Tab</t>
  </si>
  <si>
    <t>#13 - Contracts Paid Error</t>
  </si>
  <si>
    <t>No applicable contracts paid in the current year.</t>
  </si>
  <si>
    <t>Ford Special Education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</si>
</sst>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c r="C5" s="26" t="s">
        <v>910</v>
      </c>
      <c r="D5" s="84"/>
      <c r="E5" s="84"/>
      <c r="H5" s="38"/>
      <c r="I5" s="1996" t="s">
        <v>680</v>
      </c>
      <c r="J5" s="1995"/>
      <c r="K5" s="1995"/>
      <c r="L5" s="1995"/>
      <c r="M5" s="1995"/>
      <c r="N5" s="1995"/>
      <c r="O5" s="1995"/>
      <c r="P5" s="1995"/>
      <c r="Q5" s="1995"/>
      <c r="R5" s="1995"/>
      <c r="S5" s="1995"/>
    </row>
    <row r="6" spans="1:28" ht="14.1" customHeight="1" x14ac:dyDescent="0.2">
      <c r="B6" s="104" t="s">
        <v>2073</v>
      </c>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9027005061</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2084</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t="str">
        <f>IF(B5="x",IF(AUDITCHECK!D29="AFR form Incomplete.","",IF(AUDITCHECK!D29="Deficit reduction plan is required.","School District must complete a deficit reduction plan in the 2019-2020 Budget",)),"")</f>
        <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60936</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c r="B42" s="1964"/>
      <c r="C42" s="1965"/>
      <c r="D42" s="1963"/>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A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K40" sqref="K4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1655981</v>
      </c>
      <c r="E16" s="356"/>
      <c r="F16" s="1733">
        <f>SUM('Acct Summary 7-8'!C17,'Acct Summary 7-8'!D17,'Acct Summary 7-8'!F17)</f>
        <v>1403648</v>
      </c>
      <c r="G16" s="356"/>
      <c r="H16" s="1733">
        <f>SUM(D16-F16)</f>
        <v>252333</v>
      </c>
      <c r="I16" s="222"/>
      <c r="J16" s="1733">
        <f>SUM('Acct Summary 7-8'!C81,'Acct Summary 7-8'!D81,'Acct Summary 7-8'!F81,'Acct Summary 7-8'!I81)</f>
        <v>650553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A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Ford Special Education Coop</v>
      </c>
      <c r="E7" s="391"/>
      <c r="G7" s="252"/>
      <c r="H7" s="387"/>
      <c r="I7" s="387"/>
      <c r="J7" s="387"/>
      <c r="K7" s="387"/>
      <c r="L7" s="329"/>
      <c r="M7" s="329"/>
      <c r="N7" s="329"/>
      <c r="O7" s="329"/>
      <c r="P7" s="329"/>
    </row>
    <row r="8" spans="1:18" ht="12.75" x14ac:dyDescent="0.2">
      <c r="A8" s="329"/>
      <c r="B8" s="329"/>
      <c r="C8" s="389" t="s">
        <v>1125</v>
      </c>
      <c r="D8" s="392">
        <f>COVER!A13</f>
        <v>9027005061</v>
      </c>
      <c r="E8" s="393"/>
      <c r="G8" s="329"/>
      <c r="H8" s="329"/>
      <c r="I8" s="329"/>
      <c r="J8" s="329"/>
      <c r="K8" s="329"/>
      <c r="L8" s="329"/>
      <c r="M8" s="329"/>
      <c r="N8" s="329"/>
      <c r="O8" s="329"/>
      <c r="P8" s="329"/>
    </row>
    <row r="9" spans="1:18" ht="12.75" x14ac:dyDescent="0.2">
      <c r="A9" s="329"/>
      <c r="B9" s="329"/>
      <c r="C9" s="389" t="s">
        <v>713</v>
      </c>
      <c r="D9" s="394" t="str">
        <f>COVER!A15</f>
        <v>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650553</v>
      </c>
      <c r="I12" s="404"/>
      <c r="J12" s="404"/>
      <c r="K12" s="405">
        <f>TRUNC((H12/H13*100000),5)/100000</f>
        <v>0.39285052179999996</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1655981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1403648</v>
      </c>
      <c r="I17" s="404"/>
      <c r="J17" s="416"/>
      <c r="K17" s="405">
        <f>TRUNC((H17/H18*100000),5)/100000</f>
        <v>0.84762325169999997</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1655981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650553</v>
      </c>
      <c r="I24" s="422"/>
      <c r="J24" s="422"/>
      <c r="K24" s="423">
        <f>TRUNC(((H24/H25*100000)/100000),2)</f>
        <v>166.85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3899.0222199999998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sqref="A1:A2"/>
      <selection pane="bottomLeft" activeCell="D4" sqref="C4:D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636463</v>
      </c>
      <c r="D4" s="466">
        <v>14090</v>
      </c>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636463</v>
      </c>
      <c r="D13" s="1737">
        <f t="shared" ref="D13:L13" si="0">SUM(D4:D12)</f>
        <v>14090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67860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67860</v>
      </c>
      <c r="N23" s="1688">
        <f>SUM(N21:N22)</f>
        <v>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636463</v>
      </c>
      <c r="D39" s="466">
        <v>14090</v>
      </c>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67860</v>
      </c>
      <c r="N40" s="497"/>
    </row>
    <row r="41" spans="1:14" ht="13.5" customHeight="1" thickBot="1" x14ac:dyDescent="0.25">
      <c r="A41" s="1736" t="s">
        <v>655</v>
      </c>
      <c r="B41" s="1706"/>
      <c r="C41" s="1688">
        <f>(SUM(C34,C37,C38,C39))</f>
        <v>636463</v>
      </c>
      <c r="D41" s="1688">
        <f t="shared" ref="D41:L41" si="2">SUM(D34,D37,D38:D39)</f>
        <v>14090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67860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sqref="A1:A2"/>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880456</v>
      </c>
      <c r="D4" s="1742">
        <f>'Revenues 9-14'!D109</f>
        <v>4000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79010</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692515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1651981</v>
      </c>
      <c r="D8" s="1688">
        <f t="shared" ref="D8:K8" si="0">SUM(D4:D7)</f>
        <v>4000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366956</v>
      </c>
      <c r="D9" s="516"/>
      <c r="E9" s="481"/>
      <c r="F9" s="481"/>
      <c r="G9" s="517"/>
      <c r="H9" s="481"/>
      <c r="I9" s="509" t="s">
        <v>1169</v>
      </c>
      <c r="J9" s="478"/>
      <c r="K9" s="481"/>
      <c r="L9" s="347"/>
    </row>
    <row r="10" spans="1:13" s="519" customFormat="1" ht="13.5" thickBot="1" x14ac:dyDescent="0.25">
      <c r="A10" s="1736" t="s">
        <v>1173</v>
      </c>
      <c r="B10" s="1709"/>
      <c r="C10" s="1688">
        <f>SUM(C8:C9)</f>
        <v>2018937</v>
      </c>
      <c r="D10" s="1688">
        <f t="shared" ref="D10:K10" si="1">SUM(D8:D9)</f>
        <v>4000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2242</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885565</v>
      </c>
      <c r="D13" s="1743">
        <f>'Expenditures 15-22'!K129</f>
        <v>3115</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512726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1400533</v>
      </c>
      <c r="D17" s="1688">
        <f t="shared" si="2"/>
        <v>3115</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366956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1767489</v>
      </c>
      <c r="D19" s="1688">
        <f t="shared" si="4"/>
        <v>3115</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30" t="s">
        <v>1655</v>
      </c>
      <c r="B20" s="2131"/>
      <c r="C20" s="1746">
        <f>C8-C17</f>
        <v>251448</v>
      </c>
      <c r="D20" s="1746">
        <f t="shared" ref="D20:K20" si="5">D8-D17</f>
        <v>885</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251448</v>
      </c>
      <c r="D78" s="1702">
        <f t="shared" si="9"/>
        <v>885</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385015</v>
      </c>
      <c r="D79" s="535">
        <v>13205</v>
      </c>
      <c r="E79" s="535"/>
      <c r="F79" s="535"/>
      <c r="G79" s="535"/>
      <c r="H79" s="535"/>
      <c r="I79" s="535"/>
      <c r="J79" s="535"/>
      <c r="K79" s="535"/>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636463</v>
      </c>
      <c r="D81" s="1688">
        <f>SUM(D78:D80)</f>
        <v>14090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251448</v>
      </c>
      <c r="D82" s="538">
        <f t="shared" ref="D82:K82" si="11">(D81-D79)</f>
        <v>885</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0.39507088393198031</v>
      </c>
      <c r="D83" s="540">
        <f t="shared" ref="D83:K83" si="12">D82/D81</f>
        <v>6.2810503903477644E-2</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0" activePane="bottomLeft" state="frozen"/>
      <selection sqref="A1:A2"/>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11946</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11946</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868510</v>
      </c>
      <c r="D104" s="466">
        <v>4000</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868510</v>
      </c>
      <c r="D108" s="1707">
        <f t="shared" ref="D108:K108" si="3">SUM(D95:D107)</f>
        <v>4000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880456</v>
      </c>
      <c r="D109" s="1715">
        <f t="shared" si="4"/>
        <v>4000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79010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79010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0</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79010</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12000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623795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635795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56720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692515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692515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1651981</v>
      </c>
      <c r="D268" s="1715">
        <f t="shared" si="12"/>
        <v>4000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sqref="A1:A2"/>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v>1080</v>
      </c>
      <c r="F8" s="466">
        <v>1162</v>
      </c>
      <c r="G8" s="466"/>
      <c r="H8" s="466"/>
      <c r="I8" s="467"/>
      <c r="J8" s="467"/>
      <c r="K8" s="1671">
        <f t="shared" si="0"/>
        <v>2242</v>
      </c>
      <c r="L8" s="466">
        <v>5000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0</v>
      </c>
      <c r="E33" s="1670">
        <f t="shared" si="1"/>
        <v>1080</v>
      </c>
      <c r="F33" s="1670">
        <f t="shared" si="1"/>
        <v>1162</v>
      </c>
      <c r="G33" s="1670">
        <f t="shared" si="1"/>
        <v>0</v>
      </c>
      <c r="H33" s="1670">
        <f t="shared" si="1"/>
        <v>0</v>
      </c>
      <c r="I33" s="1670">
        <f t="shared" si="1"/>
        <v>0</v>
      </c>
      <c r="J33" s="1670">
        <f t="shared" si="1"/>
        <v>0</v>
      </c>
      <c r="K33" s="1670">
        <f t="shared" si="1"/>
        <v>2242</v>
      </c>
      <c r="L33" s="1670">
        <f t="shared" si="1"/>
        <v>5000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v>692</v>
      </c>
      <c r="G36" s="481"/>
      <c r="H36" s="481"/>
      <c r="I36" s="467"/>
      <c r="J36" s="467"/>
      <c r="K36" s="1671">
        <f t="shared" ref="K36:K41" si="2">SUM(C36:J36)</f>
        <v>692</v>
      </c>
      <c r="L36" s="466">
        <v>1000</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62484</v>
      </c>
      <c r="D38" s="466">
        <v>20833</v>
      </c>
      <c r="E38" s="466">
        <v>38235</v>
      </c>
      <c r="F38" s="466">
        <v>788</v>
      </c>
      <c r="G38" s="466"/>
      <c r="H38" s="466"/>
      <c r="I38" s="467"/>
      <c r="J38" s="467"/>
      <c r="K38" s="1671">
        <f t="shared" si="2"/>
        <v>122340</v>
      </c>
      <c r="L38" s="466">
        <v>150200</v>
      </c>
    </row>
    <row r="39" spans="1:14" x14ac:dyDescent="0.2">
      <c r="A39" s="1504" t="s">
        <v>199</v>
      </c>
      <c r="B39" s="614">
        <v>2140</v>
      </c>
      <c r="C39" s="466">
        <v>167712</v>
      </c>
      <c r="D39" s="466">
        <v>21319</v>
      </c>
      <c r="E39" s="466"/>
      <c r="F39" s="466">
        <v>221</v>
      </c>
      <c r="G39" s="466"/>
      <c r="H39" s="466"/>
      <c r="I39" s="467"/>
      <c r="J39" s="467"/>
      <c r="K39" s="1671">
        <f t="shared" si="2"/>
        <v>189252</v>
      </c>
      <c r="L39" s="466">
        <v>193700</v>
      </c>
    </row>
    <row r="40" spans="1:14" x14ac:dyDescent="0.2">
      <c r="A40" s="1504" t="s">
        <v>200</v>
      </c>
      <c r="B40" s="614">
        <v>2150</v>
      </c>
      <c r="C40" s="466">
        <v>282614</v>
      </c>
      <c r="D40" s="466">
        <v>43155</v>
      </c>
      <c r="E40" s="466"/>
      <c r="F40" s="466">
        <v>3250</v>
      </c>
      <c r="G40" s="466"/>
      <c r="H40" s="466">
        <v>928</v>
      </c>
      <c r="I40" s="467"/>
      <c r="J40" s="467"/>
      <c r="K40" s="1671">
        <f t="shared" si="2"/>
        <v>329947</v>
      </c>
      <c r="L40" s="466">
        <v>333500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512810</v>
      </c>
      <c r="D42" s="1670">
        <f t="shared" ref="D42:L42" si="3">SUM(D36:D41)</f>
        <v>85307</v>
      </c>
      <c r="E42" s="1670">
        <f t="shared" si="3"/>
        <v>38235</v>
      </c>
      <c r="F42" s="1670">
        <f t="shared" si="3"/>
        <v>4951</v>
      </c>
      <c r="G42" s="1670">
        <f t="shared" si="3"/>
        <v>0</v>
      </c>
      <c r="H42" s="1670">
        <f t="shared" si="3"/>
        <v>928</v>
      </c>
      <c r="I42" s="1670">
        <f t="shared" si="3"/>
        <v>0</v>
      </c>
      <c r="J42" s="1670">
        <f t="shared" si="3"/>
        <v>0</v>
      </c>
      <c r="K42" s="1670">
        <f t="shared" si="3"/>
        <v>642231</v>
      </c>
      <c r="L42" s="1670">
        <f t="shared" si="3"/>
        <v>678400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281</v>
      </c>
      <c r="E44" s="481">
        <v>19292</v>
      </c>
      <c r="F44" s="481">
        <v>25</v>
      </c>
      <c r="G44" s="481"/>
      <c r="H44" s="481"/>
      <c r="I44" s="467"/>
      <c r="J44" s="467"/>
      <c r="K44" s="1672">
        <f>SUM(C44:J44)</f>
        <v>19598</v>
      </c>
      <c r="L44" s="481">
        <v>30000</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281</v>
      </c>
      <c r="E47" s="1670">
        <f t="shared" si="4"/>
        <v>19292</v>
      </c>
      <c r="F47" s="1670">
        <f t="shared" si="4"/>
        <v>25</v>
      </c>
      <c r="G47" s="1670">
        <f t="shared" si="4"/>
        <v>0</v>
      </c>
      <c r="H47" s="1670">
        <f t="shared" si="4"/>
        <v>0</v>
      </c>
      <c r="I47" s="1670">
        <f t="shared" si="4"/>
        <v>0</v>
      </c>
      <c r="J47" s="1670">
        <f t="shared" si="4"/>
        <v>0</v>
      </c>
      <c r="K47" s="1670">
        <f t="shared" si="4"/>
        <v>19598</v>
      </c>
      <c r="L47" s="1670">
        <f>SUM(L44:L46)</f>
        <v>30000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16793</v>
      </c>
      <c r="F49" s="481"/>
      <c r="G49" s="481"/>
      <c r="H49" s="481"/>
      <c r="I49" s="467"/>
      <c r="J49" s="467"/>
      <c r="K49" s="1672">
        <f>SUM(C49:J49)</f>
        <v>16793</v>
      </c>
      <c r="L49" s="481">
        <v>26000</v>
      </c>
    </row>
    <row r="50" spans="1:14" x14ac:dyDescent="0.2">
      <c r="A50" s="1504" t="s">
        <v>818</v>
      </c>
      <c r="B50" s="614">
        <v>2320</v>
      </c>
      <c r="C50" s="466">
        <v>107571</v>
      </c>
      <c r="D50" s="466">
        <v>4662</v>
      </c>
      <c r="E50" s="466">
        <v>46373</v>
      </c>
      <c r="F50" s="466">
        <v>3750</v>
      </c>
      <c r="G50" s="466"/>
      <c r="H50" s="466">
        <v>305</v>
      </c>
      <c r="I50" s="467"/>
      <c r="J50" s="467"/>
      <c r="K50" s="1672">
        <f>SUM(C50:J50)</f>
        <v>162661</v>
      </c>
      <c r="L50" s="466">
        <v>199500</v>
      </c>
    </row>
    <row r="51" spans="1:14" x14ac:dyDescent="0.2">
      <c r="A51" s="1504" t="s">
        <v>42</v>
      </c>
      <c r="B51" s="614">
        <v>2330</v>
      </c>
      <c r="C51" s="466">
        <v>31014</v>
      </c>
      <c r="D51" s="466">
        <v>13268</v>
      </c>
      <c r="E51" s="466"/>
      <c r="F51" s="466"/>
      <c r="G51" s="466"/>
      <c r="H51" s="466"/>
      <c r="I51" s="467"/>
      <c r="J51" s="467"/>
      <c r="K51" s="1672">
        <f>SUM(C51:J51)</f>
        <v>44282</v>
      </c>
      <c r="L51" s="466">
        <v>38000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138585</v>
      </c>
      <c r="D53" s="1670">
        <f t="shared" ref="D53:L53" si="5">SUM(D49:D52)</f>
        <v>17930</v>
      </c>
      <c r="E53" s="1670">
        <f t="shared" si="5"/>
        <v>63166</v>
      </c>
      <c r="F53" s="1670">
        <f t="shared" si="5"/>
        <v>3750</v>
      </c>
      <c r="G53" s="1670">
        <f t="shared" si="5"/>
        <v>0</v>
      </c>
      <c r="H53" s="1670">
        <f t="shared" si="5"/>
        <v>305</v>
      </c>
      <c r="I53" s="1670">
        <f t="shared" si="5"/>
        <v>0</v>
      </c>
      <c r="J53" s="1670">
        <f t="shared" si="5"/>
        <v>0</v>
      </c>
      <c r="K53" s="1670">
        <f t="shared" si="5"/>
        <v>223736</v>
      </c>
      <c r="L53" s="1670">
        <f t="shared" si="5"/>
        <v>263500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0</v>
      </c>
      <c r="F65" s="1670">
        <f t="shared" si="8"/>
        <v>0</v>
      </c>
      <c r="G65" s="1670">
        <f t="shared" si="8"/>
        <v>0</v>
      </c>
      <c r="H65" s="1670">
        <f t="shared" si="8"/>
        <v>0</v>
      </c>
      <c r="I65" s="1670">
        <f t="shared" si="8"/>
        <v>0</v>
      </c>
      <c r="J65" s="1670">
        <f t="shared" si="8"/>
        <v>0</v>
      </c>
      <c r="K65" s="1670">
        <f t="shared" si="8"/>
        <v>0</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651395</v>
      </c>
      <c r="D74" s="1677">
        <f t="shared" ref="D74:K74" si="10">SUM(D42,D47,D53,D57,D65,D72,D73)</f>
        <v>103518</v>
      </c>
      <c r="E74" s="1677">
        <f t="shared" si="10"/>
        <v>120693</v>
      </c>
      <c r="F74" s="1677">
        <f t="shared" si="10"/>
        <v>8726</v>
      </c>
      <c r="G74" s="1677">
        <f t="shared" si="10"/>
        <v>0</v>
      </c>
      <c r="H74" s="1677">
        <f t="shared" si="10"/>
        <v>1233</v>
      </c>
      <c r="I74" s="1677">
        <f t="shared" si="10"/>
        <v>0</v>
      </c>
      <c r="J74" s="1677">
        <f t="shared" si="10"/>
        <v>0</v>
      </c>
      <c r="K74" s="1677">
        <f t="shared" si="10"/>
        <v>885565</v>
      </c>
      <c r="L74" s="1677">
        <f>SUM(L42,L47,L53,L57,L65,L72,L73)</f>
        <v>971900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v>512726</v>
      </c>
      <c r="I94" s="477"/>
      <c r="J94" s="477"/>
      <c r="K94" s="1677">
        <f t="shared" si="12"/>
        <v>512726</v>
      </c>
      <c r="L94" s="530">
        <v>542000</v>
      </c>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512726</v>
      </c>
      <c r="I100" s="477"/>
      <c r="J100" s="477"/>
      <c r="K100" s="1677">
        <f>SUM(K93:K99)</f>
        <v>512726</v>
      </c>
      <c r="L100" s="1677">
        <f>SUM(L93:L99)</f>
        <v>542000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512726</v>
      </c>
      <c r="I102" s="477"/>
      <c r="J102" s="477"/>
      <c r="K102" s="1677">
        <f>SUM(K84,K92,K100,K101)</f>
        <v>512726</v>
      </c>
      <c r="L102" s="1677">
        <f>SUM(L84,L92,L100,L101)</f>
        <v>542000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5000</v>
      </c>
      <c r="M113" s="613"/>
      <c r="N113" s="613"/>
    </row>
    <row r="114" spans="1:14" ht="12.75" customHeight="1" thickTop="1" thickBot="1" x14ac:dyDescent="0.25">
      <c r="A114" s="1668" t="s">
        <v>48</v>
      </c>
      <c r="B114" s="1682"/>
      <c r="C114" s="1670">
        <f>SUM(C33,C74,C75,C102,C112,C113)</f>
        <v>651395</v>
      </c>
      <c r="D114" s="1670">
        <f t="shared" ref="D114:K114" si="13">SUM(D33,D74,D75,D102,D112,D113)</f>
        <v>103518</v>
      </c>
      <c r="E114" s="1670">
        <f t="shared" si="13"/>
        <v>121773</v>
      </c>
      <c r="F114" s="1670">
        <f t="shared" si="13"/>
        <v>9888</v>
      </c>
      <c r="G114" s="1670">
        <f t="shared" si="13"/>
        <v>0</v>
      </c>
      <c r="H114" s="1670">
        <f>SUM(H33,H74,H75,H102,H112,H113)</f>
        <v>513959</v>
      </c>
      <c r="I114" s="1670">
        <f t="shared" si="13"/>
        <v>0</v>
      </c>
      <c r="J114" s="1670">
        <f t="shared" si="13"/>
        <v>0</v>
      </c>
      <c r="K114" s="1670">
        <f t="shared" si="13"/>
        <v>1400533</v>
      </c>
      <c r="L114" s="1670">
        <f>SUM(L33,L74,L75,L102,L112,L113)</f>
        <v>1523900</v>
      </c>
    </row>
    <row r="115" spans="1:14" ht="13.5" thickTop="1" x14ac:dyDescent="0.2">
      <c r="A115" s="2160" t="s">
        <v>996</v>
      </c>
      <c r="B115" s="2161"/>
      <c r="C115" s="618"/>
      <c r="D115" s="618"/>
      <c r="E115" s="618"/>
      <c r="F115" s="618"/>
      <c r="G115" s="618"/>
      <c r="H115" s="618"/>
      <c r="I115" s="618"/>
      <c r="J115" s="618"/>
      <c r="K115" s="1684">
        <f>'Revenues 9-14'!C268-'Expenditures 15-22'!K114</f>
        <v>251448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3115</v>
      </c>
      <c r="F124" s="466"/>
      <c r="G124" s="466"/>
      <c r="H124" s="466"/>
      <c r="I124" s="467"/>
      <c r="J124" s="467"/>
      <c r="K124" s="1670">
        <f>SUM(C124:J124)</f>
        <v>3115</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3115</v>
      </c>
      <c r="F127" s="1670">
        <f t="shared" si="14"/>
        <v>0</v>
      </c>
      <c r="G127" s="1670">
        <f t="shared" si="14"/>
        <v>0</v>
      </c>
      <c r="H127" s="1670">
        <f t="shared" si="14"/>
        <v>0</v>
      </c>
      <c r="I127" s="1670">
        <f t="shared" si="14"/>
        <v>0</v>
      </c>
      <c r="J127" s="1670">
        <f t="shared" si="14"/>
        <v>0</v>
      </c>
      <c r="K127" s="1670">
        <f t="shared" si="14"/>
        <v>3115</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3115</v>
      </c>
      <c r="F129" s="1677">
        <f t="shared" si="15"/>
        <v>0</v>
      </c>
      <c r="G129" s="1677">
        <f t="shared" si="15"/>
        <v>0</v>
      </c>
      <c r="H129" s="1677">
        <f t="shared" si="15"/>
        <v>0</v>
      </c>
      <c r="I129" s="1677">
        <f t="shared" si="15"/>
        <v>0</v>
      </c>
      <c r="J129" s="1677">
        <f t="shared" si="15"/>
        <v>0</v>
      </c>
      <c r="K129" s="1677">
        <f t="shared" si="15"/>
        <v>3115</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0</v>
      </c>
      <c r="D151" s="1670">
        <f t="shared" ref="D151:K151" si="16">SUM(D129,D130,D139,D149,D150)</f>
        <v>0</v>
      </c>
      <c r="E151" s="1670">
        <f t="shared" si="16"/>
        <v>3115</v>
      </c>
      <c r="F151" s="1670">
        <f t="shared" si="16"/>
        <v>0</v>
      </c>
      <c r="G151" s="1670">
        <f t="shared" si="16"/>
        <v>0</v>
      </c>
      <c r="H151" s="1670">
        <f t="shared" si="16"/>
        <v>0</v>
      </c>
      <c r="I151" s="1670">
        <f t="shared" si="16"/>
        <v>0</v>
      </c>
      <c r="J151" s="1670">
        <f t="shared" si="16"/>
        <v>0</v>
      </c>
      <c r="K151" s="1670">
        <f t="shared" si="16"/>
        <v>3115</v>
      </c>
      <c r="L151" s="1670">
        <f>SUM(L129,L130,L139,L149,L150)</f>
        <v>0</v>
      </c>
    </row>
    <row r="152" spans="1:14" ht="12.75" customHeight="1" thickTop="1" x14ac:dyDescent="0.2">
      <c r="A152" s="2180" t="s">
        <v>1178</v>
      </c>
      <c r="B152" s="2181"/>
      <c r="C152" s="618"/>
      <c r="D152" s="618"/>
      <c r="E152" s="618"/>
      <c r="F152" s="618"/>
      <c r="G152" s="618"/>
      <c r="H152" s="618"/>
      <c r="I152" s="618"/>
      <c r="J152" s="616"/>
      <c r="K152" s="1684">
        <f>'Revenues 9-14'!D268-'Expenditures 15-22'!K151</f>
        <v>885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60" t="s">
        <v>996</v>
      </c>
      <c r="B175" s="2161"/>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60" t="s">
        <v>996</v>
      </c>
      <c r="B211" s="2161"/>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60" t="s">
        <v>996</v>
      </c>
      <c r="B296" s="2161"/>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3" t="s">
        <v>996</v>
      </c>
      <c r="B343" s="2174"/>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60" t="s">
        <v>996</v>
      </c>
      <c r="B368" s="2161"/>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A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A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A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0</v>
      </c>
      <c r="I12" s="1758">
        <f>SUM(I5:I11)</f>
        <v>0</v>
      </c>
      <c r="J12" s="1758">
        <f>SUM(J5:J11)</f>
        <v>0</v>
      </c>
      <c r="K12" s="1758">
        <f>SUM(K5:K11)</f>
        <v>0</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c r="I14" s="771"/>
      <c r="J14" s="773"/>
      <c r="K14" s="765"/>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0</v>
      </c>
      <c r="I23" s="1758">
        <f>SUM(I14:I16,I21,I22)</f>
        <v>0</v>
      </c>
      <c r="J23" s="1758">
        <f>SUM(J14:J16,J21,J22)</f>
        <v>0</v>
      </c>
      <c r="K23" s="1758">
        <f>SUM(K14:K16,K21,K22)</f>
        <v>0</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67860</v>
      </c>
      <c r="D12" s="844"/>
      <c r="E12" s="844"/>
      <c r="F12" s="1760">
        <f>(C12+D12)-E12</f>
        <v>67860</v>
      </c>
      <c r="G12" s="843">
        <v>10</v>
      </c>
      <c r="H12" s="765">
        <v>59324</v>
      </c>
      <c r="I12" s="765">
        <v>1647</v>
      </c>
      <c r="J12" s="765"/>
      <c r="K12" s="1769">
        <f>(H12+I12)-J12</f>
        <v>60971</v>
      </c>
      <c r="L12" s="1769">
        <f>F12-K12</f>
        <v>6889</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67860</v>
      </c>
      <c r="D16" s="1760">
        <f>SUM(D3,D5:D6,D8:D10,D12:D15)</f>
        <v>0</v>
      </c>
      <c r="E16" s="1760">
        <f>SUM(E3,E5:E6,E8:E10,E12:E15)</f>
        <v>0</v>
      </c>
      <c r="F16" s="1760">
        <f>SUM(F3,F5:F6,F8:F10,F12:F15)</f>
        <v>67860</v>
      </c>
      <c r="G16" s="843"/>
      <c r="H16" s="1760">
        <f>SUM(H3,H6,H8:H10,H12:H14,)</f>
        <v>59324</v>
      </c>
      <c r="I16" s="1760">
        <f>SUM(I3,I6,I8:I10,I12:I14,)</f>
        <v>1647</v>
      </c>
      <c r="J16" s="1760">
        <f>SUM(J3,J6,J8:J10,J12:J14,)</f>
        <v>0</v>
      </c>
      <c r="K16" s="1760">
        <f>(H16+I16)-J16</f>
        <v>60971</v>
      </c>
      <c r="L16" s="1760">
        <f>F16-K16</f>
        <v>6889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1647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sqref="A1:A2"/>
      <selection pane="bottomLeft" sqref="A1:F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1400533</v>
      </c>
      <c r="G8" s="865"/>
    </row>
    <row r="9" spans="1:7" x14ac:dyDescent="0.2">
      <c r="A9" s="869" t="s">
        <v>460</v>
      </c>
      <c r="B9" s="870" t="s">
        <v>1876</v>
      </c>
      <c r="C9" s="871"/>
      <c r="D9" s="869" t="s">
        <v>501</v>
      </c>
      <c r="E9" s="868"/>
      <c r="F9" s="1909">
        <f>'Expenditures 15-22'!K151</f>
        <v>3115</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1403648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512726</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512726</v>
      </c>
      <c r="G76" s="865"/>
    </row>
    <row r="77" spans="1:8" s="893" customFormat="1" ht="12" customHeight="1" thickTop="1" thickBot="1" x14ac:dyDescent="0.25">
      <c r="A77" s="1779"/>
      <c r="B77" s="1776"/>
      <c r="C77" s="1772"/>
      <c r="D77" s="1777" t="s">
        <v>1899</v>
      </c>
      <c r="E77" s="1774"/>
      <c r="F77" s="1780">
        <f>(F14-F76)</f>
        <v>890922</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872510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623795</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56720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1553025</v>
      </c>
    </row>
    <row r="175" spans="1:7" ht="12" customHeight="1" x14ac:dyDescent="0.2">
      <c r="A175" s="1770"/>
      <c r="B175" s="1784"/>
      <c r="C175" s="1785"/>
      <c r="D175" s="1786" t="s">
        <v>2055</v>
      </c>
      <c r="E175" s="1787"/>
      <c r="F175" s="1789">
        <f>'PCTC-OEPP 27-28'!F77-F174</f>
        <v>-662103</v>
      </c>
    </row>
    <row r="176" spans="1:7" ht="12" customHeight="1" x14ac:dyDescent="0.2">
      <c r="A176" s="1770"/>
      <c r="B176" s="1784"/>
      <c r="C176" s="1785"/>
      <c r="D176" s="1786" t="s">
        <v>1817</v>
      </c>
      <c r="E176" s="1787"/>
      <c r="F176" s="1789">
        <f>'Cap Outlay Deprec 26'!I18</f>
        <v>1647</v>
      </c>
    </row>
    <row r="177" spans="1:7" ht="12" customHeight="1" x14ac:dyDescent="0.2">
      <c r="A177" s="1770"/>
      <c r="B177" s="1784"/>
      <c r="C177" s="1785"/>
      <c r="D177" s="1786" t="s">
        <v>2056</v>
      </c>
      <c r="E177" s="1787"/>
      <c r="F177" s="1789">
        <f>F175+F176</f>
        <v>-660456</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sqref="A1:A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2079</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sqref="A1:A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2242</v>
      </c>
      <c r="F19" s="1799"/>
      <c r="G19" s="1801">
        <f>'Expenditures 15-22'!K33-SUM('Expenditures 15-22'!G33,'Expenditures 15-22'!I33)+'Expenditures 15-22'!D229</f>
        <v>2242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642231</v>
      </c>
      <c r="F21" s="1802"/>
      <c r="G21" s="1805">
        <f>'Expenditures 15-22'!K42-SUM('Expenditures 15-22'!G42,'Expenditures 15-22'!I42)+'Expenditures 15-22'!K120-SUM('Expenditures 15-22'!G120,'Expenditures 15-22'!I120)+'Expenditures 15-22'!K180-SUM('Expenditures 15-22'!G180,'Expenditures 15-22'!I180)+'Expenditures 15-22'!D238</f>
        <v>642231</v>
      </c>
      <c r="H21" s="987"/>
      <c r="I21" s="162"/>
    </row>
    <row r="22" spans="1:9" s="668" customFormat="1" ht="12" customHeight="1" x14ac:dyDescent="0.2">
      <c r="A22" s="994" t="s">
        <v>564</v>
      </c>
      <c r="B22" s="995"/>
      <c r="C22" s="993">
        <v>2200</v>
      </c>
      <c r="D22" s="1802"/>
      <c r="E22" s="1804">
        <f>'Expenditures 15-22'!K47-SUM('Expenditures 15-22'!G47,'Expenditures 15-22'!I47)+'Expenditures 15-22'!D243</f>
        <v>19598</v>
      </c>
      <c r="F22" s="1802"/>
      <c r="G22" s="1805">
        <f>'Expenditures 15-22'!K47-SUM('Expenditures 15-22'!G47,'Expenditures 15-22'!I47)+'Expenditures 15-22'!D243</f>
        <v>19598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223736</v>
      </c>
      <c r="F23" s="1802"/>
      <c r="G23" s="1804">
        <f>'Expenditures 15-22'!K53-SUM('Expenditures 15-22'!G53,'Expenditures 15-22'!I53)+'Expenditures 15-22'!D257+'Expenditures 15-22'!K330-SUM('Expenditures 15-22'!G330,'Expenditures 15-22'!I330)</f>
        <v>223736</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3115</v>
      </c>
      <c r="F28" s="1806">
        <f>'Expenditures 15-22'!K61-SUM('Expenditures 15-22'!G61,'Expenditures 15-22'!I61)+'Expenditures 15-22'!K124-SUM('Expenditures 15-22'!G124,'Expenditures 15-22'!I124)+'Expenditures 15-22'!D266-E9</f>
        <v>3115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0</v>
      </c>
      <c r="E41" s="1806">
        <f>SUM(E19:E40)</f>
        <v>890922</v>
      </c>
      <c r="F41" s="1806">
        <f>SUM(F19:F39)</f>
        <v>3115</v>
      </c>
      <c r="G41" s="1806">
        <f>SUM(G19:G40)</f>
        <v>887807</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0</v>
      </c>
      <c r="F43" s="1807" t="s">
        <v>473</v>
      </c>
      <c r="G43" s="1808">
        <f>F41</f>
        <v>3115</v>
      </c>
    </row>
    <row r="44" spans="1:7" ht="12" customHeight="1" x14ac:dyDescent="0.2">
      <c r="A44" s="987"/>
      <c r="B44" s="162"/>
      <c r="C44" s="1001"/>
      <c r="D44" s="1807" t="s">
        <v>474</v>
      </c>
      <c r="E44" s="1808">
        <f>E41</f>
        <v>890922</v>
      </c>
      <c r="F44" s="1807" t="s">
        <v>474</v>
      </c>
      <c r="G44" s="1808">
        <f>G41</f>
        <v>887807</v>
      </c>
    </row>
    <row r="45" spans="1:7" ht="12" customHeight="1" x14ac:dyDescent="0.2">
      <c r="A45" s="987"/>
      <c r="B45" s="162"/>
      <c r="C45" s="162"/>
      <c r="D45" s="1809" t="s">
        <v>1006</v>
      </c>
      <c r="E45" s="1810">
        <f>(E43/E44)</f>
        <v>0</v>
      </c>
      <c r="F45" s="1809" t="s">
        <v>1006</v>
      </c>
      <c r="G45" s="1810">
        <f>(G43/G44)</f>
        <v>3.508645460105631E-3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A2"/>
      <selection pane="bottomLeft" sqref="A1:F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Ford Special Education Coop</v>
      </c>
      <c r="D6" s="2312"/>
      <c r="E6" s="2312"/>
      <c r="F6" s="1852"/>
    </row>
    <row r="7" spans="1:10" ht="11.25" customHeight="1" thickBot="1" x14ac:dyDescent="0.3">
      <c r="A7" s="1850"/>
      <c r="B7" s="1851"/>
      <c r="C7" s="2313">
        <f>COVER!A13</f>
        <v>9027005061</v>
      </c>
      <c r="D7" s="2313"/>
      <c r="E7" s="2313"/>
      <c r="F7" s="1852"/>
    </row>
    <row r="8" spans="1:10" ht="25.5" customHeight="1" thickBot="1" x14ac:dyDescent="0.25">
      <c r="A8" s="1893" t="s">
        <v>1907</v>
      </c>
      <c r="B8" s="1853" t="s">
        <v>2080</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A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Ford Special Education Coop</v>
      </c>
      <c r="J6" s="2322"/>
      <c r="Q6" s="1664"/>
    </row>
    <row r="7" spans="1:17" x14ac:dyDescent="0.2">
      <c r="A7" s="2323" t="s">
        <v>869</v>
      </c>
      <c r="B7" s="2324"/>
      <c r="C7" s="2324"/>
      <c r="D7" s="2324"/>
      <c r="E7" s="2325"/>
      <c r="F7" s="1017"/>
      <c r="G7" s="1009"/>
      <c r="H7" s="1016" t="s">
        <v>372</v>
      </c>
      <c r="I7" s="2326">
        <f>COVER!A13</f>
        <v>9027005061</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162661</v>
      </c>
      <c r="F12" s="1039"/>
      <c r="G12" s="1811">
        <f t="shared" ref="G12:G18" si="0">SUM(E12:F12)</f>
        <v>162661</v>
      </c>
      <c r="H12" s="1040"/>
      <c r="I12" s="1039"/>
      <c r="J12" s="1811">
        <f t="shared" ref="J12:J18" si="1">SUM(H12:I12)</f>
        <v>0</v>
      </c>
    </row>
    <row r="13" spans="1:17" ht="15" customHeight="1" x14ac:dyDescent="0.2">
      <c r="A13" s="1035">
        <v>2</v>
      </c>
      <c r="B13" s="1036" t="s">
        <v>42</v>
      </c>
      <c r="C13" s="1037"/>
      <c r="D13" s="1038">
        <v>2330</v>
      </c>
      <c r="E13" s="1811">
        <f>'Expenditures 15-22'!K51</f>
        <v>44282</v>
      </c>
      <c r="F13" s="1039"/>
      <c r="G13" s="1811">
        <f t="shared" si="0"/>
        <v>44282</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206943</v>
      </c>
      <c r="F19" s="1813">
        <f t="shared" si="2"/>
        <v>0</v>
      </c>
      <c r="G19" s="1813">
        <f t="shared" si="2"/>
        <v>206943</v>
      </c>
      <c r="H19" s="1813">
        <f t="shared" si="2"/>
        <v>0</v>
      </c>
      <c r="I19" s="1813">
        <f t="shared" si="2"/>
        <v>0</v>
      </c>
      <c r="J19" s="1813">
        <f t="shared" si="2"/>
        <v>0</v>
      </c>
    </row>
    <row r="20" spans="1:10" ht="13.5" thickTop="1" x14ac:dyDescent="0.2">
      <c r="A20" s="1035">
        <v>9</v>
      </c>
      <c r="B20" s="2333" t="s">
        <v>1979</v>
      </c>
      <c r="C20" s="2333"/>
      <c r="D20" s="2334"/>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2081</v>
      </c>
    </row>
    <row r="6" spans="1:2" x14ac:dyDescent="0.2">
      <c r="A6" s="1068"/>
      <c r="B6" s="1943" t="s">
        <v>2082</v>
      </c>
    </row>
    <row r="7" spans="1:2" x14ac:dyDescent="0.2">
      <c r="A7" s="1068"/>
      <c r="B7" s="329" t="s">
        <v>2083</v>
      </c>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Ford Special Education Coop</v>
      </c>
    </row>
    <row r="65" spans="2:2" x14ac:dyDescent="0.2">
      <c r="B65" s="1070">
        <f>COVER!A13</f>
        <v>9027005061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A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A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1651981</v>
      </c>
      <c r="C8" s="1815">
        <f>'Acct Summary 7-8'!D8</f>
        <v>4000</v>
      </c>
      <c r="D8" s="1815">
        <f>'Acct Summary 7-8'!F8</f>
        <v>0</v>
      </c>
      <c r="E8" s="1815">
        <f>'Acct Summary 7-8'!I8</f>
        <v>0</v>
      </c>
      <c r="F8" s="1815">
        <f>SUM(B8:E8)</f>
        <v>1655981</v>
      </c>
    </row>
    <row r="9" spans="1:8" s="1079" customFormat="1" ht="14.25" customHeight="1" thickBot="1" x14ac:dyDescent="0.25">
      <c r="A9" s="1078" t="s">
        <v>1369</v>
      </c>
      <c r="B9" s="1816">
        <f>'Acct Summary 7-8'!C17</f>
        <v>1400533</v>
      </c>
      <c r="C9" s="1816">
        <f>'Acct Summary 7-8'!D17</f>
        <v>3115</v>
      </c>
      <c r="D9" s="1816">
        <f>'Acct Summary 7-8'!F17</f>
        <v>0</v>
      </c>
      <c r="E9" s="1815"/>
      <c r="F9" s="1815">
        <f>SUM(B9:E9)</f>
        <v>1403648</v>
      </c>
    </row>
    <row r="10" spans="1:8" s="1079" customFormat="1" ht="14.25" thickTop="1" thickBot="1" x14ac:dyDescent="0.25">
      <c r="A10" s="1080" t="s">
        <v>1370</v>
      </c>
      <c r="B10" s="1817">
        <f>(B8-B9)</f>
        <v>251448</v>
      </c>
      <c r="C10" s="1817">
        <f>(C8-C9)</f>
        <v>885</v>
      </c>
      <c r="D10" s="1817">
        <f>(D8-D9)</f>
        <v>0</v>
      </c>
      <c r="E10" s="1816">
        <f>(E8-E9)</f>
        <v>0</v>
      </c>
      <c r="F10" s="1818">
        <f>SUM(F8-F9)</f>
        <v>252333</v>
      </c>
    </row>
    <row r="11" spans="1:8" s="1079" customFormat="1" ht="14.25" thickTop="1" thickBot="1" x14ac:dyDescent="0.25">
      <c r="A11" s="1081" t="s">
        <v>1983</v>
      </c>
      <c r="B11" s="1819">
        <f>'Acct Summary 7-8'!C81</f>
        <v>636463</v>
      </c>
      <c r="C11" s="1819">
        <f>'Acct Summary 7-8'!D81</f>
        <v>14090</v>
      </c>
      <c r="D11" s="1819">
        <f>'Acct Summary 7-8'!F81</f>
        <v>0</v>
      </c>
      <c r="E11" s="1819">
        <f>'Acct Summary 7-8'!I81</f>
        <v>0</v>
      </c>
      <c r="F11" s="1820">
        <f>SUM(B11:E11)</f>
        <v>650553</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5" colorId="8" zoomScale="110" zoomScaleNormal="110" workbookViewId="0">
      <selection sqref="A1:A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9027005061</v>
      </c>
    </row>
    <row r="3" spans="1:2" x14ac:dyDescent="0.2">
      <c r="A3" t="s">
        <v>956</v>
      </c>
      <c r="B3" s="138" t="str">
        <f>COVER!A15</f>
        <v>FORD</v>
      </c>
    </row>
    <row r="4" spans="1:2" x14ac:dyDescent="0.2">
      <c r="A4" t="s">
        <v>1007</v>
      </c>
      <c r="B4" s="138" t="str">
        <f>COVER!A17</f>
        <v>Ford Special Education Coop</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636463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636463</v>
      </c>
      <c r="D92" s="2" t="str">
        <f t="shared" si="0"/>
        <v>Error?</v>
      </c>
    </row>
    <row r="93" spans="1:4" x14ac:dyDescent="0.2">
      <c r="A93" s="5">
        <v>32</v>
      </c>
      <c r="B93" s="138">
        <f>'Assets-Liab 5-6'!C41</f>
        <v>636463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14090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14090</v>
      </c>
      <c r="D123" s="2" t="str">
        <f t="shared" si="0"/>
        <v>Error?</v>
      </c>
    </row>
    <row r="124" spans="1:4" x14ac:dyDescent="0.2">
      <c r="A124" s="5">
        <v>63</v>
      </c>
      <c r="B124" s="138">
        <f>'Assets-Liab 5-6'!D41</f>
        <v>14090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67860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67860</v>
      </c>
      <c r="C279" s="2" t="s">
        <v>573</v>
      </c>
      <c r="D279" s="2" t="str">
        <f t="shared" si="3"/>
        <v>Error?</v>
      </c>
    </row>
    <row r="280" spans="1:4" x14ac:dyDescent="0.2">
      <c r="A280" s="5">
        <v>219</v>
      </c>
      <c r="B280" s="138">
        <f>'Assets-Liab 5-6'!M40</f>
        <v>67860</v>
      </c>
      <c r="D280" s="2" t="str">
        <f t="shared" si="3"/>
        <v>Error?</v>
      </c>
    </row>
    <row r="281" spans="1:4" x14ac:dyDescent="0.2">
      <c r="A281" s="5">
        <v>220</v>
      </c>
      <c r="B281" s="138">
        <f>'Assets-Liab 5-6'!M41</f>
        <v>67860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62484</v>
      </c>
      <c r="D723" s="2" t="str">
        <f t="shared" si="10"/>
        <v>Error?</v>
      </c>
    </row>
    <row r="724" spans="1:4" x14ac:dyDescent="0.2">
      <c r="A724" s="5">
        <v>663</v>
      </c>
      <c r="B724" s="138">
        <f>'Expenditures 15-22'!C39</f>
        <v>167712</v>
      </c>
      <c r="D724" s="2" t="str">
        <f t="shared" si="10"/>
        <v>Error?</v>
      </c>
    </row>
    <row r="725" spans="1:4" x14ac:dyDescent="0.2">
      <c r="A725" s="5">
        <v>664</v>
      </c>
      <c r="B725" s="138">
        <f>'Expenditures 15-22'!C40</f>
        <v>282614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512810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107571</v>
      </c>
      <c r="D733" s="2" t="str">
        <f t="shared" si="10"/>
        <v>Error?</v>
      </c>
    </row>
    <row r="734" spans="1:4" x14ac:dyDescent="0.2">
      <c r="A734" s="5">
        <v>673</v>
      </c>
      <c r="B734" s="138">
        <f>'Expenditures 15-22'!C53</f>
        <v>138585</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651395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651395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20833</v>
      </c>
      <c r="D781" s="2" t="str">
        <f t="shared" si="11"/>
        <v>Error?</v>
      </c>
    </row>
    <row r="782" spans="1:4" x14ac:dyDescent="0.2">
      <c r="A782" s="5">
        <v>721</v>
      </c>
      <c r="B782" s="138">
        <f>'Expenditures 15-22'!D39</f>
        <v>21319</v>
      </c>
      <c r="D782" s="2" t="str">
        <f t="shared" si="11"/>
        <v>Error?</v>
      </c>
    </row>
    <row r="783" spans="1:4" x14ac:dyDescent="0.2">
      <c r="A783" s="5">
        <v>722</v>
      </c>
      <c r="B783" s="138">
        <f>'Expenditures 15-22'!D40</f>
        <v>43155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85307</v>
      </c>
      <c r="C785" s="2" t="s">
        <v>573</v>
      </c>
      <c r="D785" s="2" t="str">
        <f t="shared" si="11"/>
        <v>Error?</v>
      </c>
    </row>
    <row r="786" spans="1:4" x14ac:dyDescent="0.2">
      <c r="A786" s="5">
        <v>725</v>
      </c>
      <c r="B786" s="138">
        <f>'Expenditures 15-22'!D44</f>
        <v>281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4662</v>
      </c>
      <c r="D791" s="2" t="str">
        <f t="shared" si="11"/>
        <v>Error?</v>
      </c>
    </row>
    <row r="792" spans="1:4" x14ac:dyDescent="0.2">
      <c r="A792" s="5">
        <v>731</v>
      </c>
      <c r="B792" s="138">
        <f>'Expenditures 15-22'!D53</f>
        <v>17930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103518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103518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1080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38235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38235</v>
      </c>
      <c r="C843" s="2" t="s">
        <v>573</v>
      </c>
      <c r="D843" s="2" t="str">
        <f t="shared" si="12"/>
        <v>Error?</v>
      </c>
    </row>
    <row r="844" spans="1:4" x14ac:dyDescent="0.2">
      <c r="A844" s="5">
        <v>783</v>
      </c>
      <c r="B844" s="138">
        <f>'Expenditures 15-22'!E44</f>
        <v>19292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19292</v>
      </c>
      <c r="C847" s="2" t="s">
        <v>573</v>
      </c>
      <c r="D847" s="2" t="str">
        <f t="shared" si="12"/>
        <v>Error?</v>
      </c>
    </row>
    <row r="848" spans="1:4" x14ac:dyDescent="0.2">
      <c r="A848" s="5">
        <v>787</v>
      </c>
      <c r="B848" s="138">
        <f>'Expenditures 15-22'!E49</f>
        <v>16793</v>
      </c>
      <c r="D848" s="2" t="str">
        <f t="shared" si="12"/>
        <v>Error?</v>
      </c>
    </row>
    <row r="849" spans="1:4" x14ac:dyDescent="0.2">
      <c r="A849" s="5">
        <v>788</v>
      </c>
      <c r="B849" s="138">
        <f>'Expenditures 15-22'!E50</f>
        <v>46373</v>
      </c>
      <c r="D849" s="2" t="str">
        <f t="shared" si="12"/>
        <v>Error?</v>
      </c>
    </row>
    <row r="850" spans="1:4" x14ac:dyDescent="0.2">
      <c r="A850" s="5">
        <v>789</v>
      </c>
      <c r="B850" s="138">
        <f>'Expenditures 15-22'!E53</f>
        <v>63166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120693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121773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1162</v>
      </c>
      <c r="C894" s="2" t="s">
        <v>573</v>
      </c>
      <c r="D894" s="2" t="str">
        <f t="shared" si="12"/>
        <v>Error?</v>
      </c>
    </row>
    <row r="895" spans="1:4" x14ac:dyDescent="0.2">
      <c r="A895" s="5">
        <v>834</v>
      </c>
      <c r="B895" s="138">
        <f>'Expenditures 15-22'!F36</f>
        <v>692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788</v>
      </c>
      <c r="D897" s="2" t="str">
        <f t="shared" si="13"/>
        <v>Error?</v>
      </c>
    </row>
    <row r="898" spans="1:4" x14ac:dyDescent="0.2">
      <c r="A898" s="5">
        <v>837</v>
      </c>
      <c r="B898" s="138">
        <f>'Expenditures 15-22'!F39</f>
        <v>221</v>
      </c>
      <c r="D898" s="2" t="str">
        <f t="shared" si="13"/>
        <v>Error?</v>
      </c>
    </row>
    <row r="899" spans="1:4" x14ac:dyDescent="0.2">
      <c r="A899" s="5">
        <v>838</v>
      </c>
      <c r="B899" s="138">
        <f>'Expenditures 15-22'!F40</f>
        <v>3250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4951</v>
      </c>
      <c r="C901" s="2" t="s">
        <v>573</v>
      </c>
      <c r="D901" s="2" t="str">
        <f t="shared" si="13"/>
        <v>Error?</v>
      </c>
    </row>
    <row r="902" spans="1:4" x14ac:dyDescent="0.2">
      <c r="A902" s="5">
        <v>841</v>
      </c>
      <c r="B902" s="138">
        <f>'Expenditures 15-22'!F44</f>
        <v>25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3750</v>
      </c>
      <c r="D907" s="2" t="str">
        <f t="shared" si="13"/>
        <v>Error?</v>
      </c>
    </row>
    <row r="908" spans="1:4" x14ac:dyDescent="0.2">
      <c r="A908" s="5">
        <v>847</v>
      </c>
      <c r="B908" s="138">
        <f>'Expenditures 15-22'!F53</f>
        <v>3750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8726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9888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928</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928</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305</v>
      </c>
      <c r="D1023" s="2" t="str">
        <f t="shared" ref="D1023:D1086" si="15">IF(ISBLANK(B1023),"OK",IF(A1023-B1023=0,"OK","Error?"))</f>
        <v>Error?</v>
      </c>
    </row>
    <row r="1024" spans="1:4" x14ac:dyDescent="0.2">
      <c r="A1024" s="5">
        <v>963</v>
      </c>
      <c r="B1024" s="138">
        <f>'Expenditures 15-22'!H53</f>
        <v>305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1233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512726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513959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2242</v>
      </c>
      <c r="C1108" s="2" t="s">
        <v>573</v>
      </c>
      <c r="D1108" s="2" t="str">
        <f t="shared" si="16"/>
        <v>Error?</v>
      </c>
    </row>
    <row r="1109" spans="1:4" x14ac:dyDescent="0.2">
      <c r="A1109" s="5">
        <v>1048</v>
      </c>
      <c r="B1109" s="138">
        <f>'Expenditures 15-22'!K36</f>
        <v>692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122340</v>
      </c>
      <c r="C1111" s="2" t="s">
        <v>573</v>
      </c>
      <c r="D1111" s="2" t="str">
        <f t="shared" si="16"/>
        <v>Error?</v>
      </c>
    </row>
    <row r="1112" spans="1:4" x14ac:dyDescent="0.2">
      <c r="A1112" s="5">
        <v>1051</v>
      </c>
      <c r="B1112" s="138">
        <f>'Expenditures 15-22'!K39</f>
        <v>189252</v>
      </c>
      <c r="C1112" s="2" t="s">
        <v>573</v>
      </c>
      <c r="D1112" s="2" t="str">
        <f t="shared" si="16"/>
        <v>Error?</v>
      </c>
    </row>
    <row r="1113" spans="1:4" x14ac:dyDescent="0.2">
      <c r="A1113" s="5">
        <v>1052</v>
      </c>
      <c r="B1113" s="138">
        <f>'Expenditures 15-22'!K40</f>
        <v>329947</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642231</v>
      </c>
      <c r="C1115" s="2" t="s">
        <v>573</v>
      </c>
      <c r="D1115" s="2" t="str">
        <f t="shared" si="16"/>
        <v>Error?</v>
      </c>
    </row>
    <row r="1116" spans="1:4" x14ac:dyDescent="0.2">
      <c r="A1116" s="5">
        <v>1055</v>
      </c>
      <c r="B1116" s="138">
        <f>'Expenditures 15-22'!K44</f>
        <v>19598</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19598</v>
      </c>
      <c r="C1119" s="2" t="s">
        <v>573</v>
      </c>
      <c r="D1119" s="2" t="str">
        <f t="shared" si="16"/>
        <v>Error?</v>
      </c>
    </row>
    <row r="1120" spans="1:4" x14ac:dyDescent="0.2">
      <c r="A1120" s="5">
        <v>1059</v>
      </c>
      <c r="B1120" s="138">
        <f>'Expenditures 15-22'!K49</f>
        <v>16793</v>
      </c>
      <c r="C1120" s="2" t="s">
        <v>573</v>
      </c>
      <c r="D1120" s="2" t="str">
        <f t="shared" si="16"/>
        <v>Error?</v>
      </c>
    </row>
    <row r="1121" spans="1:4" x14ac:dyDescent="0.2">
      <c r="A1121" s="5">
        <v>1060</v>
      </c>
      <c r="B1121" s="138">
        <f>'Expenditures 15-22'!K50</f>
        <v>162661</v>
      </c>
      <c r="C1121" s="2" t="s">
        <v>573</v>
      </c>
      <c r="D1121" s="2" t="str">
        <f t="shared" si="16"/>
        <v>Error?</v>
      </c>
    </row>
    <row r="1122" spans="1:4" x14ac:dyDescent="0.2">
      <c r="A1122" s="5">
        <v>1061</v>
      </c>
      <c r="B1122" s="138">
        <f>'Expenditures 15-22'!K53</f>
        <v>223736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885565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512726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1400533</v>
      </c>
      <c r="C1152" s="2" t="s">
        <v>573</v>
      </c>
      <c r="D1152" s="2" t="str">
        <f t="shared" si="17"/>
        <v>Error?</v>
      </c>
    </row>
    <row r="1153" spans="1:4" x14ac:dyDescent="0.2">
      <c r="A1153" s="5">
        <v>1092</v>
      </c>
      <c r="B1153" s="138">
        <f>'Expenditures 15-22'!K115</f>
        <v>251448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3115</v>
      </c>
      <c r="D1237" s="2" t="str">
        <f t="shared" si="18"/>
        <v>Error?</v>
      </c>
    </row>
    <row r="1238" spans="1:4" x14ac:dyDescent="0.2">
      <c r="A1238" s="10">
        <v>1177</v>
      </c>
      <c r="D1238" s="2" t="str">
        <f t="shared" si="18"/>
        <v>OK</v>
      </c>
    </row>
    <row r="1239" spans="1:4" x14ac:dyDescent="0.2">
      <c r="A1239" s="5">
        <v>1178</v>
      </c>
      <c r="B1239" s="138">
        <f>'Expenditures 15-22'!E127</f>
        <v>3115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3115</v>
      </c>
      <c r="C1241" s="2" t="s">
        <v>573</v>
      </c>
      <c r="D1241" s="2" t="str">
        <f t="shared" si="18"/>
        <v>Error?</v>
      </c>
    </row>
    <row r="1242" spans="1:4" x14ac:dyDescent="0.2">
      <c r="A1242" s="5">
        <v>1181</v>
      </c>
      <c r="B1242" s="138">
        <f>'Expenditures 15-22'!E151</f>
        <v>3115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3115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3115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3115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3115</v>
      </c>
      <c r="C1288" s="2" t="s">
        <v>573</v>
      </c>
      <c r="D1288" s="2" t="str">
        <f t="shared" si="19"/>
        <v>Error?</v>
      </c>
    </row>
    <row r="1289" spans="1:4" x14ac:dyDescent="0.2">
      <c r="A1289" s="5">
        <v>1228</v>
      </c>
      <c r="B1289" s="138">
        <f>'Expenditures 15-22'!K152</f>
        <v>885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385015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636463</v>
      </c>
      <c r="C1630" s="2" t="s">
        <v>573</v>
      </c>
      <c r="D1630" s="2" t="str">
        <f t="shared" si="24"/>
        <v>Error?</v>
      </c>
    </row>
    <row r="1631" spans="1:4" x14ac:dyDescent="0.2">
      <c r="A1631" s="5">
        <v>1570</v>
      </c>
      <c r="B1631" s="138">
        <f>'Acct Summary 7-8'!D79</f>
        <v>13205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14090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67860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67860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67860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67860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59324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59324</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1647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1647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60971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60971</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6889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6889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880456</v>
      </c>
      <c r="C2551" s="2" t="s">
        <v>573</v>
      </c>
      <c r="D2551" s="2" t="str">
        <f t="shared" si="38"/>
        <v>Error?</v>
      </c>
    </row>
    <row r="2552" spans="1:4" x14ac:dyDescent="0.2">
      <c r="A2552" s="10">
        <v>2491</v>
      </c>
      <c r="D2552" s="2" t="str">
        <f t="shared" si="38"/>
        <v>OK</v>
      </c>
    </row>
    <row r="2553" spans="1:4" x14ac:dyDescent="0.2">
      <c r="A2553" s="5">
        <v>2492</v>
      </c>
      <c r="B2553" s="138">
        <f>'Acct Summary 7-8'!C6</f>
        <v>79010</v>
      </c>
      <c r="C2553" s="2" t="s">
        <v>573</v>
      </c>
      <c r="D2553" s="2" t="str">
        <f t="shared" si="38"/>
        <v>Error?</v>
      </c>
    </row>
    <row r="2554" spans="1:4" x14ac:dyDescent="0.2">
      <c r="A2554" s="5">
        <v>2493</v>
      </c>
      <c r="B2554" s="138">
        <f>'Acct Summary 7-8'!C7</f>
        <v>692515</v>
      </c>
      <c r="C2554" s="2" t="s">
        <v>573</v>
      </c>
      <c r="D2554" s="2" t="str">
        <f t="shared" si="38"/>
        <v>Error?</v>
      </c>
    </row>
    <row r="2555" spans="1:4" x14ac:dyDescent="0.2">
      <c r="A2555" s="5">
        <v>2494</v>
      </c>
      <c r="B2555" s="138">
        <f>'Acct Summary 7-8'!C8</f>
        <v>1651981</v>
      </c>
      <c r="C2555" s="2" t="s">
        <v>573</v>
      </c>
      <c r="D2555" s="2" t="str">
        <f t="shared" si="38"/>
        <v>Error?</v>
      </c>
    </row>
    <row r="2556" spans="1:4" x14ac:dyDescent="0.2">
      <c r="A2556" s="5">
        <v>2495</v>
      </c>
      <c r="B2556" s="138">
        <f>'Acct Summary 7-8'!C12</f>
        <v>2242</v>
      </c>
      <c r="C2556" s="2" t="s">
        <v>573</v>
      </c>
      <c r="D2556" s="2" t="str">
        <f t="shared" si="38"/>
        <v>Error?</v>
      </c>
    </row>
    <row r="2557" spans="1:4" x14ac:dyDescent="0.2">
      <c r="A2557" s="5">
        <v>2496</v>
      </c>
      <c r="B2557" s="138">
        <f>'Acct Summary 7-8'!C13</f>
        <v>885565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512726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1400533</v>
      </c>
      <c r="C2561" s="2" t="s">
        <v>573</v>
      </c>
      <c r="D2561" s="2" t="str">
        <f t="shared" si="39"/>
        <v>Error?</v>
      </c>
    </row>
    <row r="2562" spans="1:4" x14ac:dyDescent="0.2">
      <c r="A2562" s="5">
        <v>2501</v>
      </c>
      <c r="B2562" s="138">
        <f>'Acct Summary 7-8'!C20</f>
        <v>251448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4000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4000</v>
      </c>
      <c r="C2568" s="2" t="s">
        <v>573</v>
      </c>
      <c r="D2568" s="2" t="str">
        <f t="shared" si="39"/>
        <v>Error?</v>
      </c>
    </row>
    <row r="2569" spans="1:4" x14ac:dyDescent="0.2">
      <c r="A2569" s="5">
        <v>2508</v>
      </c>
      <c r="B2569" s="138">
        <f>'Acct Summary 7-8'!D13</f>
        <v>3115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3115</v>
      </c>
      <c r="C2573" s="2" t="s">
        <v>573</v>
      </c>
      <c r="D2573" s="2" t="str">
        <f t="shared" si="39"/>
        <v>Error?</v>
      </c>
    </row>
    <row r="2574" spans="1:4" x14ac:dyDescent="0.2">
      <c r="A2574" s="5">
        <v>2513</v>
      </c>
      <c r="B2574" s="138">
        <f>'Acct Summary 7-8'!D20</f>
        <v>885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31014</v>
      </c>
      <c r="D2718" s="2" t="str">
        <f t="shared" si="41"/>
        <v>Error?</v>
      </c>
    </row>
    <row r="2719" spans="1:4" x14ac:dyDescent="0.2">
      <c r="A2719" s="5">
        <v>2658</v>
      </c>
      <c r="B2719" s="138">
        <f>'Expenditures 15-22'!D51</f>
        <v>13268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44282</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251448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885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2242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636463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14090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366956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2018937</v>
      </c>
      <c r="C4122" s="2" t="s">
        <v>573</v>
      </c>
      <c r="D4122" s="2" t="str">
        <f t="shared" si="63"/>
        <v>Error?</v>
      </c>
    </row>
    <row r="4123" spans="1:4" x14ac:dyDescent="0.2">
      <c r="A4123" s="5">
        <v>4062</v>
      </c>
      <c r="B4123" s="138">
        <f>'Acct Summary 7-8'!D10</f>
        <v>4000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366956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1767489</v>
      </c>
      <c r="C4136" s="2" t="s">
        <v>573</v>
      </c>
      <c r="D4136" s="2" t="str">
        <f t="shared" si="63"/>
        <v>Error?</v>
      </c>
    </row>
    <row r="4137" spans="1:4" x14ac:dyDescent="0.2">
      <c r="A4137" s="5">
        <v>4076</v>
      </c>
      <c r="B4137" s="138">
        <f>'Acct Summary 7-8'!D19</f>
        <v>3115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650553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56720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868510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11946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11946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868510</v>
      </c>
      <c r="C5120" s="2" t="s">
        <v>573</v>
      </c>
      <c r="D5120" s="2" t="str">
        <f t="shared" si="79"/>
        <v>Error?</v>
      </c>
    </row>
    <row r="5121" spans="1:4" x14ac:dyDescent="0.2">
      <c r="A5121" s="5">
        <v>5060</v>
      </c>
      <c r="B5121" s="138">
        <f>'Revenues 9-14'!C109</f>
        <v>880456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79010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79010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79010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12000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623795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635795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692515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692515</v>
      </c>
      <c r="C5326" s="2" t="s">
        <v>573</v>
      </c>
      <c r="D5326" s="2" t="str">
        <f t="shared" si="82"/>
        <v>Error?</v>
      </c>
    </row>
    <row r="5327" spans="1:5" x14ac:dyDescent="0.2">
      <c r="A5327" s="5">
        <v>5266</v>
      </c>
      <c r="B5327" s="138">
        <f>'Revenues 9-14'!C268</f>
        <v>1651981</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4000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4000</v>
      </c>
      <c r="C5355" s="2" t="s">
        <v>573</v>
      </c>
      <c r="D5355" s="2" t="str">
        <f t="shared" si="82"/>
        <v>Error?</v>
      </c>
    </row>
    <row r="5356" spans="1:4" x14ac:dyDescent="0.2">
      <c r="A5356" s="5">
        <v>5295</v>
      </c>
      <c r="B5356" s="138">
        <f>'Revenues 9-14'!D109</f>
        <v>4000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4000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251448</v>
      </c>
      <c r="D6267" s="2" t="str">
        <f t="shared" si="96"/>
        <v>Error?</v>
      </c>
      <c r="E6267" s="2" t="s">
        <v>190</v>
      </c>
    </row>
    <row r="6268" spans="1:5" x14ac:dyDescent="0.2">
      <c r="A6268">
        <v>6207</v>
      </c>
      <c r="B6268" s="138">
        <f>'Acct Summary 7-8'!D82</f>
        <v>885</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0.39507088393198031</v>
      </c>
      <c r="D6276" s="2" t="str">
        <f t="shared" si="97"/>
        <v>Error?</v>
      </c>
      <c r="E6276" s="2" t="s">
        <v>190</v>
      </c>
    </row>
    <row r="6277" spans="1:5" x14ac:dyDescent="0.2">
      <c r="A6277">
        <v>6216</v>
      </c>
      <c r="B6277" s="138">
        <f>'Acct Summary 7-8'!D83</f>
        <v>6.2810503903477644E-2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512726</v>
      </c>
      <c r="D6998" s="2" t="str">
        <f t="shared" si="108"/>
        <v>Error?</v>
      </c>
    </row>
    <row r="6999" spans="1:4" x14ac:dyDescent="0.2">
      <c r="A6999">
        <v>6938</v>
      </c>
      <c r="B6999" s="138">
        <f>'Expenditures 15-22'!K94</f>
        <v>512726</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512726</v>
      </c>
      <c r="D7012" s="2" t="str">
        <f t="shared" si="108"/>
        <v>Error?</v>
      </c>
    </row>
    <row r="7013" spans="1:4" x14ac:dyDescent="0.2">
      <c r="A7013">
        <v>6952</v>
      </c>
      <c r="B7013" s="138">
        <f>'Expenditures 15-22'!K100</f>
        <v>512726</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Ford Special Education Coop</v>
      </c>
      <c r="B7" s="2389"/>
      <c r="C7" s="2389"/>
      <c r="D7" s="2426"/>
      <c r="E7" s="2427">
        <f>COVER!A13</f>
        <v>9027005061</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f>COVER!A38</f>
        <v>0</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307 N SANGAMON AVE</v>
      </c>
      <c r="B14" s="2414"/>
      <c r="C14" s="2414"/>
      <c r="D14" s="2414"/>
      <c r="E14" s="2414"/>
      <c r="F14" s="2415"/>
      <c r="G14" s="1195" t="s">
        <v>1185</v>
      </c>
      <c r="H14" s="1193"/>
      <c r="I14" s="1193"/>
      <c r="J14" s="1193"/>
      <c r="K14" s="1193"/>
      <c r="L14" s="1194"/>
    </row>
    <row r="15" spans="1:29" ht="13.5" customHeight="1" x14ac:dyDescent="0.2">
      <c r="A15" s="2401" t="str">
        <f>COVER!A21</f>
        <v>GIBSON CITY</v>
      </c>
      <c r="B15" s="2414"/>
      <c r="C15" s="2414"/>
      <c r="D15" s="2414"/>
      <c r="E15" s="2414"/>
      <c r="F15" s="2415"/>
      <c r="G15" s="2411" t="str">
        <f>COVER!T15</f>
        <v>RUSS LEIGH</v>
      </c>
      <c r="H15" s="2412"/>
      <c r="I15" s="2412"/>
      <c r="J15" s="2412"/>
      <c r="K15" s="2412"/>
      <c r="L15" s="2413"/>
    </row>
    <row r="16" spans="1:29" ht="12.2" customHeight="1" x14ac:dyDescent="0.2">
      <c r="A16" s="2391">
        <f>COVER!A25</f>
        <v>60936</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Ford Special Education Coop</v>
      </c>
      <c r="B1" s="2425"/>
      <c r="C1" s="2425"/>
      <c r="D1" s="2425"/>
    </row>
    <row r="2" spans="1:11" s="1212" customFormat="1" ht="12.75" x14ac:dyDescent="0.2">
      <c r="A2" s="2430">
        <f>'Single Audit Cover'!E7</f>
        <v>9027005061</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Ford Special Education Coop</v>
      </c>
      <c r="B1" s="2433"/>
      <c r="C1" s="2433"/>
      <c r="D1" s="2433"/>
      <c r="E1" s="2433"/>
    </row>
    <row r="2" spans="1:5" x14ac:dyDescent="0.2">
      <c r="A2" s="2434">
        <f>'Single Audit Cover'!E7</f>
        <v>9027005061</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692515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-56720</v>
      </c>
    </row>
    <row r="19" spans="1:4" ht="13.5" thickBot="1" x14ac:dyDescent="0.25">
      <c r="A19" s="1262" t="s">
        <v>1235</v>
      </c>
      <c r="D19" s="1263">
        <f>SUM(D10:D17)</f>
        <v>635795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635795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635795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Ford Special Education Coop</v>
      </c>
      <c r="C1" s="2437"/>
      <c r="D1" s="2437"/>
      <c r="E1" s="2437"/>
      <c r="F1" s="2437"/>
      <c r="G1" s="2437"/>
      <c r="H1" s="2437"/>
      <c r="I1" s="2437"/>
      <c r="J1" s="2437"/>
      <c r="K1" s="2437"/>
      <c r="L1" s="2437"/>
      <c r="M1" s="2437"/>
    </row>
    <row r="2" spans="2:14" ht="15" x14ac:dyDescent="0.2">
      <c r="B2" s="2438">
        <f>'Single Audit Cover'!E7</f>
        <v>9027005061</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Ford Special Education Coop</v>
      </c>
      <c r="B1" s="2442"/>
      <c r="C1" s="2442"/>
      <c r="D1" s="2442"/>
      <c r="E1" s="2442"/>
      <c r="F1" s="2442"/>
    </row>
    <row r="2" spans="1:7" ht="13.5" customHeight="1" x14ac:dyDescent="0.2">
      <c r="A2" s="2438">
        <f>'Single Audit Cover'!E7</f>
        <v>9027005061</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Ford Special Education Coop</v>
      </c>
      <c r="C1" s="2458"/>
      <c r="D1" s="2458"/>
      <c r="E1" s="2458"/>
      <c r="F1" s="2458"/>
      <c r="G1" s="2458"/>
      <c r="H1" s="2458"/>
      <c r="I1" s="2458"/>
      <c r="J1" s="1406"/>
    </row>
    <row r="2" spans="2:10" s="317" customFormat="1" ht="12.75" customHeight="1" x14ac:dyDescent="0.2">
      <c r="B2" s="2459">
        <f>'Single Audit Cover'!E7</f>
        <v>9027005061</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Ford Special Education Coop</v>
      </c>
      <c r="C1" s="2457"/>
      <c r="D1" s="2457"/>
      <c r="E1" s="2457"/>
      <c r="F1" s="2457"/>
      <c r="G1" s="2457"/>
      <c r="H1" s="2457"/>
      <c r="I1" s="2457"/>
      <c r="J1" s="2457"/>
      <c r="K1" s="2457"/>
      <c r="L1" s="1371"/>
      <c r="M1" s="1371"/>
    </row>
    <row r="2" spans="1:13" ht="12" customHeight="1" x14ac:dyDescent="0.2">
      <c r="B2" s="2459">
        <f>'Single Audit Cover'!E7</f>
        <v>9027005061</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Ford Special Education Coop</v>
      </c>
      <c r="C1" s="2484"/>
      <c r="D1" s="2484"/>
      <c r="E1" s="2484"/>
      <c r="F1" s="2484"/>
      <c r="G1" s="2484"/>
      <c r="H1" s="2484"/>
      <c r="I1" s="2484"/>
      <c r="J1" s="2484"/>
      <c r="K1" s="2484"/>
      <c r="L1" s="1449"/>
    </row>
    <row r="2" spans="1:12" ht="12.75" customHeight="1" x14ac:dyDescent="0.2">
      <c r="B2" s="2485">
        <f>'Single Audit Cover'!E7</f>
        <v>9027005061</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Ford Special Education Coop</v>
      </c>
      <c r="C1" s="2457"/>
      <c r="D1" s="2457"/>
      <c r="E1" s="1469"/>
    </row>
    <row r="2" spans="2:5" s="1279" customFormat="1" ht="12.75" customHeight="1" x14ac:dyDescent="0.2">
      <c r="B2" s="2459">
        <f>'Single Audit Cover'!E7</f>
        <v>9027005061</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2019-10-21T13:04:48Z</cp:lastPrinted>
  <dcterms:created xsi:type="dcterms:W3CDTF">2003-10-29T19:06:34Z</dcterms:created>
  <dcterms:modified xsi:type="dcterms:W3CDTF">2019-12-23T20:34:48Z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