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Joint Agreements 19\"/>
    </mc:Choice>
  </mc:AlternateContent>
  <bookViews>
    <workbookView xWindow="600" yWindow="630" windowWidth="21600" windowHeight="1138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82" i="36"/>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B6999" i="106" s="1"/>
  <c r="D6999" i="106" s="1"/>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D27" i="108"/>
  <c r="E27" i="108"/>
  <c r="F27" i="108"/>
  <c r="G27" i="108"/>
  <c r="F28" i="108"/>
  <c r="F31" i="108"/>
  <c r="G28" i="108"/>
  <c r="D31" i="108"/>
  <c r="E31" i="108"/>
  <c r="G31" i="108"/>
  <c r="E33"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J41" i="3" l="1"/>
  <c r="K184" i="29"/>
  <c r="F13" i="4" s="1"/>
  <c r="B2596" i="106" s="1"/>
  <c r="D2596" i="106" s="1"/>
  <c r="J210" i="29"/>
  <c r="B7072" i="106" s="1"/>
  <c r="D7072" i="106" s="1"/>
  <c r="J77" i="4"/>
  <c r="B6262" i="106" s="1"/>
  <c r="D6262" i="106" s="1"/>
  <c r="F36" i="108"/>
  <c r="B1124" i="106"/>
  <c r="D1124" i="106" s="1"/>
  <c r="F70" i="34"/>
  <c r="D36" i="108"/>
  <c r="E38" i="108"/>
  <c r="E29" i="108"/>
  <c r="B3647" i="106"/>
  <c r="D3647" i="106" s="1"/>
  <c r="C129" i="29"/>
  <c r="B1225" i="106" s="1"/>
  <c r="D1225" i="106" s="1"/>
  <c r="K76" i="4"/>
  <c r="B3586" i="106" s="1"/>
  <c r="D3586" i="106" s="1"/>
  <c r="B6995" i="106"/>
  <c r="D6995" i="106" s="1"/>
  <c r="L367" i="29"/>
  <c r="H342" i="29"/>
  <c r="B7221" i="106" s="1"/>
  <c r="D7221" i="106" s="1"/>
  <c r="J129" i="29"/>
  <c r="B7038" i="106" s="1"/>
  <c r="D7038" i="106" s="1"/>
  <c r="B3488" i="106"/>
  <c r="D3488" i="106" s="1"/>
  <c r="G30" i="108"/>
  <c r="I210" i="29"/>
  <c r="B7071" i="106" s="1"/>
  <c r="D7071" i="106" s="1"/>
  <c r="I129" i="29"/>
  <c r="B7037" i="106" s="1"/>
  <c r="D7037" i="106" s="1"/>
  <c r="B1274" i="106"/>
  <c r="D1274" i="106" s="1"/>
  <c r="G15" i="145"/>
  <c r="G29" i="108"/>
  <c r="H365" i="29"/>
  <c r="B7242" i="106" s="1"/>
  <c r="D7242" i="106" s="1"/>
  <c r="G26" i="108"/>
  <c r="C342" i="29"/>
  <c r="B7216" i="106" s="1"/>
  <c r="D7216" i="106" s="1"/>
  <c r="H112" i="29"/>
  <c r="B7018" i="106" s="1"/>
  <c r="D7018" i="106" s="1"/>
  <c r="C352" i="29"/>
  <c r="B3621" i="106" s="1"/>
  <c r="D3621" i="106" s="1"/>
  <c r="J352" i="29"/>
  <c r="J367" i="29" s="1"/>
  <c r="B7245" i="106" s="1"/>
  <c r="D7245" i="106" s="1"/>
  <c r="G210" i="29"/>
  <c r="F77" i="4"/>
  <c r="B3255" i="106" s="1"/>
  <c r="D3255"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C151" i="29" l="1"/>
  <c r="B1226" i="106" s="1"/>
  <c r="D1226" i="106" s="1"/>
  <c r="F66" i="34"/>
  <c r="K342" i="29"/>
  <c r="F13" i="34" s="1"/>
  <c r="F41" i="108"/>
  <c r="G43" i="108" s="1"/>
  <c r="L16" i="11"/>
  <c r="B2061" i="106" s="1"/>
  <c r="D2061" i="106" s="1"/>
  <c r="D7254" i="106"/>
  <c r="D7250" i="106"/>
  <c r="C367" i="29"/>
  <c r="B3622" i="106" s="1"/>
  <c r="D3622" i="106" s="1"/>
  <c r="H151" i="29"/>
  <c r="B1273" i="106" s="1"/>
  <c r="D1273" i="106" s="1"/>
  <c r="B7215" i="106"/>
  <c r="D7215" i="106" s="1"/>
  <c r="C114" i="29"/>
  <c r="B757" i="106" s="1"/>
  <c r="D757" i="106" s="1"/>
  <c r="I151" i="29"/>
  <c r="F59" i="34" s="1"/>
  <c r="B1365" i="106"/>
  <c r="D1365" i="106" s="1"/>
  <c r="F65" i="34"/>
  <c r="J16" i="4"/>
  <c r="B6226" i="106" s="1"/>
  <c r="D6226" i="106" s="1"/>
  <c r="L114" i="29"/>
  <c r="D41" i="108"/>
  <c r="E43" i="108" s="1"/>
  <c r="B5770" i="106"/>
  <c r="D5770" i="106" s="1"/>
  <c r="K365" i="29"/>
  <c r="N23" i="3"/>
  <c r="B284" i="106" s="1"/>
  <c r="D284"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K367" i="29"/>
  <c r="B1145" i="106"/>
  <c r="D1145" i="106" s="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5508" i="106"/>
  <c r="D5508" i="106" s="1"/>
  <c r="B2567" i="106"/>
  <c r="D2567" i="106" s="1"/>
  <c r="D8" i="146" l="1"/>
  <c r="B6223" i="106"/>
  <c r="D6223" i="106" s="1"/>
  <c r="K17" i="4"/>
  <c r="K19" i="4" s="1"/>
  <c r="B4144" i="106" s="1"/>
  <c r="D4144"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<sst xmlns="http://schemas.openxmlformats.org/spreadsheetml/2006/main" count="5095" uniqueCount="2089">
  <si>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</si>
  <si>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</si>
  <si>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</si>
  <si>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</si>
  <si>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</si>
  <si>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</si>
  <si>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</si>
  <si>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</si>
  <si>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</si>
  <si>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</si>
  <si>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</si>
  <si>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</si>
  <si>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</si>
  <si>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</si>
  <si>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</si>
  <si>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</si>
  <si>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</si>
  <si>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</si>
  <si>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</si>
  <si>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</si>
  <si>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</si>
  <si>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</si>
  <si>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</si>
  <si>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</si>
  <si>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</si>
  <si>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</si>
  <si>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</si>
  <si>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</si>
  <si>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</si>
  <si>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</si>
  <si>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</si>
  <si>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</si>
  <si>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</si>
  <si>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</si>
  <si>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</si>
  <si>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</si>
  <si>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</si>
  <si>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</si>
  <si>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</si>
  <si>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</si>
  <si>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</si>
  <si>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</si>
  <si>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</si>
  <si>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</si>
  <si>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</si>
  <si>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</si>
  <si>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</si>
  <si>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</si>
  <si>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</si>
  <si>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</si>
  <si>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</si>
  <si>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</si>
  <si>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</si>
  <si>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</si>
  <si>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</si>
  <si>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</si>
  <si>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</si>
  <si>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</si>
  <si>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</si>
  <si>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</si>
  <si>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</si>
  <si>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</si>
  <si>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</si>
  <si>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</si>
  <si>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</si>
  <si>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</si>
  <si>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</si>
  <si>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</si>
  <si>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</si>
  <si>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</si>
  <si>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</si>
  <si>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</si>
  <si>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</si>
  <si>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</si>
  <si>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</si>
  <si>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</si>
  <si>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</si>
  <si>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</si>
  <si>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</si>
  <si>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</si>
  <si>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</si>
  <si>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</si>
  <si>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</si>
  <si>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</si>
  <si>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</si>
  <si>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</si>
  <si>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</si>
  <si>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</si>
  <si>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</si>
  <si>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</si>
  <si>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</si>
  <si>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</si>
  <si>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</si>
  <si>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</si>
  <si>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</si>
  <si>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</si>
  <si>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</si>
  <si>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</si>
  <si>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</si>
  <si>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</si>
  <si>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</si>
  <si>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</si>
  <si>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</si>
  <si>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</si>
  <si>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</si>
  <si>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</si>
  <si>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</si>
  <si>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</si>
  <si>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</si>
  <si>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</si>
  <si>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</si>
  <si>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</si>
  <si>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</si>
  <si>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</si>
  <si>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</si>
  <si>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</si>
  <si>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</si>
  <si>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</si>
  <si>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</si>
  <si>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</si>
  <si>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</si>
  <si>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</si>
  <si>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</si>
  <si>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</si>
  <si>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</si>
  <si>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</si>
  <si>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</si>
  <si>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</si>
  <si>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</si>
  <si>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</si>
  <si>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</si>
  <si>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</si>
  <si>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</si>
  <si>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</si>
  <si>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</si>
  <si>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</si>
  <si>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</si>
  <si>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</si>
  <si>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</si>
  <si>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</si>
  <si>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</si>
  <si>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</si>
  <si>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</si>
  <si>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</si>
  <si>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</si>
  <si>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</si>
  <si>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</si>
  <si>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</si>
  <si>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</si>
  <si>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</si>
  <si>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</si>
  <si>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</si>
  <si>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</si>
  <si>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</si>
  <si>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</si>
  <si>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</si>
  <si>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</si>
  <si>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</si>
  <si>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</si>
  <si>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</si>
  <si>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</si>
  <si>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</si>
  <si>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</si>
  <si>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</si>
  <si>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</si>
  <si>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</si>
  <si>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</si>
  <si>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</si>
  <si>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</si>
  <si>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</si>
  <si>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</si>
  <si>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</si>
  <si>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</si>
  <si>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</si>
  <si>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</si>
  <si>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</si>
  <si>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</si>
  <si>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</si>
  <si>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</si>
  <si>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</si>
  <si>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</si>
  <si>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</si>
  <si>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</si>
  <si>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</si>
  <si>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</si>
  <si>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</si>
  <si>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</si>
  <si>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</si>
  <si>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</si>
  <si>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</si>
  <si>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</si>
  <si>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</si>
  <si>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</si>
  <si>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</si>
  <si>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</si>
  <si>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</si>
  <si>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</si>
  <si>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</si>
  <si>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</si>
  <si>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</si>
  <si>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</si>
  <si>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</si>
  <si>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</si>
  <si>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</si>
  <si>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</si>
  <si>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</si>
  <si>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</si>
  <si>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</si>
  <si>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</si>
  <si>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</si>
  <si>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</si>
  <si>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</si>
  <si>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</si>
  <si>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</si>
  <si>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</si>
  <si>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</si>
  <si>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</si>
  <si>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</si>
  <si>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</si>
  <si>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</si>
  <si>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</si>
  <si>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</si>
  <si>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</si>
  <si>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</si>
  <si>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</si>
  <si>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</si>
  <si>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</si>
  <si>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</si>
  <si>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</si>
  <si>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</si>
  <si>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</si>
  <si>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</si>
  <si>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</si>
  <si>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</si>
  <si>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</si>
  <si>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</si>
  <si>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</si>
  <si>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</si>
  <si>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</si>
  <si>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</si>
  <si>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</si>
  <si>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</si>
  <si>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</si>
  <si>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</si>
  <si>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</si>
  <si>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</si>
  <si>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</si>
  <si>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</si>
  <si>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</si>
  <si>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</si>
  <si>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</si>
  <si>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</si>
  <si>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</si>
  <si>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</si>
  <si>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</si>
  <si>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</si>
  <si>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</si>
  <si>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</si>
  <si>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</si>
  <si>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</si>
  <si>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</si>
  <si>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</si>
  <si>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</si>
  <si>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</si>
  <si>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</si>
  <si>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</si>
  <si>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</si>
  <si>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</si>
  <si>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</si>
  <si>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</si>
  <si>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</si>
  <si>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</si>
  <si>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</si>
  <si>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</si>
  <si>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</si>
  <si>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</si>
  <si>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</si>
  <si>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</si>
  <si>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</si>
  <si>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</si>
  <si>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</si>
  <si>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</si>
  <si>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</si>
  <si>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</si>
  <si>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</si>
  <si>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</si>
  <si>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</si>
  <si>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</si>
  <si>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</si>
  <si>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</si>
  <si>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</si>
  <si>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</si>
  <si>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</si>
  <si>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</si>
  <si>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</si>
  <si>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</si>
  <si>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</si>
  <si>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</si>
  <si>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</si>
  <si>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</si>
  <si>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</si>
  <si>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</si>
  <si>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</si>
  <si>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</si>
  <si>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</si>
  <si>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</si>
  <si>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</si>
  <si>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</si>
  <si>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</si>
  <si>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</si>
  <si>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</si>
  <si>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</si>
  <si>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</si>
  <si>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</si>
  <si>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</si>
  <si>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</si>
  <si>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</si>
  <si>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</si>
  <si>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</si>
  <si>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</si>
  <si>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</si>
  <si>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</si>
  <si>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</si>
  <si>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</si>
  <si>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</si>
  <si>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</si>
  <si>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</si>
  <si>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</si>
  <si>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</si>
  <si>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</si>
  <si>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</si>
  <si>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</si>
  <si>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</si>
  <si>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</si>
  <si>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</si>
  <si>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</si>
  <si>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</si>
  <si>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</si>
  <si>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</si>
  <si>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</si>
  <si>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</si>
  <si>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</si>
  <si>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</si>
  <si>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</si>
  <si>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</si>
  <si>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</si>
  <si>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</si>
  <si>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</si>
  <si>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</si>
  <si>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</si>
  <si>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</si>
  <si>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</si>
  <si>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</si>
  <si>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</si>
  <si>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</si>
  <si>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</si>
  <si>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</si>
  <si>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</si>
  <si>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</si>
  <si>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</si>
  <si>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</si>
  <si>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</si>
  <si>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</si>
  <si>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</si>
  <si>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</si>
  <si>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</si>
  <si>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</si>
  <si>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</si>
  <si>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</si>
  <si>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</si>
  <si>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</si>
  <si>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</si>
  <si>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</si>
  <si>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</si>
  <si>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</si>
  <si>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</si>
  <si>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</si>
  <si>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</si>
  <si>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</si>
  <si>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</si>
  <si>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</si>
  <si>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</si>
  <si>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</si>
  <si>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</si>
  <si>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</si>
  <si>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</si>
  <si>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</si>
  <si>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</si>
  <si>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</si>
  <si>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</si>
  <si>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</si>
  <si>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</si>
  <si>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</si>
  <si>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</si>
  <si>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</si>
  <si>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</si>
  <si>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</si>
  <si>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</si>
  <si>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</si>
  <si>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</si>
  <si>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</si>
  <si>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</si>
  <si>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</si>
  <si>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</si>
  <si>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</si>
  <si>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</si>
  <si>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</si>
  <si>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</si>
  <si>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</si>
  <si>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</si>
  <si>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</si>
  <si>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</si>
  <si>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</si>
  <si>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</si>
  <si>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</si>
  <si>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</si>
  <si>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</si>
  <si>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</si>
  <si>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</si>
  <si>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</si>
  <si>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</si>
  <si>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</si>
  <si>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</si>
  <si>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</si>
  <si>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</si>
  <si>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</si>
  <si>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</si>
  <si>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</si>
  <si>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</si>
  <si>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</si>
  <si>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</si>
  <si>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</si>
  <si>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</si>
  <si>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</si>
  <si>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</si>
  <si>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</si>
  <si>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</si>
  <si>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</si>
  <si>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</si>
  <si>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</si>
  <si>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</si>
  <si>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</si>
  <si>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</si>
  <si>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</si>
  <si>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</si>
  <si>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</si>
  <si>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</si>
  <si>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</si>
  <si>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</si>
  <si>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</si>
  <si>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</si>
  <si>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</si>
  <si>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</si>
  <si>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</si>
  <si>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</si>
  <si>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</si>
  <si>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</si>
  <si>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</si>
  <si>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</si>
  <si>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</si>
  <si>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</si>
  <si>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</si>
  <si>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</si>
  <si>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</si>
  <si>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</si>
  <si>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</si>
  <si>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</si>
  <si>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</si>
  <si>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</si>
  <si>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</si>
  <si>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</si>
  <si>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</si>
  <si>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</si>
  <si>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</si>
  <si>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</si>
  <si>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</si>
  <si>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</si>
  <si>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</si>
  <si>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</si>
  <si>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</si>
  <si>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</si>
  <si>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</si>
  <si>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</si>
  <si>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</si>
  <si>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</si>
  <si>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</si>
  <si>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</si>
  <si>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</si>
  <si>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</si>
  <si>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</si>
  <si>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</si>
  <si>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</si>
  <si>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</si>
  <si>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</si>
  <si>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</si>
  <si>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</si>
  <si>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</si>
  <si>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</si>
  <si>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</si>
  <si>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</si>
  <si>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</si>
  <si>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</si>
  <si>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</si>
  <si>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</si>
  <si>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</si>
  <si>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</si>
  <si>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</si>
  <si>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</si>
  <si>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</si>
  <si>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</si>
  <si>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</si>
  <si>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</si>
  <si>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</si>
  <si>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</si>
  <si>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</si>
  <si>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</si>
  <si>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</si>
  <si>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</si>
  <si>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</si>
  <si>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</si>
  <si>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</si>
  <si>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</si>
  <si>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</si>
  <si>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</si>
  <si>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</si>
  <si>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</si>
  <si>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</si>
  <si>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</si>
  <si>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</si>
  <si>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</si>
  <si>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</si>
  <si>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</si>
  <si>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</si>
  <si>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</si>
  <si>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</si>
  <si>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</si>
  <si>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</si>
  <si>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</si>
  <si>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</si>
  <si>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</si>
  <si>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</si>
  <si>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</si>
  <si>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</si>
  <si>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</si>
  <si>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</si>
  <si>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</si>
  <si>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</si>
  <si>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</si>
  <si>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</si>
  <si>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</si>
  <si>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</si>
  <si>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</si>
  <si>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</si>
  <si>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</si>
  <si>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</si>
  <si>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</si>
  <si>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</si>
  <si>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</si>
  <si>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</si>
  <si>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</si>
  <si>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</si>
  <si>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</si>
  <si>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</si>
  <si>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</si>
  <si>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</si>
  <si>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</si>
  <si>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</si>
  <si>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</si>
  <si>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</si>
  <si>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</si>
  <si>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</si>
  <si>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</si>
  <si>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</si>
  <si>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</si>
  <si>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</si>
  <si>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</si>
  <si>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</si>
  <si>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</si>
  <si>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</si>
  <si>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</si>
  <si>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</si>
  <si>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</si>
  <si>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</si>
  <si>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</si>
  <si>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</si>
  <si>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</si>
  <si>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</si>
  <si>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</si>
  <si>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</si>
  <si>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</si>
  <si>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</si>
  <si>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</si>
  <si>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</si>
  <si>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</si>
  <si>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</si>
  <si>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</si>
  <si>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</si>
  <si>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</si>
  <si>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</si>
  <si>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</si>
  <si>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</si>
  <si>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</si>
  <si>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</si>
  <si>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</si>
  <si>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</si>
  <si>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</si>
  <si>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</si>
  <si>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</si>
  <si>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</si>
  <si>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</si>
  <si>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</si>
  <si>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</si>
  <si>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</si>
  <si>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</si>
  <si>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</si>
  <si>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</si>
  <si>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</si>
  <si>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</si>
  <si>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</si>
  <si>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</si>
  <si>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</si>
  <si>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</si>
  <si>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</si>
  <si>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</si>
  <si>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</si>
  <si>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</si>
  <si>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</si>
  <si>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</si>
  <si>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</si>
  <si>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</si>
  <si>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</si>
  <si>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</si>
  <si>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</si>
  <si>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</si>
  <si>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</si>
  <si>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</si>
  <si>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</si>
  <si>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</si>
  <si>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</si>
  <si>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</si>
  <si>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</si>
  <si>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</si>
  <si>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</si>
  <si>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</si>
  <si>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</si>
  <si>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</si>
  <si>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</si>
  <si>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</si>
  <si>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</si>
  <si>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</si>
  <si>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</si>
  <si>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</si>
  <si>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</si>
  <si>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</si>
  <si>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</si>
  <si>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</si>
  <si>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</si>
  <si>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</si>
  <si>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</si>
  <si>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</si>
  <si>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</si>
  <si>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</si>
  <si>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</si>
  <si>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</si>
  <si>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</si>
  <si>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</si>
  <si>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</si>
  <si>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</si>
  <si>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</si>
  <si>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</si>
  <si>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</si>
  <si>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</si>
  <si>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</si>
  <si>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</si>
  <si>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</si>
  <si>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</si>
  <si>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</si>
  <si>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</si>
  <si>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</si>
  <si>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</si>
  <si>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</si>
  <si>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</si>
  <si>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</si>
  <si>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</si>
  <si>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</si>
  <si>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</si>
  <si>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</si>
  <si>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</si>
  <si>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</si>
  <si>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</si>
  <si>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</si>
  <si>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</si>
  <si>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</si>
  <si>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</si>
  <si>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</si>
  <si>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</si>
  <si>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</si>
  <si>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</si>
  <si>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</si>
  <si>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</si>
  <si>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</si>
  <si>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</si>
  <si>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</si>
  <si>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</si>
  <si>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</si>
  <si>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</si>
  <si>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</si>
  <si>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</si>
  <si>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</si>
  <si>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</si>
  <si>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</si>
  <si>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</si>
  <si>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</si>
  <si>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</si>
  <si>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</si>
  <si>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</si>
  <si>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</si>
  <si>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</si>
  <si>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</si>
  <si>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</si>
  <si>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</si>
  <si>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</si>
  <si>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</si>
  <si>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</si>
  <si>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</si>
  <si>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</si>
  <si>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</si>
  <si>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</si>
  <si>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</si>
  <si>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</si>
  <si>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</si>
  <si>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</si>
  <si>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</si>
  <si>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</si>
  <si>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</si>
  <si>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</si>
  <si>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</si>
  <si>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</si>
  <si>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</si>
  <si>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</si>
  <si>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</si>
  <si>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</si>
  <si>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</si>
  <si>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</si>
  <si>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</si>
  <si>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</si>
  <si>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</si>
  <si>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</si>
  <si>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</si>
  <si>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</si>
  <si>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</si>
  <si>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</si>
  <si>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</si>
  <si>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</si>
  <si>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</si>
  <si>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</si>
  <si>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</si>
  <si>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</si>
  <si>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</si>
  <si>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</si>
  <si>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</si>
  <si>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</si>
  <si>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</si>
  <si>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</si>
  <si>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</si>
  <si>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</si>
  <si>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</si>
  <si>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</si>
  <si>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</si>
  <si>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</si>
  <si>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</si>
  <si>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</si>
  <si>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</si>
  <si>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</si>
  <si>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</si>
  <si>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</si>
  <si>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</si>
  <si>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</si>
  <si>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</si>
  <si>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</si>
  <si>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</si>
  <si>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</si>
  <si>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</si>
  <si>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</si>
  <si>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</si>
  <si>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</si>
  <si>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</si>
  <si>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</si>
  <si>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</si>
  <si>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</si>
  <si>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</si>
  <si>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</si>
  <si>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</si>
  <si>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</si>
  <si>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</si>
  <si>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</si>
  <si>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</si>
  <si>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</si>
  <si>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</si>
  <si>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</si>
  <si>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</si>
  <si>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</si>
  <si>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</si>
  <si>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</si>
  <si>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</si>
  <si>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</si>
  <si>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</si>
  <si>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</si>
  <si>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</si>
  <si>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</si>
  <si>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</si>
  <si>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</si>
  <si>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</si>
  <si>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</si>
  <si>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</si>
  <si>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</si>
  <si>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</si>
  <si>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</si>
  <si>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</si>
  <si>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</si>
  <si>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</si>
  <si>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</si>
  <si>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</si>
  <si>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</si>
  <si>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</si>
  <si>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</si>
  <si>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</si>
  <si>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</si>
  <si>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</si>
  <si>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</si>
  <si>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</si>
  <si>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</si>
  <si>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</si>
  <si>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</si>
  <si>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</si>
  <si>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</si>
  <si>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</si>
  <si>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</si>
  <si>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</si>
  <si>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</si>
  <si>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</si>
  <si>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</si>
  <si>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</si>
  <si>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</si>
  <si>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</si>
  <si>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</si>
  <si>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</si>
  <si>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</si>
  <si>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</si>
  <si>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</si>
  <si>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</si>
  <si>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</si>
  <si>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</si>
  <si>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</si>
  <si>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</si>
  <si>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</si>
  <si>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</si>
  <si>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</si>
  <si>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</si>
  <si>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</si>
  <si>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</si>
  <si>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</si>
  <si>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</si>
  <si>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</si>
  <si>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</si>
  <si>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</si>
  <si>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</si>
  <si>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</si>
  <si>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</si>
  <si>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</si>
  <si>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</si>
  <si>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</si>
  <si>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</si>
  <si>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</si>
  <si>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</si>
  <si>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</si>
  <si>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</si>
  <si>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</si>
  <si>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</si>
  <si>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</si>
  <si>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</si>
  <si>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</si>
  <si>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</si>
  <si>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</si>
  <si>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</si>
  <si>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</si>
  <si>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</si>
  <si>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</si>
  <si>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</si>
  <si>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</si>
  <si>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</si>
  <si>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</si>
  <si>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</si>
  <si>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</si>
  <si>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</si>
  <si>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</si>
  <si>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</si>
  <si>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</si>
  <si>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</si>
  <si>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</si>
  <si>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</si>
  <si>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</si>
  <si>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</si>
  <si>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</si>
  <si>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</si>
  <si>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</si>
  <si>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</si>
  <si>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</si>
  <si>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</si>
  <si>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</si>
  <si>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</si>
  <si>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</si>
  <si>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</si>
  <si>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</si>
  <si>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</si>
  <si>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</si>
  <si>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</si>
  <si>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</si>
  <si>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</si>
  <si>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</si>
  <si>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</si>
  <si>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</si>
  <si>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</si>
  <si>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</si>
  <si>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</si>
  <si>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</si>
  <si>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</si>
  <si>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</si>
  <si>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</si>
  <si>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</si>
  <si>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</si>
  <si>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</si>
  <si>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</si>
  <si>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</si>
  <si>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</si>
  <si>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</si>
  <si>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</si>
  <si>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</si>
  <si>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</si>
  <si>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</si>
  <si>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</si>
  <si>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</si>
  <si>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</si>
  <si>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</si>
  <si>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</si>
  <si>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</si>
  <si>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</si>
  <si>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</si>
  <si>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</si>
  <si>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</si>
  <si>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</si>
  <si>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</si>
  <si>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</si>
  <si>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</si>
  <si>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</si>
  <si>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</si>
  <si>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</si>
  <si>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</si>
  <si>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</si>
  <si>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</si>
  <si>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</si>
  <si>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</si>
  <si>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</si>
  <si>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</si>
  <si>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</si>
  <si>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</si>
  <si>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</si>
  <si>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</si>
  <si>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</si>
  <si>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</si>
  <si>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</si>
  <si>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</si>
  <si>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</si>
  <si>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</si>
  <si>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</si>
  <si>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</si>
  <si>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</si>
  <si>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</si>
  <si>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</si>
  <si>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</si>
  <si>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</si>
  <si>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</si>
  <si>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</si>
  <si>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</si>
  <si>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</si>
  <si>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</si>
  <si>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</si>
  <si>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</si>
  <si>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</si>
  <si>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</si>
  <si>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</si>
  <si>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</si>
  <si>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</si>
  <si>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</si>
  <si>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</si>
  <si>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</si>
  <si>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</si>
  <si>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</si>
  <si>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</si>
  <si>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</si>
  <si>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</si>
  <si>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</si>
  <si>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</si>
  <si>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</si>
  <si>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</si>
  <si>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</si>
  <si>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</si>
  <si>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</si>
  <si>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</si>
  <si>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</si>
  <si>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</si>
  <si>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</si>
  <si>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</si>
  <si>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</si>
  <si>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</si>
  <si>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</si>
  <si>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</si>
  <si>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</si>
  <si>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</si>
  <si>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</si>
  <si>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</si>
  <si>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</si>
  <si>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</si>
  <si>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</si>
  <si>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</si>
  <si>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</si>
  <si>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</si>
  <si>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</si>
  <si>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</si>
  <si>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</si>
  <si>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</si>
  <si>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</si>
  <si>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</si>
  <si>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</si>
  <si>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</si>
  <si>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</si>
  <si>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</si>
  <si>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</si>
  <si>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</si>
  <si>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</si>
  <si>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</si>
  <si>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</si>
  <si>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</si>
  <si>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</si>
  <si>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</si>
  <si>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</si>
  <si>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</si>
  <si>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</si>
  <si>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</si>
  <si>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</si>
  <si>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</si>
  <si>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</si>
  <si>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</si>
  <si>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</si>
  <si>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</si>
  <si>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</si>
  <si>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</si>
  <si>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</si>
  <si>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</si>
  <si>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</si>
  <si>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</si>
  <si>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</si>
  <si>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</si>
  <si>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</si>
  <si>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</si>
  <si>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</si>
  <si>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</si>
  <si>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</si>
  <si>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</si>
  <si>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</si>
  <si>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</si>
  <si>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</si>
  <si>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</si>
  <si>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</si>
  <si>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</si>
  <si>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</si>
  <si>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</si>
  <si>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</si>
  <si>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</si>
  <si>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</si>
  <si>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</si>
  <si>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</si>
  <si>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</si>
  <si>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</si>
  <si>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</si>
  <si>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</si>
  <si>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</si>
  <si>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</si>
  <si>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</si>
  <si>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</si>
  <si>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</si>
  <si>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</si>
  <si>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</si>
  <si>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</si>
  <si>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</si>
  <si>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</si>
  <si>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</si>
  <si>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</si>
  <si>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</si>
  <si>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</si>
  <si>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</si>
  <si>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</si>
  <si>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</si>
  <si>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</si>
  <si>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</si>
  <si>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</si>
  <si>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</si>
  <si>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</si>
  <si>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</si>
  <si>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</si>
  <si>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</si>
  <si>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</si>
  <si>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</si>
  <si>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</si>
  <si>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</si>
  <si>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</si>
  <si>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</si>
  <si>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</si>
  <si>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</si>
  <si>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</si>
  <si>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</si>
  <si>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</si>
  <si>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</si>
  <si>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</si>
  <si>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</si>
  <si>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</si>
  <si>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</si>
  <si>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</si>
  <si>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</si>
  <si>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</si>
  <si>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</si>
  <si>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</si>
  <si>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</si>
  <si>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</si>
  <si>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</si>
  <si>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</si>
  <si>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</si>
  <si>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</si>
  <si>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</si>
  <si>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</si>
  <si>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</si>
  <si>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</si>
  <si>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</si>
  <si>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</si>
  <si>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</si>
  <si>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</si>
  <si>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</si>
  <si>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</si>
  <si>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</si>
  <si>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</si>
  <si>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</si>
  <si>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</si>
  <si>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</si>
  <si>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</si>
  <si>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</si>
  <si>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</si>
  <si>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</si>
  <si>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</si>
  <si>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</si>
  <si>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</si>
  <si>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</si>
  <si>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</si>
  <si>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</si>
  <si>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</si>
  <si>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</si>
  <si>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</si>
  <si>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</si>
  <si>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</si>
  <si>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</si>
  <si>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</si>
  <si>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</si>
  <si>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</si>
  <si>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</si>
  <si>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</si>
  <si>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</si>
  <si>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</si>
  <si>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</si>
  <si>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</si>
  <si>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</si>
  <si>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</si>
  <si>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</si>
  <si>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</si>
  <si>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</si>
  <si>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</si>
  <si>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</si>
  <si>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</si>
  <si>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</si>
  <si>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</si>
  <si>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</si>
  <si>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</si>
  <si>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</si>
  <si>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</si>
  <si>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</si>
  <si>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</si>
  <si>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</si>
  <si>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</si>
  <si>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</si>
  <si>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</si>
  <si>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</si>
  <si>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</si>
  <si>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</si>
  <si>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</si>
  <si>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</si>
  <si>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</si>
  <si>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</si>
  <si>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</si>
  <si>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</si>
  <si>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</si>
  <si>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</si>
  <si>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</si>
  <si>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</si>
  <si>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</si>
  <si>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</si>
  <si>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</si>
  <si>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</si>
  <si>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</si>
  <si>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</si>
  <si>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</si>
  <si>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</si>
  <si>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</si>
  <si>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</si>
  <si>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</si>
  <si>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</si>
  <si>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</si>
  <si>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</si>
  <si>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</si>
  <si>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</si>
  <si>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</si>
  <si>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</si>
  <si>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</si>
  <si>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</si>
  <si>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</si>
  <si>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</si>
  <si>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</si>
  <si>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</si>
  <si>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</si>
  <si>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</si>
  <si>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</si>
  <si>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</si>
  <si>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</si>
  <si>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</si>
  <si>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</si>
  <si>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</si>
  <si>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</si>
  <si>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</si>
  <si>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</si>
  <si>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</si>
  <si>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</si>
  <si>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</si>
  <si>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</si>
  <si>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</si>
  <si>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</si>
  <si>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</si>
  <si>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</si>
  <si>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</si>
  <si>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</si>
  <si>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</si>
  <si>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</si>
  <si>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</si>
  <si>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</si>
  <si>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</si>
  <si>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</si>
  <si>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</si>
  <si>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</si>
  <si>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</si>
  <si>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</si>
  <si>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</si>
  <si>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</si>
  <si>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</si>
  <si>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</si>
  <si>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</si>
  <si>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</si>
  <si>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</si>
  <si>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</si>
  <si>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</si>
  <si>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</si>
  <si>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</si>
  <si>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</si>
  <si>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</si>
  <si>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</si>
  <si>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</si>
  <si>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</si>
  <si>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</si>
  <si>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</si>
  <si>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</si>
  <si>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</si>
  <si>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</si>
  <si>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</si>
  <si>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</si>
  <si>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</si>
  <si>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</si>
  <si>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</si>
  <si>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</si>
  <si>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</si>
  <si>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</si>
  <si>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</si>
  <si>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</si>
  <si>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</si>
  <si>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</si>
  <si>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</si>
  <si>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</si>
  <si>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</si>
  <si>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</si>
  <si>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</si>
  <si>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</si>
  <si>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</si>
  <si>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</si>
  <si>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</si>
  <si>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</si>
  <si>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</si>
  <si>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</si>
  <si>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</si>
  <si>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</si>
  <si>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</si>
  <si>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</si>
  <si>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</si>
  <si>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</si>
  <si>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</si>
  <si>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</si>
  <si>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</si>
  <si>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</si>
  <si>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</si>
  <si>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</si>
  <si>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</si>
  <si>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</si>
  <si>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</si>
  <si>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</si>
  <si>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</si>
  <si>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</si>
  <si>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</si>
  <si>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</si>
  <si>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</si>
  <si>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</si>
  <si>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</si>
  <si>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</si>
  <si>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</si>
  <si>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</si>
  <si>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</si>
  <si>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</si>
  <si>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</si>
  <si>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</si>
  <si>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</si>
  <si>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</si>
  <si>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</si>
  <si>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</si>
  <si>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</si>
  <si>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</si>
  <si>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</si>
  <si>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</si>
  <si>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</si>
  <si>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</si>
  <si>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</si>
  <si>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</si>
  <si>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</si>
  <si>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</si>
  <si>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</si>
  <si>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</si>
  <si>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</si>
  <si>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</si>
  <si>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</si>
  <si>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</si>
  <si>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</si>
  <si>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</si>
  <si>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</si>
  <si>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</si>
  <si>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</si>
  <si>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</si>
  <si>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</si>
  <si>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</si>
  <si>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</si>
  <si>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</si>
  <si>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</si>
  <si>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</si>
  <si>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</si>
  <si>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</si>
  <si>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</si>
  <si>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</si>
  <si>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</si>
  <si>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</si>
  <si>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</si>
  <si>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</si>
  <si>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</si>
  <si>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</si>
  <si>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</si>
  <si>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</si>
  <si>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</si>
  <si>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</si>
  <si>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</si>
  <si>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</si>
  <si>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</si>
  <si>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</si>
  <si>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</si>
  <si>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</si>
  <si>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</si>
  <si>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</si>
  <si>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</si>
  <si>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</si>
  <si>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</si>
  <si>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</si>
  <si>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</si>
  <si>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</si>
  <si>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</si>
  <si>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</si>
  <si>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</si>
  <si>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</si>
  <si>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</si>
  <si>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</si>
  <si>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</si>
  <si>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</si>
  <si>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</si>
  <si>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</si>
  <si>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</si>
  <si>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</si>
  <si>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</si>
  <si>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</si>
  <si>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</si>
  <si>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</si>
  <si>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</si>
  <si>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</si>
  <si>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</si>
  <si>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</si>
  <si>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</si>
  <si>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</si>
  <si>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</si>
  <si>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</si>
  <si>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</si>
  <si>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</si>
  <si>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</si>
  <si>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</si>
  <si>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</si>
  <si>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</si>
  <si>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</si>
  <si>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</si>
  <si>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</si>
  <si>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</si>
  <si>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</si>
  <si>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</si>
  <si>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</si>
  <si>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</si>
  <si>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</si>
  <si>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</si>
  <si>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</si>
  <si>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</si>
  <si>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</si>
  <si>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</si>
  <si>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</si>
  <si>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</si>
  <si>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</si>
  <si>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</si>
  <si>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</si>
  <si>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</si>
  <si>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</si>
  <si>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</si>
  <si>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</si>
  <si>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</si>
  <si>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</si>
  <si>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</si>
  <si>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</si>
  <si>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</si>
  <si>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</si>
  <si>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</si>
  <si>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</si>
  <si>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</si>
  <si>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</si>
  <si>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</si>
  <si>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</si>
  <si>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</si>
  <si>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</si>
  <si>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</si>
  <si>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</si>
  <si>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</si>
  <si>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</si>
  <si>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</si>
  <si>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</si>
  <si>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</si>
  <si>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</si>
  <si>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</si>
  <si>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</si>
  <si>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</si>
  <si>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</si>
  <si>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</si>
  <si>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</si>
  <si>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</si>
  <si>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</si>
  <si>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</si>
  <si>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</si>
  <si>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</si>
  <si>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</si>
  <si>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</si>
  <si>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</si>
  <si>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</si>
  <si>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</si>
  <si>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</si>
  <si>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</si>
  <si>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</si>
  <si>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</si>
  <si>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</si>
  <si>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</si>
  <si>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</si>
  <si>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</si>
  <si>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</si>
  <si>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</si>
  <si>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</si>
  <si>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</si>
  <si>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</si>
  <si>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</si>
  <si>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</si>
  <si>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</si>
  <si>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</si>
  <si>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</si>
  <si>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</si>
  <si>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</si>
  <si>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</si>
  <si>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</si>
  <si>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</si>
  <si>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</si>
  <si>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</si>
  <si>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</si>
  <si>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</si>
  <si>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</si>
  <si>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</si>
  <si>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</si>
  <si>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</si>
  <si>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</si>
  <si>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</si>
  <si>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</si>
  <si>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</si>
  <si>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</si>
  <si>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</si>
  <si>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</si>
  <si>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</si>
  <si>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</si>
  <si>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</si>
  <si>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</si>
  <si>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</si>
  <si>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</si>
  <si>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</si>
  <si>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</si>
  <si>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</si>
  <si>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</si>
  <si>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</si>
  <si>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</si>
  <si>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</si>
  <si>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</si>
  <si>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</si>
  <si>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</si>
  <si>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</si>
  <si>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</si>
  <si>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</si>
  <si>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</si>
  <si>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</si>
  <si>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</si>
  <si>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</si>
  <si>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</si>
  <si>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</si>
  <si>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</si>
  <si>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</si>
  <si>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</si>
  <si>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</si>
  <si>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</si>
  <si>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</si>
  <si>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</si>
  <si>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</si>
  <si>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</si>
  <si>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</si>
  <si>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</si>
  <si>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</si>
  <si>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</si>
  <si>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</si>
  <si>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</si>
  <si>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</si>
  <si>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</si>
  <si>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</si>
  <si>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</si>
  <si>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</si>
  <si>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</si>
  <si>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</si>
  <si>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</si>
  <si>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</si>
  <si>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</si>
  <si>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</si>
  <si>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</si>
  <si>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</si>
  <si>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</si>
  <si>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</si>
  <si>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</si>
  <si>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</si>
  <si>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</si>
  <si>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</si>
  <si>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</si>
  <si>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</si>
  <si>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</si>
  <si>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</si>
  <si>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</si>
  <si>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</si>
  <si>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</si>
  <si>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</si>
  <si>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</si>
  <si>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</si>
  <si>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</si>
  <si>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</si>
  <si>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</si>
  <si>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</si>
  <si>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</si>
  <si>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</si>
  <si>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</si>
  <si>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</si>
  <si>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</si>
  <si>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</si>
  <si>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</si>
  <si>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</si>
  <si>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</si>
  <si>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</si>
  <si>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</si>
  <si>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</si>
  <si>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</si>
  <si>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</si>
  <si>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</si>
  <si>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</si>
  <si>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</si>
  <si>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</si>
  <si>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</si>
  <si>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</si>
  <si>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</si>
  <si>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</si>
  <si>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</si>
  <si>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</si>
  <si>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</si>
  <si>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</si>
  <si>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</si>
  <si>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</si>
  <si>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</si>
  <si>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</si>
  <si>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</si>
  <si>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</si>
  <si>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</si>
  <si>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</si>
  <si>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</si>
  <si>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</si>
  <si>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</si>
  <si>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</si>
  <si>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</si>
  <si>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</si>
  <si>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</si>
  <si>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</si>
  <si>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</si>
  <si>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</si>
  <si>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</si>
  <si>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</si>
  <si>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</si>
  <si>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</si>
  <si>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</si>
  <si>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</si>
  <si>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</si>
  <si>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</si>
  <si>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</si>
  <si>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</si>
  <si>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</si>
  <si>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</si>
  <si>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</si>
  <si>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</si>
  <si>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</si>
  <si>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</si>
  <si>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</si>
  <si>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</si>
  <si>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</si>
  <si>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</si>
  <si>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</si>
  <si>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</si>
  <si>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</si>
  <si>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</si>
  <si>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</si>
  <si>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</si>
  <si>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</si>
  <si>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</si>
  <si>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</si>
  <si>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</si>
  <si>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</si>
  <si>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</si>
  <si>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</si>
  <si>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</si>
  <si>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</si>
  <si>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</si>
  <si>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</si>
  <si>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</si>
  <si>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</si>
  <si>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</si>
  <si>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</si>
  <si>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</si>
  <si>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</si>
  <si>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</si>
  <si>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</si>
  <si>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</si>
  <si>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</si>
  <si>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</si>
  <si>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</si>
  <si>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</si>
  <si>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</si>
  <si>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</si>
  <si>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</si>
  <si>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</si>
  <si>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</si>
  <si>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</si>
  <si>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</si>
  <si>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</si>
  <si>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</si>
  <si>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</si>
  <si>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</si>
  <si>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</si>
  <si>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</si>
  <si>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</si>
  <si>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</si>
  <si>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</si>
  <si>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</si>
  <si>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</si>
  <si>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</si>
  <si>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</si>
  <si>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</si>
  <si>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</si>
  <si>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</si>
  <si>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</si>
  <si>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</si>
  <si>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</si>
  <si>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</si>
  <si>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</si>
  <si>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</si>
  <si>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</si>
  <si>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</si>
  <si>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</si>
  <si>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</si>
  <si>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</si>
  <si>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</si>
  <si>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</si>
  <si>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</si>
  <si>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</si>
  <si>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</si>
  <si>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</si>
  <si>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</si>
  <si>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</si>
  <si>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</si>
  <si>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</si>
  <si>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</si>
  <si>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</si>
  <si>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</si>
  <si>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</si>
  <si>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</si>
  <si>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</si>
  <si>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</si>
  <si>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</si>
  <si>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</si>
  <si>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</si>
  <si>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</si>
  <si>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</si>
  <si>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</si>
  <si>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</si>
  <si>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</si>
  <si>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</si>
  <si>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</si>
  <si>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</si>
  <si>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</si>
  <si>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</si>
  <si>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</si>
  <si>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</si>
  <si>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</si>
  <si>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</si>
  <si>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</si>
  <si>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</si>
  <si>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</si>
  <si>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</si>
  <si>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</si>
  <si>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</si>
  <si>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</si>
  <si>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</si>
  <si>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</si>
  <si>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</si>
  <si>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</si>
  <si>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</si>
  <si>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</si>
  <si>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</si>
  <si>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</si>
  <si>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</si>
  <si>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</si>
  <si>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</si>
  <si>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</si>
  <si>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</si>
  <si>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</si>
  <si>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</si>
  <si>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</si>
  <si>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</si>
  <si>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</si>
  <si>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</si>
  <si>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</si>
  <si>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</si>
  <si>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</si>
  <si>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</si>
  <si>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</si>
  <si>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</si>
  <si>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</si>
  <si>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</si>
  <si>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</si>
  <si>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</si>
  <si>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</si>
  <si>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</si>
  <si>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</si>
  <si>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</si>
  <si>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</si>
  <si>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</si>
  <si>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</si>
  <si>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</si>
  <si>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</si>
  <si>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</si>
  <si>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</si>
  <si>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</si>
  <si>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</si>
  <si>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</si>
  <si>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</si>
  <si>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</si>
  <si>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</si>
  <si>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</si>
  <si>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</si>
  <si>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</si>
  <si>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</si>
  <si>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</si>
  <si>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</si>
  <si>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</si>
  <si>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</si>
  <si>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</si>
  <si>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</si>
  <si>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</si>
  <si>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</si>
  <si>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</si>
  <si>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</si>
  <si>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</si>
  <si>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</si>
  <si>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</si>
  <si>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</si>
  <si>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</si>
  <si>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</si>
  <si>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</si>
  <si>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</si>
  <si>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</si>
  <si>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</si>
  <si>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</si>
  <si>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</si>
  <si>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</si>
  <si>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</si>
  <si>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</si>
  <si>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</si>
  <si>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</si>
  <si>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</si>
  <si>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</si>
  <si>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</si>
  <si>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</si>
  <si>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</si>
  <si>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</si>
  <si>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</si>
  <si>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</si>
  <si>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</si>
  <si>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</si>
  <si>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</si>
  <si>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</si>
  <si>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</si>
  <si>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</si>
  <si>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</si>
  <si>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</si>
  <si>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</si>
  <si>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</si>
  <si>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</si>
  <si>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</si>
  <si>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</si>
  <si>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</si>
  <si>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</si>
  <si>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</si>
  <si>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</si>
  <si>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</si>
  <si>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</si>
  <si>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</si>
  <si>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</si>
  <si>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</si>
  <si>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</si>
  <si>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</si>
  <si>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</si>
  <si>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</si>
  <si>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</si>
  <si>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</si>
  <si>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</si>
  <si>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</si>
  <si>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</si>
  <si>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</si>
  <si>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</si>
  <si>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</si>
  <si>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</si>
  <si>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</si>
  <si>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</si>
  <si>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</si>
  <si>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</si>
  <si>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</si>
  <si>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</si>
  <si>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</si>
  <si>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</si>
  <si>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</si>
  <si>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</si>
  <si>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</si>
  <si>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</si>
  <si>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</si>
  <si>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</si>
  <si>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</si>
  <si>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</si>
  <si>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</si>
  <si>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</si>
  <si>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</si>
  <si>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</si>
  <si>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</si>
  <si>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</si>
  <si>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</si>
  <si>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</si>
  <si>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</si>
  <si>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</si>
  <si>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</si>
  <si>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</si>
  <si>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</si>
  <si>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</si>
  <si>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</si>
  <si>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</si>
  <si>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</si>
  <si>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</si>
  <si>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</si>
  <si>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</si>
  <si>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</si>
  <si>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</si>
  <si>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</si>
  <si>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</si>
  <si>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</si>
  <si>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</si>
  <si>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</si>
  <si>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</si>
  <si>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</si>
  <si>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</si>
  <si>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</si>
  <si>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</si>
  <si>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</si>
  <si>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</si>
  <si>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</si>
  <si>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</si>
  <si>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</si>
  <si>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</si>
  <si>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</si>
  <si>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</si>
  <si>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</si>
  <si>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</si>
  <si>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</si>
  <si>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</si>
  <si>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</si>
  <si>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</si>
  <si>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</si>
  <si>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</si>
  <si>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</si>
  <si>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</si>
  <si>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</si>
  <si>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</si>
  <si>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</si>
  <si>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</si>
  <si>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</si>
  <si>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</si>
  <si>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</si>
  <si>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</si>
  <si>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</si>
  <si>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</si>
  <si>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</si>
  <si>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</si>
  <si>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</si>
  <si>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</si>
  <si>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</si>
  <si>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</si>
  <si>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</si>
  <si>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</si>
  <si>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</si>
  <si>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</si>
  <si>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</si>
  <si>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</si>
  <si>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</si>
  <si>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</si>
  <si>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</si>
  <si>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</si>
  <si>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</si>
  <si>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</si>
  <si>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</si>
  <si>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</si>
  <si>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</si>
  <si>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</si>
  <si>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</si>
  <si>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</si>
  <si>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</si>
  <si>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</si>
  <si>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</si>
  <si>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</si>
  <si>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</si>
  <si>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</si>
  <si>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</si>
  <si>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</si>
  <si>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</si>
  <si>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</si>
  <si>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</si>
  <si>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</si>
  <si>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</si>
  <si>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</si>
  <si>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</si>
  <si>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</si>
  <si>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</si>
  <si>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</si>
  <si>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</si>
  <si>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</si>
  <si>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</si>
  <si>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</si>
  <si>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</si>
  <si>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</si>
  <si>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</si>
  <si>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</si>
  <si>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</si>
  <si>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</si>
  <si>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</si>
  <si>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</si>
  <si>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</si>
  <si>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</si>
  <si>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</si>
  <si>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</si>
  <si>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</si>
  <si>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</si>
  <si>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</si>
  <si>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</si>
  <si>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</si>
  <si>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</si>
  <si>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</si>
  <si>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</si>
  <si>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</si>
  <si>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</si>
  <si>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</si>
  <si>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</si>
  <si>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</si>
  <si>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</si>
  <si>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</si>
  <si>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</si>
  <si>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</si>
  <si>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</si>
  <si>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</si>
  <si>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</si>
  <si>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</si>
  <si>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</si>
  <si>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</si>
  <si>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</si>
  <si>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</si>
  <si>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</si>
  <si>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</si>
  <si>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</si>
  <si>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</si>
  <si>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</si>
  <si>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</si>
  <si>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</si>
  <si>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</si>
  <si>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</si>
  <si>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</si>
  <si>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</si>
  <si>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</si>
  <si>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</si>
  <si>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</si>
  <si>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Cook</t>
  </si>
  <si>
    <t>Des Plaines Valley EFE</t>
  </si>
  <si>
    <t>2000 N. Fifth Ave.</t>
  </si>
  <si>
    <t>River Grove</t>
  </si>
  <si>
    <t>60171-1907</t>
  </si>
  <si>
    <t>Dr. Anne Cothran</t>
  </si>
  <si>
    <t>director@dvr-efe.org</t>
  </si>
  <si>
    <t>708-779-4448</t>
  </si>
  <si>
    <t>708-779-4627</t>
  </si>
  <si>
    <t>Evans, Marshall and Pease, PC</t>
  </si>
  <si>
    <t>Jeffery M. Rollefson, CPA</t>
  </si>
  <si>
    <t>1875 Hicks Road</t>
  </si>
  <si>
    <t>Rolling Meadows</t>
  </si>
  <si>
    <t>IL</t>
  </si>
  <si>
    <t>847-221-5700</t>
  </si>
  <si>
    <t>847-221-5701</t>
  </si>
  <si>
    <t>jeff@empcpa.com</t>
  </si>
  <si>
    <t>none</t>
  </si>
  <si>
    <t>budget</t>
  </si>
  <si>
    <t>DVR with SD 200, 208, 209, 212, 234, 401, and Triton College</t>
  </si>
  <si>
    <t>DVR with Triton College</t>
  </si>
  <si>
    <t>DVR with Leyden Township HS District 212</t>
  </si>
  <si>
    <t>DVR with Elmwood Park CUSD 401</t>
  </si>
  <si>
    <t>DVR with Triton College and Leyden Township HS District 212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</si>
</sst>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38" fontId="1" fillId="0" borderId="157" xfId="17" applyNumberFormat="1" applyFont="1" applyBorder="1" applyAlignment="1" applyProtection="1">
      <alignment horizontal="right" vertical="top"/>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4</xdr:row>
          <xdr:rowOff>0</xdr:rowOff>
        </xdr:from>
        <xdr:to>
          <xdr:col>3</xdr:col>
          <xdr:colOff>304800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816B6C6D-E854-4519-B527-756633712B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3</xdr:row>
          <xdr:rowOff>152400</xdr:rowOff>
        </xdr:from>
        <xdr:to>
          <xdr:col>5</xdr:col>
          <xdr:colOff>171450</xdr:colOff>
          <xdr:row>8</xdr:row>
          <xdr:rowOff>28575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FB1D7729-7270-4304-A0F1-9BD0E1D0B08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T17" sqref="T17:AA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3" t="s">
        <v>405</v>
      </c>
      <c r="J1" s="2014"/>
      <c r="K1" s="2014"/>
      <c r="L1" s="2014"/>
      <c r="M1" s="2014"/>
      <c r="N1" s="2014"/>
      <c r="O1" s="2014"/>
      <c r="P1" s="2014"/>
      <c r="Q1" s="2014"/>
      <c r="R1" s="2014"/>
      <c r="S1" s="2014"/>
    </row>
    <row r="2" spans="1:28" ht="12" customHeight="1" x14ac:dyDescent="0.2">
      <c r="A2" s="47" t="s">
        <v>1993</v>
      </c>
      <c r="D2" s="48"/>
      <c r="I2" s="2015" t="s">
        <v>979</v>
      </c>
      <c r="J2" s="2014"/>
      <c r="K2" s="2014"/>
      <c r="L2" s="2014"/>
      <c r="M2" s="2014"/>
      <c r="N2" s="2014"/>
      <c r="O2" s="2014"/>
      <c r="P2" s="2014"/>
      <c r="Q2" s="2014"/>
      <c r="R2" s="2014"/>
      <c r="S2" s="2014"/>
    </row>
    <row r="3" spans="1:28" ht="12" customHeight="1" x14ac:dyDescent="0.2">
      <c r="A3" s="155" t="s">
        <v>1945</v>
      </c>
      <c r="B3" s="156"/>
      <c r="C3" s="156"/>
      <c r="D3" s="157"/>
      <c r="I3" s="2015" t="s">
        <v>52</v>
      </c>
      <c r="J3" s="2014"/>
      <c r="K3" s="2014"/>
      <c r="L3" s="2014"/>
      <c r="M3" s="2014"/>
      <c r="N3" s="2014"/>
      <c r="O3" s="2014"/>
      <c r="P3" s="2014"/>
      <c r="Q3" s="2014"/>
      <c r="R3" s="2014"/>
      <c r="S3" s="2014"/>
    </row>
    <row r="4" spans="1:28" ht="12" customHeight="1" x14ac:dyDescent="0.2">
      <c r="A4" s="37"/>
      <c r="I4" s="2015" t="s">
        <v>524</v>
      </c>
      <c r="J4" s="2014"/>
      <c r="K4" s="2014"/>
      <c r="L4" s="2014"/>
      <c r="M4" s="2014"/>
      <c r="N4" s="2014"/>
      <c r="O4" s="2014"/>
      <c r="P4" s="2014"/>
      <c r="Q4" s="2014"/>
      <c r="R4" s="2014"/>
      <c r="S4" s="2014"/>
    </row>
    <row r="5" spans="1:28" ht="14.1" customHeight="1" x14ac:dyDescent="0.2">
      <c r="B5" s="104"/>
      <c r="C5" s="26" t="s">
        <v>910</v>
      </c>
      <c r="D5" s="84"/>
      <c r="E5" s="84"/>
      <c r="H5" s="38"/>
      <c r="I5" s="2022" t="s">
        <v>680</v>
      </c>
      <c r="J5" s="1967"/>
      <c r="K5" s="1967"/>
      <c r="L5" s="1967"/>
      <c r="M5" s="1967"/>
      <c r="N5" s="1967"/>
      <c r="O5" s="1967"/>
      <c r="P5" s="1967"/>
      <c r="Q5" s="1967"/>
      <c r="R5" s="1967"/>
      <c r="S5" s="1967"/>
    </row>
    <row r="6" spans="1:28" ht="14.1" customHeight="1" x14ac:dyDescent="0.2">
      <c r="B6" s="104" t="s">
        <v>2064</v>
      </c>
      <c r="C6" s="26" t="s">
        <v>911</v>
      </c>
      <c r="D6" s="84"/>
      <c r="E6" s="84"/>
      <c r="I6" s="2021" t="s">
        <v>883</v>
      </c>
      <c r="J6" s="1967"/>
      <c r="K6" s="1967"/>
      <c r="L6" s="1967"/>
      <c r="M6" s="1967"/>
      <c r="N6" s="1967"/>
      <c r="O6" s="1967"/>
      <c r="P6" s="1967"/>
      <c r="Q6" s="1967"/>
      <c r="R6" s="1967"/>
      <c r="S6" s="1967"/>
    </row>
    <row r="7" spans="1:28" ht="12.2" customHeight="1" x14ac:dyDescent="0.2">
      <c r="I7" s="2016">
        <v>43646</v>
      </c>
      <c r="J7" s="2017"/>
      <c r="K7" s="2017"/>
      <c r="L7" s="2017"/>
      <c r="M7" s="2017"/>
      <c r="N7" s="2017"/>
      <c r="O7" s="2017"/>
      <c r="P7" s="2017"/>
      <c r="Q7" s="2017"/>
      <c r="R7" s="2017"/>
      <c r="S7" s="201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8" t="s">
        <v>674</v>
      </c>
      <c r="J9" s="2019"/>
      <c r="K9" s="2019"/>
      <c r="L9" s="2019"/>
      <c r="M9" s="2019"/>
      <c r="N9" s="2019"/>
      <c r="O9" s="2019"/>
      <c r="P9" s="2019"/>
      <c r="Q9" s="2019"/>
      <c r="R9" s="2019"/>
      <c r="S9" s="2020"/>
      <c r="T9" s="1963" t="s">
        <v>533</v>
      </c>
      <c r="U9" s="1964"/>
      <c r="V9" s="1964"/>
      <c r="W9" s="1964"/>
      <c r="X9" s="1964"/>
      <c r="Y9" s="1964"/>
      <c r="Z9" s="1964"/>
      <c r="AA9" s="1965"/>
    </row>
    <row r="10" spans="1:28" ht="13.5" customHeight="1" x14ac:dyDescent="0.2">
      <c r="A10" s="1972" t="s">
        <v>675</v>
      </c>
      <c r="B10" s="1973"/>
      <c r="C10" s="1973"/>
      <c r="D10" s="1973"/>
      <c r="E10" s="1973"/>
      <c r="F10" s="1973"/>
      <c r="G10" s="1973"/>
      <c r="H10" s="1974"/>
      <c r="I10" s="29"/>
      <c r="J10" s="30"/>
      <c r="K10" s="28"/>
      <c r="R10" s="30"/>
      <c r="S10" s="30"/>
      <c r="T10" s="1966"/>
      <c r="U10" s="1967"/>
      <c r="V10" s="1967"/>
      <c r="W10" s="1967"/>
      <c r="X10" s="1967"/>
      <c r="Y10" s="1967"/>
      <c r="Z10" s="1967"/>
      <c r="AA10" s="1968"/>
    </row>
    <row r="11" spans="1:28" ht="14.25" customHeight="1" x14ac:dyDescent="0.2">
      <c r="A11" s="1975" t="s">
        <v>955</v>
      </c>
      <c r="B11" s="1976"/>
      <c r="C11" s="1976"/>
      <c r="D11" s="1976"/>
      <c r="E11" s="1976"/>
      <c r="F11" s="1976"/>
      <c r="G11" s="1976"/>
      <c r="H11" s="1977"/>
      <c r="I11" s="27"/>
      <c r="J11" s="74"/>
      <c r="K11" s="27"/>
      <c r="O11" s="148" t="s">
        <v>2064</v>
      </c>
      <c r="P11" s="100" t="s">
        <v>201</v>
      </c>
      <c r="Q11" s="30"/>
      <c r="R11" s="28"/>
      <c r="S11" s="27"/>
      <c r="T11" s="1969"/>
      <c r="U11" s="1970"/>
      <c r="V11" s="1970"/>
      <c r="W11" s="1970"/>
      <c r="X11" s="1970"/>
      <c r="Y11" s="1970"/>
      <c r="Z11" s="1970"/>
      <c r="AA11" s="197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3">
        <v>6016212046</v>
      </c>
      <c r="B13" s="1984"/>
      <c r="C13" s="1984"/>
      <c r="D13" s="1984"/>
      <c r="E13" s="1984"/>
      <c r="F13" s="1984"/>
      <c r="G13" s="1984"/>
      <c r="H13" s="1985"/>
      <c r="I13" s="31"/>
      <c r="J13" s="30"/>
      <c r="K13" s="28"/>
      <c r="L13" s="30"/>
      <c r="M13" s="30"/>
      <c r="N13" s="30"/>
      <c r="O13" s="30"/>
      <c r="P13" s="30"/>
      <c r="Q13" s="30"/>
      <c r="R13" s="30"/>
      <c r="S13" s="30"/>
      <c r="T13" s="1988" t="s">
        <v>2074</v>
      </c>
      <c r="U13" s="1989"/>
      <c r="V13" s="1989"/>
      <c r="W13" s="1989"/>
      <c r="X13" s="1989"/>
      <c r="Y13" s="1990"/>
      <c r="Z13" s="1990"/>
      <c r="AA13" s="199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1" t="s">
        <v>2065</v>
      </c>
      <c r="B15" s="1986"/>
      <c r="C15" s="1986"/>
      <c r="D15" s="1986"/>
      <c r="E15" s="1986"/>
      <c r="F15" s="1986"/>
      <c r="G15" s="1986"/>
      <c r="H15" s="1987"/>
      <c r="T15" s="1949" t="s">
        <v>2075</v>
      </c>
      <c r="U15" s="1950"/>
      <c r="V15" s="1950"/>
      <c r="W15" s="1950"/>
      <c r="X15" s="1950"/>
      <c r="Y15" s="1992"/>
      <c r="Z15" s="1992"/>
      <c r="AA15" s="199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1" t="s">
        <v>2066</v>
      </c>
      <c r="B17" s="2011"/>
      <c r="C17" s="2011"/>
      <c r="D17" s="2011"/>
      <c r="E17" s="2011"/>
      <c r="F17" s="2011"/>
      <c r="G17" s="2011"/>
      <c r="H17" s="2012"/>
      <c r="T17" s="1998" t="s">
        <v>2076</v>
      </c>
      <c r="U17" s="1999"/>
      <c r="V17" s="1999"/>
      <c r="W17" s="1999"/>
      <c r="X17" s="1999"/>
      <c r="Y17" s="1999"/>
      <c r="Z17" s="1999"/>
      <c r="AA17" s="2000"/>
    </row>
    <row r="18" spans="1:27" ht="13.5" customHeight="1" x14ac:dyDescent="0.2">
      <c r="A18" s="85" t="s">
        <v>530</v>
      </c>
      <c r="B18" s="76"/>
      <c r="C18" s="72"/>
      <c r="D18" s="76"/>
      <c r="E18" s="76"/>
      <c r="F18" s="76"/>
      <c r="G18" s="76"/>
      <c r="H18" s="56"/>
      <c r="I18" s="2008" t="s">
        <v>676</v>
      </c>
      <c r="J18" s="2009"/>
      <c r="K18" s="2009"/>
      <c r="L18" s="2009"/>
      <c r="M18" s="2009"/>
      <c r="N18" s="2009"/>
      <c r="O18" s="2009"/>
      <c r="P18" s="2009"/>
      <c r="Q18" s="2009"/>
      <c r="R18" s="2009"/>
      <c r="S18" s="2010"/>
      <c r="T18" s="85" t="s">
        <v>711</v>
      </c>
      <c r="U18" s="51"/>
      <c r="V18" s="72"/>
      <c r="W18" s="50"/>
      <c r="X18" s="85" t="s">
        <v>266</v>
      </c>
      <c r="Y18" s="81"/>
      <c r="Z18" s="159" t="s">
        <v>677</v>
      </c>
      <c r="AA18" s="46"/>
    </row>
    <row r="19" spans="1:27" ht="13.5" customHeight="1" x14ac:dyDescent="0.2">
      <c r="A19" s="1981" t="s">
        <v>2067</v>
      </c>
      <c r="B19" s="1982"/>
      <c r="C19" s="1982"/>
      <c r="D19" s="1982"/>
      <c r="E19" s="1982"/>
      <c r="F19" s="1982"/>
      <c r="G19" s="1982"/>
      <c r="H19" s="1980"/>
      <c r="I19" s="30"/>
      <c r="J19" s="99"/>
      <c r="K19" s="40"/>
      <c r="L19" s="38"/>
      <c r="M19" s="112" t="s">
        <v>315</v>
      </c>
      <c r="P19" s="27"/>
      <c r="Q19" s="27"/>
      <c r="R19" s="27"/>
      <c r="S19" s="31"/>
      <c r="T19" s="1981" t="s">
        <v>2077</v>
      </c>
      <c r="U19" s="1979"/>
      <c r="V19" s="1979"/>
      <c r="W19" s="1980"/>
      <c r="X19" s="1996" t="s">
        <v>2078</v>
      </c>
      <c r="Y19" s="1997"/>
      <c r="Z19" s="1994">
        <v>60008</v>
      </c>
      <c r="AA19" s="199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8" t="s">
        <v>2068</v>
      </c>
      <c r="B21" s="1979"/>
      <c r="C21" s="1979"/>
      <c r="D21" s="1979"/>
      <c r="E21" s="1979"/>
      <c r="F21" s="1979"/>
      <c r="G21" s="1979"/>
      <c r="H21" s="1980"/>
      <c r="I21" s="2004" t="s">
        <v>678</v>
      </c>
      <c r="J21" s="1967"/>
      <c r="K21" s="1967"/>
      <c r="L21" s="1967"/>
      <c r="M21" s="1967"/>
      <c r="N21" s="1967"/>
      <c r="O21" s="1967"/>
      <c r="P21" s="1967"/>
      <c r="Q21" s="1967"/>
      <c r="R21" s="1967"/>
      <c r="S21" s="1968"/>
      <c r="T21" s="1946" t="s">
        <v>2079</v>
      </c>
      <c r="U21" s="1947"/>
      <c r="V21" s="1947"/>
      <c r="W21" s="1947"/>
      <c r="X21" s="1960" t="s">
        <v>2080</v>
      </c>
      <c r="Y21" s="1961"/>
      <c r="Z21" s="1961"/>
      <c r="AA21" s="1962"/>
    </row>
    <row r="22" spans="1:27" ht="13.5" customHeight="1" x14ac:dyDescent="0.2">
      <c r="A22" s="87" t="s">
        <v>531</v>
      </c>
      <c r="B22" s="59"/>
      <c r="C22" s="59"/>
      <c r="D22" s="59"/>
      <c r="E22" s="59"/>
      <c r="F22" s="59"/>
      <c r="G22" s="59"/>
      <c r="H22" s="60"/>
      <c r="I22" s="2005" t="s">
        <v>1429</v>
      </c>
      <c r="J22" s="2006"/>
      <c r="K22" s="2006"/>
      <c r="L22" s="2006"/>
      <c r="M22" s="2006"/>
      <c r="N22" s="2006"/>
      <c r="O22" s="2006"/>
      <c r="P22" s="2006"/>
      <c r="Q22" s="2006"/>
      <c r="R22" s="2006"/>
      <c r="S22" s="2007"/>
      <c r="T22" s="85" t="s">
        <v>1516</v>
      </c>
      <c r="U22" s="51"/>
      <c r="V22" s="72"/>
      <c r="W22" s="51"/>
      <c r="X22" s="160" t="s">
        <v>1318</v>
      </c>
      <c r="Z22" s="45"/>
      <c r="AA22" s="46"/>
    </row>
    <row r="23" spans="1:27" ht="13.5" customHeight="1" x14ac:dyDescent="0.2">
      <c r="A23" s="2001"/>
      <c r="B23" s="2002"/>
      <c r="C23" s="2002"/>
      <c r="D23" s="2002"/>
      <c r="E23" s="2002"/>
      <c r="F23" s="2002"/>
      <c r="G23" s="2002"/>
      <c r="H23" s="2003"/>
      <c r="T23" s="1941">
        <v>66.005340000000004</v>
      </c>
      <c r="U23" s="1942"/>
      <c r="V23" s="1942"/>
      <c r="W23" s="1942"/>
      <c r="X23" s="1957">
        <v>44530</v>
      </c>
      <c r="Y23" s="1958"/>
      <c r="Z23" s="1958"/>
      <c r="AA23" s="1959"/>
    </row>
    <row r="24" spans="1:27" ht="14.1" customHeight="1" x14ac:dyDescent="0.2">
      <c r="A24" s="88" t="s">
        <v>677</v>
      </c>
      <c r="B24" s="49"/>
      <c r="C24" s="49"/>
      <c r="D24" s="49"/>
      <c r="E24" s="49"/>
      <c r="F24" s="49"/>
      <c r="G24" s="49"/>
      <c r="H24" s="61"/>
      <c r="J24" s="2043" t="str">
        <f>IF(B5="x",IF(AUDITCHECK!D29="AFR form Incomplete.","",IF(AUDITCHECK!D29="Deficit reduction plan is required.","School District must complete a deficit reduction plan in the 2019-2020 Budget",)),"")</f>
        <v/>
      </c>
      <c r="K24" s="2043"/>
      <c r="L24" s="2043"/>
      <c r="M24" s="2043"/>
      <c r="N24" s="2043"/>
      <c r="O24" s="2043"/>
      <c r="P24" s="2043"/>
      <c r="Q24" s="2043"/>
      <c r="R24" s="2043"/>
      <c r="S24" s="2044"/>
      <c r="T24" s="105" t="s">
        <v>531</v>
      </c>
      <c r="U24" s="106"/>
      <c r="V24" s="106"/>
      <c r="W24" s="106"/>
      <c r="X24" s="107"/>
      <c r="Y24" s="107"/>
      <c r="Z24" s="107"/>
      <c r="AA24" s="108"/>
    </row>
    <row r="25" spans="1:27" ht="14.1" customHeight="1" x14ac:dyDescent="0.2">
      <c r="A25" s="1978" t="s">
        <v>2069</v>
      </c>
      <c r="B25" s="1979"/>
      <c r="C25" s="1979"/>
      <c r="D25" s="1979"/>
      <c r="E25" s="1979"/>
      <c r="F25" s="1979"/>
      <c r="G25" s="1979"/>
      <c r="H25" s="1980"/>
      <c r="I25" s="113"/>
      <c r="J25" s="2045"/>
      <c r="K25" s="2045"/>
      <c r="L25" s="2045"/>
      <c r="M25" s="2045"/>
      <c r="N25" s="2045"/>
      <c r="O25" s="2045"/>
      <c r="P25" s="2045"/>
      <c r="Q25" s="2045"/>
      <c r="R25" s="2045"/>
      <c r="S25" s="2046"/>
      <c r="T25" s="1938" t="s">
        <v>2081</v>
      </c>
      <c r="U25" s="1939"/>
      <c r="V25" s="1939"/>
      <c r="W25" s="1939"/>
      <c r="X25" s="1939"/>
      <c r="Y25" s="1939"/>
      <c r="Z25" s="1939"/>
      <c r="AA25" s="194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6" t="s">
        <v>1511</v>
      </c>
      <c r="J27" s="2009"/>
      <c r="K27" s="2009"/>
      <c r="L27" s="2009"/>
      <c r="M27" s="2009"/>
      <c r="N27" s="2009"/>
      <c r="O27" s="2009"/>
      <c r="P27" s="2009"/>
      <c r="Q27" s="2009"/>
      <c r="R27" s="2009"/>
      <c r="S27" s="201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2064</v>
      </c>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2"/>
      <c r="Q35" s="1979"/>
      <c r="R35" s="197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1" t="s">
        <v>2070</v>
      </c>
      <c r="B38" s="2011"/>
      <c r="C38" s="2011"/>
      <c r="D38" s="2011"/>
      <c r="E38" s="2011"/>
      <c r="F38" s="1979"/>
      <c r="G38" s="1979"/>
      <c r="H38" s="1980"/>
      <c r="I38" s="2030"/>
      <c r="J38" s="1950"/>
      <c r="K38" s="1950"/>
      <c r="L38" s="1950"/>
      <c r="M38" s="1950"/>
      <c r="N38" s="1950"/>
      <c r="O38" s="1950"/>
      <c r="P38" s="1951"/>
      <c r="Q38" s="1951"/>
      <c r="R38" s="1951"/>
      <c r="S38" s="1952"/>
      <c r="T38" s="1949"/>
      <c r="U38" s="1950"/>
      <c r="V38" s="1950"/>
      <c r="W38" s="1950"/>
      <c r="X38" s="1951"/>
      <c r="Y38" s="1951"/>
      <c r="Z38" s="1951"/>
      <c r="AA38" s="1952"/>
    </row>
    <row r="39" spans="1:27" ht="12" customHeight="1" x14ac:dyDescent="0.2">
      <c r="A39" s="2034" t="s">
        <v>531</v>
      </c>
      <c r="B39" s="2035"/>
      <c r="C39" s="72"/>
      <c r="D39" s="69"/>
      <c r="E39" s="69"/>
      <c r="F39" s="79"/>
      <c r="G39" s="69"/>
      <c r="H39" s="56"/>
      <c r="I39" s="2034" t="s">
        <v>531</v>
      </c>
      <c r="J39" s="2035"/>
      <c r="K39" s="2035"/>
      <c r="L39" s="2035"/>
      <c r="M39" s="2035"/>
      <c r="N39" s="67"/>
      <c r="O39" s="72"/>
      <c r="P39" s="72"/>
      <c r="Q39" s="78"/>
      <c r="R39" s="72"/>
      <c r="S39" s="56"/>
      <c r="T39" s="72" t="s">
        <v>531</v>
      </c>
      <c r="U39" s="51"/>
      <c r="V39" s="72"/>
      <c r="W39" s="50"/>
      <c r="X39" s="78"/>
      <c r="Y39" s="45"/>
      <c r="Z39" s="45"/>
      <c r="AA39" s="46"/>
    </row>
    <row r="40" spans="1:27" ht="13.5" customHeight="1" x14ac:dyDescent="0.2">
      <c r="A40" s="2037" t="s">
        <v>2071</v>
      </c>
      <c r="B40" s="2038"/>
      <c r="C40" s="2039"/>
      <c r="D40" s="2039"/>
      <c r="E40" s="2039"/>
      <c r="F40" s="2040"/>
      <c r="G40" s="2040"/>
      <c r="H40" s="2041"/>
      <c r="I40" s="1953"/>
      <c r="J40" s="1955"/>
      <c r="K40" s="1955"/>
      <c r="L40" s="1955"/>
      <c r="M40" s="1955"/>
      <c r="N40" s="1955"/>
      <c r="O40" s="1955"/>
      <c r="P40" s="1955"/>
      <c r="Q40" s="1955"/>
      <c r="R40" s="1955"/>
      <c r="S40" s="1956"/>
      <c r="T40" s="1953"/>
      <c r="U40" s="1954"/>
      <c r="V40" s="1955"/>
      <c r="W40" s="1955"/>
      <c r="X40" s="1955"/>
      <c r="Y40" s="1955"/>
      <c r="Z40" s="1955"/>
      <c r="AA40" s="195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7" t="s">
        <v>2072</v>
      </c>
      <c r="B42" s="2028"/>
      <c r="C42" s="2029"/>
      <c r="D42" s="2042" t="s">
        <v>2073</v>
      </c>
      <c r="E42" s="2028"/>
      <c r="F42" s="2028"/>
      <c r="G42" s="2028"/>
      <c r="H42" s="2029"/>
      <c r="I42" s="1948"/>
      <c r="J42" s="1944"/>
      <c r="K42" s="1944"/>
      <c r="L42" s="1944"/>
      <c r="M42" s="1944"/>
      <c r="N42" s="1944"/>
      <c r="O42" s="1945"/>
      <c r="P42" s="1943"/>
      <c r="Q42" s="1944"/>
      <c r="R42" s="1944"/>
      <c r="S42" s="1945"/>
      <c r="T42" s="1948"/>
      <c r="U42" s="1944"/>
      <c r="V42" s="1944"/>
      <c r="W42" s="1945"/>
      <c r="X42" s="1943"/>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1"/>
      <c r="B44" s="2032"/>
      <c r="C44" s="2032"/>
      <c r="D44" s="2032"/>
      <c r="E44" s="2032"/>
      <c r="F44" s="2032"/>
      <c r="G44" s="2032"/>
      <c r="H44" s="2033"/>
      <c r="I44" s="2023"/>
      <c r="J44" s="2025"/>
      <c r="K44" s="2025"/>
      <c r="L44" s="2025"/>
      <c r="M44" s="2025"/>
      <c r="N44" s="2025"/>
      <c r="O44" s="2025"/>
      <c r="P44" s="2025"/>
      <c r="Q44" s="2025"/>
      <c r="R44" s="2025"/>
      <c r="S44" s="2026"/>
      <c r="T44" s="2023"/>
      <c r="U44" s="2024"/>
      <c r="V44" s="2024"/>
      <c r="W44" s="2024"/>
      <c r="X44" s="2024"/>
      <c r="Y44" s="2024"/>
      <c r="Z44" s="2025"/>
      <c r="AA44" s="202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2" sqref="F32"/>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0" t="s">
        <v>1802</v>
      </c>
      <c r="B2" s="1528" t="s">
        <v>1951</v>
      </c>
      <c r="C2" s="714" t="s">
        <v>1952</v>
      </c>
      <c r="D2" s="714" t="s">
        <v>1953</v>
      </c>
      <c r="E2" s="714" t="s">
        <v>1954</v>
      </c>
      <c r="F2" s="714" t="s">
        <v>1955</v>
      </c>
    </row>
    <row r="3" spans="1:6" ht="12" customHeight="1" x14ac:dyDescent="0.2">
      <c r="A3" s="2181"/>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F32" sqref="F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6" t="s">
        <v>629</v>
      </c>
      <c r="B1" s="2187"/>
      <c r="C1" s="721"/>
    </row>
    <row r="2" spans="1:7" ht="33.75" x14ac:dyDescent="0.2">
      <c r="A2" s="2195" t="s">
        <v>1802</v>
      </c>
      <c r="B2" s="2196"/>
      <c r="C2" s="1884" t="s">
        <v>1956</v>
      </c>
      <c r="D2" s="723" t="s">
        <v>1957</v>
      </c>
      <c r="E2" s="723" t="s">
        <v>1958</v>
      </c>
      <c r="F2" s="1884" t="s">
        <v>1959</v>
      </c>
    </row>
    <row r="3" spans="1:7" ht="15.75" customHeight="1" x14ac:dyDescent="0.2">
      <c r="A3" s="2199" t="s">
        <v>1114</v>
      </c>
      <c r="B3" s="2200"/>
      <c r="C3" s="2188"/>
      <c r="D3" s="2189"/>
      <c r="E3" s="2189"/>
      <c r="F3" s="2190"/>
    </row>
    <row r="4" spans="1:7" ht="12.75" customHeight="1" thickBot="1" x14ac:dyDescent="0.25">
      <c r="A4" s="2197" t="s">
        <v>630</v>
      </c>
      <c r="B4" s="2198"/>
      <c r="C4" s="581"/>
      <c r="D4" s="581"/>
      <c r="E4" s="581"/>
      <c r="F4" s="1755">
        <f>SUM(C4+D4)-E4</f>
        <v>0</v>
      </c>
    </row>
    <row r="5" spans="1:7" ht="15.75" customHeight="1" thickTop="1" x14ac:dyDescent="0.2">
      <c r="A5" s="2182" t="s">
        <v>1110</v>
      </c>
      <c r="B5" s="2183"/>
      <c r="C5" s="2191"/>
      <c r="D5" s="2192"/>
      <c r="E5" s="2192"/>
      <c r="F5" s="219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4" t="s">
        <v>631</v>
      </c>
      <c r="B15" s="2185"/>
      <c r="C15" s="1755">
        <f>SUM(C6:C14)</f>
        <v>0</v>
      </c>
      <c r="D15" s="1755">
        <f>SUM(D6:D14)</f>
        <v>0</v>
      </c>
      <c r="E15" s="1755">
        <f>SUM(E6:E14)</f>
        <v>0</v>
      </c>
      <c r="F15" s="1755">
        <f>SUM(F6:F14)</f>
        <v>0</v>
      </c>
      <c r="G15" s="552"/>
    </row>
    <row r="16" spans="1:7" s="202" customFormat="1" ht="15.75" customHeight="1" thickTop="1" x14ac:dyDescent="0.2">
      <c r="A16" s="2194" t="s">
        <v>1111</v>
      </c>
      <c r="B16" s="2183"/>
      <c r="C16" s="2191"/>
      <c r="D16" s="2192"/>
      <c r="E16" s="2192"/>
      <c r="F16" s="2193"/>
    </row>
    <row r="17" spans="1:11" ht="12.75" customHeight="1" thickBot="1" x14ac:dyDescent="0.25">
      <c r="A17" s="2207" t="s">
        <v>64</v>
      </c>
      <c r="B17" s="2208"/>
      <c r="C17" s="726"/>
      <c r="D17" s="585"/>
      <c r="E17" s="726"/>
      <c r="F17" s="1755">
        <f>SUM(C17+D17)-E17</f>
        <v>0</v>
      </c>
    </row>
    <row r="18" spans="1:11" ht="12.75" customHeight="1" thickTop="1" thickBot="1" x14ac:dyDescent="0.25">
      <c r="A18" s="2207" t="s">
        <v>6</v>
      </c>
      <c r="B18" s="2208"/>
      <c r="C18" s="726"/>
      <c r="D18" s="585"/>
      <c r="E18" s="726"/>
      <c r="F18" s="1755">
        <f>SUM(C18+D18)-E18</f>
        <v>0</v>
      </c>
    </row>
    <row r="19" spans="1:11" ht="12.75" customHeight="1" thickTop="1" thickBot="1" x14ac:dyDescent="0.25">
      <c r="A19" s="2207" t="s">
        <v>388</v>
      </c>
      <c r="B19" s="2208"/>
      <c r="C19" s="726"/>
      <c r="D19" s="585"/>
      <c r="E19" s="726"/>
      <c r="F19" s="1755">
        <f>SUM(C19+D19)-E19</f>
        <v>0</v>
      </c>
    </row>
    <row r="20" spans="1:11" ht="12.75" customHeight="1" thickTop="1" thickBot="1" x14ac:dyDescent="0.25">
      <c r="A20" s="2207" t="s">
        <v>448</v>
      </c>
      <c r="B20" s="2208"/>
      <c r="C20" s="726"/>
      <c r="D20" s="585"/>
      <c r="E20" s="726"/>
      <c r="F20" s="1755">
        <f>SUM(C20+D20)-E20</f>
        <v>0</v>
      </c>
    </row>
    <row r="21" spans="1:11" ht="14.25" thickTop="1" thickBot="1" x14ac:dyDescent="0.25">
      <c r="A21" s="2184" t="s">
        <v>632</v>
      </c>
      <c r="B21" s="2185"/>
      <c r="C21" s="1755">
        <f>SUM(C17:C20)</f>
        <v>0</v>
      </c>
      <c r="D21" s="1755">
        <f>SUM(D17:D20)</f>
        <v>0</v>
      </c>
      <c r="E21" s="1755">
        <f>SUM(E17:E20)</f>
        <v>0</v>
      </c>
      <c r="F21" s="1755">
        <f>SUM(F17:F20)</f>
        <v>0</v>
      </c>
      <c r="G21" s="552"/>
    </row>
    <row r="22" spans="1:11" ht="15.75" customHeight="1" thickTop="1" x14ac:dyDescent="0.2">
      <c r="A22" s="2209" t="s">
        <v>1112</v>
      </c>
      <c r="B22" s="2183"/>
      <c r="C22" s="2191"/>
      <c r="D22" s="2192"/>
      <c r="E22" s="2192"/>
      <c r="F22" s="2193"/>
    </row>
    <row r="23" spans="1:11" ht="13.5" thickBot="1" x14ac:dyDescent="0.25">
      <c r="A23" s="2197" t="s">
        <v>633</v>
      </c>
      <c r="B23" s="2198"/>
      <c r="C23" s="581"/>
      <c r="D23" s="581"/>
      <c r="E23" s="581"/>
      <c r="F23" s="1755">
        <f>SUM(C23+D23)-E23</f>
        <v>0</v>
      </c>
      <c r="G23" s="552"/>
    </row>
    <row r="24" spans="1:11" ht="15.75" customHeight="1" thickTop="1" x14ac:dyDescent="0.2">
      <c r="A24" s="2209" t="s">
        <v>1113</v>
      </c>
      <c r="B24" s="2183"/>
      <c r="C24" s="2191"/>
      <c r="D24" s="2192"/>
      <c r="E24" s="2192"/>
      <c r="F24" s="2193"/>
    </row>
    <row r="25" spans="1:11" ht="13.5" thickBot="1" x14ac:dyDescent="0.25">
      <c r="A25" s="2197" t="s">
        <v>634</v>
      </c>
      <c r="B25" s="2198"/>
      <c r="C25" s="581"/>
      <c r="D25" s="581"/>
      <c r="E25" s="581"/>
      <c r="F25" s="1755">
        <f>SUM(C25+D25)-E25</f>
        <v>0</v>
      </c>
      <c r="G25" s="552"/>
    </row>
    <row r="26" spans="1:11" ht="15.75" customHeight="1" thickTop="1" x14ac:dyDescent="0.2">
      <c r="A26" s="2182" t="s">
        <v>657</v>
      </c>
      <c r="B26" s="2183"/>
      <c r="C26" s="727"/>
      <c r="D26" s="727"/>
      <c r="E26" s="727"/>
      <c r="F26" s="728"/>
    </row>
    <row r="27" spans="1:11" ht="13.5" thickBot="1" x14ac:dyDescent="0.25">
      <c r="A27" s="2184" t="s">
        <v>1070</v>
      </c>
      <c r="B27" s="2185"/>
      <c r="C27" s="585"/>
      <c r="D27" s="585"/>
      <c r="E27" s="585"/>
      <c r="F27" s="1755">
        <f>SUM(C27+D27)-E27</f>
        <v>0</v>
      </c>
      <c r="G27" s="552"/>
    </row>
    <row r="28" spans="1:11" ht="7.5" customHeight="1" thickTop="1" x14ac:dyDescent="0.2">
      <c r="A28" s="593"/>
    </row>
    <row r="29" spans="1:11" ht="23.25" customHeight="1" x14ac:dyDescent="0.2">
      <c r="A29" s="2210" t="s">
        <v>582</v>
      </c>
      <c r="B29" s="2187"/>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1" t="s">
        <v>584</v>
      </c>
      <c r="C52" s="2202"/>
      <c r="D52" s="2202"/>
      <c r="E52" s="749" t="s">
        <v>845</v>
      </c>
      <c r="F52" s="2203"/>
      <c r="G52" s="2204"/>
      <c r="H52" s="736"/>
      <c r="I52" s="736"/>
      <c r="J52" s="746"/>
    </row>
    <row r="53" spans="1:11" ht="11.25" customHeight="1" x14ac:dyDescent="0.2">
      <c r="A53" s="750" t="s">
        <v>913</v>
      </c>
      <c r="B53" s="751" t="s">
        <v>951</v>
      </c>
      <c r="C53" s="746"/>
      <c r="D53" s="737"/>
      <c r="E53" s="749" t="s">
        <v>497</v>
      </c>
      <c r="F53" s="2205"/>
      <c r="G53" s="2206"/>
      <c r="H53" s="736"/>
      <c r="I53" s="736"/>
      <c r="J53" s="746"/>
    </row>
    <row r="54" spans="1:11" ht="11.25" customHeight="1" x14ac:dyDescent="0.2">
      <c r="A54" s="752" t="s">
        <v>914</v>
      </c>
      <c r="B54" s="747" t="s">
        <v>952</v>
      </c>
      <c r="C54" s="746"/>
      <c r="D54" s="737"/>
      <c r="E54" s="749" t="s">
        <v>498</v>
      </c>
      <c r="F54" s="2205"/>
      <c r="G54" s="220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F32" sqref="F3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5" t="s">
        <v>856</v>
      </c>
      <c r="B1" s="2236"/>
      <c r="C1" s="2236"/>
      <c r="D1" s="2236"/>
      <c r="E1" s="2236"/>
      <c r="F1" s="2236"/>
      <c r="G1" s="2237"/>
      <c r="H1" s="1530"/>
      <c r="I1" s="760"/>
      <c r="J1" s="433"/>
    </row>
    <row r="2" spans="1:11" ht="26.25" x14ac:dyDescent="0.2">
      <c r="A2" s="2214" t="s">
        <v>1677</v>
      </c>
      <c r="B2" s="2215"/>
      <c r="C2" s="2215"/>
      <c r="D2" s="2215"/>
      <c r="E2" s="2216"/>
      <c r="F2" s="761" t="s">
        <v>904</v>
      </c>
      <c r="G2" s="762" t="s">
        <v>1674</v>
      </c>
      <c r="H2" s="762" t="s">
        <v>410</v>
      </c>
      <c r="I2" s="762" t="s">
        <v>1158</v>
      </c>
      <c r="J2" s="762" t="s">
        <v>1812</v>
      </c>
      <c r="K2" s="762" t="s">
        <v>138</v>
      </c>
    </row>
    <row r="3" spans="1:11" x14ac:dyDescent="0.2">
      <c r="A3" s="2217" t="s">
        <v>1964</v>
      </c>
      <c r="B3" s="2218"/>
      <c r="C3" s="2218"/>
      <c r="D3" s="2218"/>
      <c r="E3" s="2219"/>
      <c r="F3" s="763"/>
      <c r="G3" s="764"/>
      <c r="H3" s="764"/>
      <c r="I3" s="764"/>
      <c r="J3" s="765"/>
      <c r="K3" s="765"/>
    </row>
    <row r="4" spans="1:11" x14ac:dyDescent="0.2">
      <c r="A4" s="2220" t="s">
        <v>369</v>
      </c>
      <c r="B4" s="2221"/>
      <c r="C4" s="2221"/>
      <c r="D4" s="2221"/>
      <c r="E4" s="2202"/>
      <c r="F4" s="766"/>
      <c r="G4" s="767"/>
      <c r="H4" s="768"/>
      <c r="I4" s="767"/>
      <c r="J4" s="769"/>
      <c r="K4" s="769"/>
    </row>
    <row r="5" spans="1:11" x14ac:dyDescent="0.2">
      <c r="A5" s="2238" t="s">
        <v>1069</v>
      </c>
      <c r="B5" s="2211"/>
      <c r="C5" s="2211"/>
      <c r="D5" s="2211"/>
      <c r="E5" s="2239"/>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38" t="s">
        <v>1813</v>
      </c>
      <c r="B10" s="2211"/>
      <c r="C10" s="2211"/>
      <c r="D10" s="2211"/>
      <c r="E10" s="2240"/>
      <c r="F10" s="783" t="s">
        <v>862</v>
      </c>
      <c r="G10" s="782"/>
      <c r="H10" s="784"/>
      <c r="I10" s="764"/>
      <c r="J10" s="765"/>
      <c r="K10" s="765"/>
    </row>
    <row r="11" spans="1:11" x14ac:dyDescent="0.2">
      <c r="A11" s="2238" t="s">
        <v>160</v>
      </c>
      <c r="B11" s="2211"/>
      <c r="C11" s="2211"/>
      <c r="D11" s="2211"/>
      <c r="E11" s="2239"/>
      <c r="F11" s="770" t="s">
        <v>852</v>
      </c>
      <c r="G11" s="771"/>
      <c r="H11" s="764"/>
      <c r="I11" s="764"/>
      <c r="J11" s="765"/>
      <c r="K11" s="773"/>
    </row>
    <row r="12" spans="1:11" ht="13.5" thickBot="1" x14ac:dyDescent="0.25">
      <c r="A12" s="2228" t="s">
        <v>905</v>
      </c>
      <c r="B12" s="2229"/>
      <c r="C12" s="2229"/>
      <c r="D12" s="2229"/>
      <c r="E12" s="2230"/>
      <c r="F12" s="1757"/>
      <c r="G12" s="1758">
        <f>SUM(G5:G11)</f>
        <v>0</v>
      </c>
      <c r="H12" s="1758">
        <f>SUM(H5:H11)</f>
        <v>0</v>
      </c>
      <c r="I12" s="1758">
        <f>SUM(I5:I11)</f>
        <v>0</v>
      </c>
      <c r="J12" s="1758">
        <f>SUM(J5:J11)</f>
        <v>0</v>
      </c>
      <c r="K12" s="1758">
        <f>SUM(K5:K11)</f>
        <v>0</v>
      </c>
    </row>
    <row r="13" spans="1:11" ht="13.5" thickTop="1" x14ac:dyDescent="0.2">
      <c r="A13" s="2222" t="s">
        <v>370</v>
      </c>
      <c r="B13" s="2223"/>
      <c r="C13" s="2223"/>
      <c r="D13" s="2223"/>
      <c r="E13" s="2224"/>
      <c r="F13" s="785"/>
      <c r="G13" s="786"/>
      <c r="H13" s="787"/>
      <c r="I13" s="788"/>
      <c r="J13" s="788"/>
      <c r="K13" s="788"/>
    </row>
    <row r="14" spans="1:11" x14ac:dyDescent="0.2">
      <c r="A14" s="2244" t="s">
        <v>456</v>
      </c>
      <c r="B14" s="2244"/>
      <c r="C14" s="2244"/>
      <c r="D14" s="2244"/>
      <c r="E14" s="2245"/>
      <c r="F14" s="789" t="s">
        <v>854</v>
      </c>
      <c r="G14" s="782"/>
      <c r="H14" s="764"/>
      <c r="I14" s="771"/>
      <c r="J14" s="773"/>
      <c r="K14" s="765"/>
    </row>
    <row r="15" spans="1:11" x14ac:dyDescent="0.2">
      <c r="A15" s="2211" t="s">
        <v>4</v>
      </c>
      <c r="B15" s="2211"/>
      <c r="C15" s="2211"/>
      <c r="D15" s="2211"/>
      <c r="E15" s="2239"/>
      <c r="F15" s="789" t="s">
        <v>855</v>
      </c>
      <c r="G15" s="771"/>
      <c r="H15" s="764"/>
      <c r="I15" s="764"/>
      <c r="J15" s="765"/>
      <c r="K15" s="765"/>
    </row>
    <row r="16" spans="1:11" x14ac:dyDescent="0.2">
      <c r="A16" s="2211" t="s">
        <v>298</v>
      </c>
      <c r="B16" s="2211"/>
      <c r="C16" s="2211"/>
      <c r="D16" s="2211"/>
      <c r="E16" s="2239"/>
      <c r="F16" s="789" t="s">
        <v>923</v>
      </c>
      <c r="G16" s="772"/>
      <c r="H16" s="767"/>
      <c r="I16" s="767"/>
      <c r="J16" s="769"/>
      <c r="K16" s="769"/>
    </row>
    <row r="17" spans="1:11" x14ac:dyDescent="0.2">
      <c r="A17" s="2233" t="s">
        <v>935</v>
      </c>
      <c r="B17" s="2233"/>
      <c r="C17" s="2233"/>
      <c r="D17" s="2233"/>
      <c r="E17" s="2234"/>
      <c r="F17" s="790"/>
      <c r="G17" s="791"/>
      <c r="H17" s="792"/>
      <c r="I17" s="792"/>
      <c r="J17" s="793"/>
      <c r="K17" s="794"/>
    </row>
    <row r="18" spans="1:11" x14ac:dyDescent="0.2">
      <c r="A18" s="2225" t="s">
        <v>368</v>
      </c>
      <c r="B18" s="2226"/>
      <c r="C18" s="2226"/>
      <c r="D18" s="2226"/>
      <c r="E18" s="2227"/>
      <c r="F18" s="789" t="s">
        <v>932</v>
      </c>
      <c r="G18" s="782"/>
      <c r="H18" s="782"/>
      <c r="I18" s="782"/>
      <c r="J18" s="765"/>
      <c r="K18" s="795"/>
    </row>
    <row r="19" spans="1:11" ht="21.75" customHeight="1" x14ac:dyDescent="0.2">
      <c r="A19" s="2246" t="s">
        <v>1809</v>
      </c>
      <c r="B19" s="2246"/>
      <c r="C19" s="2246"/>
      <c r="D19" s="2246"/>
      <c r="E19" s="2247"/>
      <c r="F19" s="789" t="s">
        <v>933</v>
      </c>
      <c r="G19" s="782"/>
      <c r="H19" s="782"/>
      <c r="I19" s="782"/>
      <c r="J19" s="765"/>
      <c r="K19" s="795"/>
    </row>
    <row r="20" spans="1:11" x14ac:dyDescent="0.2">
      <c r="A20" s="2225" t="s">
        <v>1814</v>
      </c>
      <c r="B20" s="2226"/>
      <c r="C20" s="2226"/>
      <c r="D20" s="2226"/>
      <c r="E20" s="2227"/>
      <c r="F20" s="789" t="s">
        <v>934</v>
      </c>
      <c r="G20" s="782"/>
      <c r="H20" s="782"/>
      <c r="I20" s="782"/>
      <c r="J20" s="765"/>
      <c r="K20" s="795"/>
    </row>
    <row r="21" spans="1:11" ht="13.5" thickBot="1" x14ac:dyDescent="0.25">
      <c r="A21" s="2231" t="s">
        <v>638</v>
      </c>
      <c r="B21" s="2231"/>
      <c r="C21" s="2231"/>
      <c r="D21" s="2231"/>
      <c r="E21" s="2231"/>
      <c r="F21" s="1759"/>
      <c r="G21" s="792"/>
      <c r="H21" s="796"/>
      <c r="I21" s="796"/>
      <c r="J21" s="1760">
        <f>SUM(J18:J20)</f>
        <v>0</v>
      </c>
      <c r="K21" s="793"/>
    </row>
    <row r="22" spans="1:11" ht="13.5" thickTop="1" x14ac:dyDescent="0.2">
      <c r="A22" s="2211" t="s">
        <v>1815</v>
      </c>
      <c r="B22" s="2211"/>
      <c r="C22" s="2211"/>
      <c r="D22" s="2211"/>
      <c r="E22" s="2239"/>
      <c r="F22" s="789" t="s">
        <v>862</v>
      </c>
      <c r="G22" s="782"/>
      <c r="H22" s="764"/>
      <c r="I22" s="764"/>
      <c r="J22" s="797"/>
      <c r="K22" s="765"/>
    </row>
    <row r="23" spans="1:11" ht="13.5" thickBot="1" x14ac:dyDescent="0.25">
      <c r="A23" s="2232" t="s">
        <v>906</v>
      </c>
      <c r="B23" s="2231"/>
      <c r="C23" s="2231"/>
      <c r="D23" s="2231"/>
      <c r="E23" s="2231"/>
      <c r="F23" s="1761"/>
      <c r="G23" s="1758">
        <f>SUM(G14:G16,G21,G22)</f>
        <v>0</v>
      </c>
      <c r="H23" s="1758">
        <f>SUM(H14:H16,H21,H22)</f>
        <v>0</v>
      </c>
      <c r="I23" s="1758">
        <f>SUM(I14:I16,I21,I22)</f>
        <v>0</v>
      </c>
      <c r="J23" s="1758">
        <f>SUM(J14:J16,J21,J22)</f>
        <v>0</v>
      </c>
      <c r="K23" s="1758">
        <f>SUM(K14:K16,K21,K22)</f>
        <v>0</v>
      </c>
    </row>
    <row r="24" spans="1:11" ht="14.25" thickTop="1" thickBot="1" x14ac:dyDescent="0.25">
      <c r="A24" s="2232" t="s">
        <v>1965</v>
      </c>
      <c r="B24" s="2231"/>
      <c r="C24" s="2231"/>
      <c r="D24" s="2231"/>
      <c r="E24" s="2231"/>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1"/>
      <c r="I31" s="2242"/>
      <c r="J31" s="2242"/>
      <c r="K31" s="2242"/>
    </row>
    <row r="32" spans="1:11" x14ac:dyDescent="0.2">
      <c r="A32" s="809"/>
      <c r="B32" s="237"/>
      <c r="C32" s="237"/>
      <c r="D32" s="237"/>
      <c r="E32" s="805"/>
      <c r="F32" s="811" t="s">
        <v>540</v>
      </c>
      <c r="G32" s="764"/>
      <c r="H32" s="2243"/>
      <c r="I32" s="2242"/>
      <c r="J32" s="2242"/>
      <c r="K32" s="2242"/>
    </row>
    <row r="33" spans="1:11" ht="1.5" customHeight="1" x14ac:dyDescent="0.2">
      <c r="A33" s="812" t="s">
        <v>1169</v>
      </c>
      <c r="B33" s="364"/>
      <c r="C33" s="364"/>
      <c r="D33" s="364"/>
      <c r="E33" s="364"/>
      <c r="F33" s="364"/>
      <c r="G33" s="813"/>
      <c r="H33" s="2243"/>
      <c r="I33" s="2242"/>
      <c r="J33" s="2242"/>
      <c r="K33" s="2242"/>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1" t="s">
        <v>541</v>
      </c>
      <c r="B41" s="2212"/>
      <c r="C41" s="2212"/>
      <c r="D41" s="2212"/>
      <c r="E41" s="2212"/>
      <c r="F41" s="221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32" sqref="F3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0" t="s">
        <v>1909</v>
      </c>
      <c r="B1" s="2251"/>
      <c r="C1" s="2252"/>
      <c r="D1" s="826"/>
      <c r="E1" s="827"/>
      <c r="F1" s="827"/>
      <c r="G1" s="828"/>
      <c r="H1" s="829"/>
      <c r="I1" s="830"/>
      <c r="J1" s="2248"/>
      <c r="K1" s="2249"/>
      <c r="L1" s="2249"/>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c r="E8" s="844"/>
      <c r="F8" s="1760">
        <f>(C8+D8)-E8</f>
        <v>0</v>
      </c>
      <c r="G8" s="843">
        <v>50</v>
      </c>
      <c r="H8" s="765"/>
      <c r="I8" s="765"/>
      <c r="J8" s="765"/>
      <c r="K8" s="1769">
        <f>(H8+I8)-J8</f>
        <v>0</v>
      </c>
      <c r="L8" s="1769">
        <f>F8-K8</f>
        <v>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c r="D12" s="844"/>
      <c r="E12" s="844"/>
      <c r="F12" s="1760">
        <f>(C12+D12)-E12</f>
        <v>0</v>
      </c>
      <c r="G12" s="843">
        <v>10</v>
      </c>
      <c r="H12" s="765"/>
      <c r="I12" s="765"/>
      <c r="J12" s="765"/>
      <c r="K12" s="1769">
        <f>(H12+I12)-J12</f>
        <v>0</v>
      </c>
      <c r="L12" s="1769">
        <f>F12-K12</f>
        <v>0</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0</v>
      </c>
      <c r="D16" s="1760">
        <f>SUM(D3,D5:D6,D8:D10,D12:D15)</f>
        <v>0</v>
      </c>
      <c r="E16" s="1760">
        <f>SUM(E3,E5:E6,E8:E10,E12:E15)</f>
        <v>0</v>
      </c>
      <c r="F16" s="1760">
        <f>SUM(F3,F5:F6,F8:F10,F12:F15)</f>
        <v>0</v>
      </c>
      <c r="G16" s="843"/>
      <c r="H16" s="1760">
        <f>SUM(H3,H6,H8:H10,H12:H14,)</f>
        <v>0</v>
      </c>
      <c r="I16" s="1760">
        <f>SUM(I3,I6,I8:I10,I12:I14,)</f>
        <v>0</v>
      </c>
      <c r="J16" s="1760">
        <f>SUM(J3,J6,J8:J10,J12:J14,)</f>
        <v>0</v>
      </c>
      <c r="K16" s="1760">
        <f>(H16+I16)-J16</f>
        <v>0</v>
      </c>
      <c r="L16" s="1760">
        <f>F16-K16</f>
        <v>0</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 activePane="bottomLeft" state="frozen"/>
      <selection activeCell="F32" sqref="F32"/>
      <selection pane="bottomLeft" activeCell="F32" sqref="F3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6" t="s">
        <v>1975</v>
      </c>
      <c r="B1" s="2257"/>
      <c r="C1" s="2257"/>
      <c r="D1" s="2257"/>
      <c r="E1" s="2257"/>
      <c r="F1" s="2258"/>
      <c r="G1" s="855"/>
    </row>
    <row r="2" spans="1:7" ht="15" customHeight="1" thickBot="1" x14ac:dyDescent="0.25">
      <c r="A2" s="2259" t="s">
        <v>477</v>
      </c>
      <c r="B2" s="2260"/>
      <c r="C2" s="2260"/>
      <c r="D2" s="2260"/>
      <c r="E2" s="2260"/>
      <c r="F2" s="226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2"/>
      <c r="B5" s="2263"/>
      <c r="C5" s="2263"/>
      <c r="D5" s="2263"/>
      <c r="E5" s="2263"/>
      <c r="F5" s="2263"/>
    </row>
    <row r="6" spans="1:7" ht="13.5" customHeight="1" thickBot="1" x14ac:dyDescent="0.25">
      <c r="A6" s="2253" t="s">
        <v>1104</v>
      </c>
      <c r="B6" s="2254"/>
      <c r="C6" s="2254"/>
      <c r="D6" s="2254"/>
      <c r="E6" s="2254"/>
      <c r="F6" s="225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1266565</v>
      </c>
      <c r="G8" s="865"/>
    </row>
    <row r="9" spans="1:7" x14ac:dyDescent="0.2">
      <c r="A9" s="869" t="s">
        <v>460</v>
      </c>
      <c r="B9" s="870" t="s">
        <v>1877</v>
      </c>
      <c r="C9" s="871"/>
      <c r="D9" s="869" t="s">
        <v>501</v>
      </c>
      <c r="E9" s="868"/>
      <c r="F9" s="1909">
        <f>'Expenditures 15-22'!K151</f>
        <v>0</v>
      </c>
      <c r="G9" s="872"/>
    </row>
    <row r="10" spans="1:7" x14ac:dyDescent="0.2">
      <c r="A10" s="869" t="s">
        <v>499</v>
      </c>
      <c r="B10" s="870" t="s">
        <v>1878</v>
      </c>
      <c r="C10" s="871"/>
      <c r="D10" s="869" t="s">
        <v>501</v>
      </c>
      <c r="E10" s="868"/>
      <c r="F10" s="1909">
        <f>'Expenditures 15-22'!K174</f>
        <v>0</v>
      </c>
      <c r="G10" s="872"/>
    </row>
    <row r="11" spans="1:7" x14ac:dyDescent="0.2">
      <c r="A11" s="869" t="s">
        <v>461</v>
      </c>
      <c r="B11" s="870" t="s">
        <v>1879</v>
      </c>
      <c r="C11" s="871"/>
      <c r="D11" s="869" t="s">
        <v>501</v>
      </c>
      <c r="E11" s="868"/>
      <c r="F11" s="1909">
        <f>'Expenditures 15-22'!K210</f>
        <v>0</v>
      </c>
      <c r="G11" s="872"/>
    </row>
    <row r="12" spans="1:7" x14ac:dyDescent="0.2">
      <c r="A12" s="869" t="s">
        <v>462</v>
      </c>
      <c r="B12" s="870" t="s">
        <v>1880</v>
      </c>
      <c r="C12" s="871"/>
      <c r="D12" s="869" t="s">
        <v>501</v>
      </c>
      <c r="E12" s="868"/>
      <c r="F12" s="1909">
        <f>'Expenditures 15-22'!K295</f>
        <v>0</v>
      </c>
      <c r="G12" s="872"/>
    </row>
    <row r="13" spans="1:7" x14ac:dyDescent="0.2">
      <c r="A13" s="869" t="s">
        <v>106</v>
      </c>
      <c r="B13" s="870" t="s">
        <v>1881</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1266565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1006389</v>
      </c>
      <c r="G53" s="865"/>
    </row>
    <row r="54" spans="1:7" x14ac:dyDescent="0.2">
      <c r="A54" s="869" t="s">
        <v>459</v>
      </c>
      <c r="B54" s="869" t="s">
        <v>1476</v>
      </c>
      <c r="C54" s="889" t="s">
        <v>982</v>
      </c>
      <c r="D54" s="885" t="s">
        <v>1095</v>
      </c>
      <c r="E54" s="868"/>
      <c r="F54" s="1913">
        <f>'Expenditures 15-22'!G114</f>
        <v>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1006389</v>
      </c>
      <c r="G76" s="865"/>
    </row>
    <row r="77" spans="1:8" s="893" customFormat="1" ht="12" customHeight="1" thickTop="1" thickBot="1" x14ac:dyDescent="0.25">
      <c r="A77" s="1779"/>
      <c r="B77" s="1776"/>
      <c r="C77" s="1772"/>
      <c r="D77" s="1777" t="s">
        <v>1900</v>
      </c>
      <c r="E77" s="1774"/>
      <c r="F77" s="1780">
        <f>(F14-F76)</f>
        <v>260176</v>
      </c>
      <c r="G77" s="869"/>
    </row>
    <row r="78" spans="1:8" s="893" customFormat="1" ht="12" customHeight="1" thickTop="1" x14ac:dyDescent="0.2">
      <c r="A78" s="1781"/>
      <c r="B78" s="1776"/>
      <c r="C78" s="1772"/>
      <c r="D78" s="1777" t="s">
        <v>2062</v>
      </c>
      <c r="E78" s="1774"/>
      <c r="F78" s="898">
        <v>0</v>
      </c>
      <c r="G78" s="899"/>
      <c r="H78" s="869"/>
    </row>
    <row r="79" spans="1:8" s="893" customFormat="1" ht="12" customHeight="1" thickBot="1" x14ac:dyDescent="0.25">
      <c r="A79" s="1782"/>
      <c r="B79" s="1776"/>
      <c r="C79" s="1772"/>
      <c r="D79" s="1777" t="s">
        <v>1901</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3" t="s">
        <v>1105</v>
      </c>
      <c r="B81" s="2254"/>
      <c r="C81" s="2254"/>
      <c r="D81" s="2254"/>
      <c r="E81" s="2254"/>
      <c r="F81" s="225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177942</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569017</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0</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0</v>
      </c>
      <c r="G125" s="930"/>
    </row>
    <row r="126" spans="1:7" x14ac:dyDescent="0.2">
      <c r="A126" s="927" t="s">
        <v>668</v>
      </c>
      <c r="B126" s="927" t="s">
        <v>2024</v>
      </c>
      <c r="C126" s="932">
        <v>4300</v>
      </c>
      <c r="D126" s="933" t="str">
        <f>'Revenues 9-14'!A204</f>
        <v>Total Title I</v>
      </c>
      <c r="E126" s="906"/>
      <c r="F126" s="1789">
        <f>SUM('Revenues 9-14'!C204,'Revenues 9-14'!D204,'Revenues 9-14'!F204,'Revenues 9-14'!G204)</f>
        <v>0</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533536</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1280495</v>
      </c>
    </row>
    <row r="175" spans="1:7" ht="12" customHeight="1" x14ac:dyDescent="0.2">
      <c r="A175" s="1770"/>
      <c r="B175" s="1784"/>
      <c r="C175" s="1785"/>
      <c r="D175" s="1786" t="s">
        <v>2057</v>
      </c>
      <c r="E175" s="1787"/>
      <c r="F175" s="1789">
        <f>'PCTC-OEPP 27-28'!F77-F174</f>
        <v>-1020319</v>
      </c>
    </row>
    <row r="176" spans="1:7" ht="12" customHeight="1" x14ac:dyDescent="0.2">
      <c r="A176" s="1770"/>
      <c r="B176" s="1784"/>
      <c r="C176" s="1785"/>
      <c r="D176" s="1786" t="s">
        <v>1817</v>
      </c>
      <c r="E176" s="1787"/>
      <c r="F176" s="1789">
        <f>'Cap Outlay Deprec 26'!I18</f>
        <v>0</v>
      </c>
    </row>
    <row r="177" spans="1:7" ht="12" customHeight="1" x14ac:dyDescent="0.2">
      <c r="A177" s="1770"/>
      <c r="B177" s="1784"/>
      <c r="C177" s="1785"/>
      <c r="D177" s="1786" t="s">
        <v>2058</v>
      </c>
      <c r="E177" s="1787"/>
      <c r="F177" s="1789">
        <f>F175+F176</f>
        <v>-1020319</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2059</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7" zoomScaleNormal="100" workbookViewId="0">
      <selection activeCell="D18" sqref="D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7" t="s">
        <v>1818</v>
      </c>
      <c r="B4" s="2268"/>
      <c r="C4" s="2268"/>
      <c r="D4" s="2268"/>
      <c r="E4" s="2268"/>
      <c r="F4" s="2268"/>
      <c r="G4" s="2269"/>
    </row>
    <row r="5" spans="1:7" x14ac:dyDescent="0.25">
      <c r="A5" s="2270"/>
      <c r="B5" s="2271"/>
      <c r="C5" s="2271"/>
      <c r="D5" s="2271"/>
      <c r="E5" s="2271"/>
      <c r="F5" s="2271"/>
      <c r="G5" s="2272"/>
    </row>
    <row r="6" spans="1:7" ht="18.75" x14ac:dyDescent="0.25">
      <c r="A6" s="1534" t="s">
        <v>1819</v>
      </c>
      <c r="B6" s="1535"/>
      <c r="C6" s="1535"/>
      <c r="D6" s="1535"/>
      <c r="E6" s="1535"/>
      <c r="F6" s="1535"/>
      <c r="G6" s="1536"/>
    </row>
    <row r="7" spans="1:7" ht="30.75" customHeight="1" x14ac:dyDescent="0.25">
      <c r="A7" s="2273" t="s">
        <v>1932</v>
      </c>
      <c r="B7" s="2274"/>
      <c r="C7" s="2274"/>
      <c r="D7" s="2274"/>
      <c r="E7" s="2274"/>
      <c r="F7" s="2274"/>
      <c r="G7" s="2275"/>
    </row>
    <row r="8" spans="1:7" ht="15.75" customHeight="1" x14ac:dyDescent="0.25">
      <c r="A8" s="2276" t="s">
        <v>1907</v>
      </c>
      <c r="B8" s="2277"/>
      <c r="C8" s="2277"/>
      <c r="D8" s="2277"/>
      <c r="E8" s="2277"/>
      <c r="F8" s="2277"/>
      <c r="G8" s="2278"/>
    </row>
    <row r="9" spans="1:7" ht="35.25" customHeight="1" x14ac:dyDescent="0.25">
      <c r="A9" s="2273" t="s">
        <v>1935</v>
      </c>
      <c r="B9" s="2274"/>
      <c r="C9" s="2274"/>
      <c r="D9" s="2274"/>
      <c r="E9" s="2274"/>
      <c r="F9" s="2274"/>
      <c r="G9" s="2275"/>
    </row>
    <row r="10" spans="1:7" ht="15" customHeight="1" x14ac:dyDescent="0.25">
      <c r="A10" s="1537" t="s">
        <v>1820</v>
      </c>
      <c r="B10" s="1538"/>
      <c r="C10" s="1538"/>
      <c r="D10" s="1538"/>
      <c r="E10" s="1538"/>
      <c r="F10" s="1538"/>
      <c r="G10" s="1539"/>
    </row>
    <row r="11" spans="1:7" ht="17.25" customHeight="1" x14ac:dyDescent="0.25">
      <c r="A11" s="2273" t="s">
        <v>1934</v>
      </c>
      <c r="B11" s="2274"/>
      <c r="C11" s="2274"/>
      <c r="D11" s="2274"/>
      <c r="E11" s="2274"/>
      <c r="F11" s="2274"/>
      <c r="G11" s="2275"/>
    </row>
    <row r="12" spans="1:7" ht="15" customHeight="1" x14ac:dyDescent="0.25">
      <c r="A12" s="1537" t="s">
        <v>1825</v>
      </c>
      <c r="B12" s="1538"/>
      <c r="C12" s="1538"/>
      <c r="D12" s="1538"/>
      <c r="E12" s="1538"/>
      <c r="F12" s="1538"/>
      <c r="G12" s="1539"/>
    </row>
    <row r="13" spans="1:7" ht="32.25" customHeight="1" x14ac:dyDescent="0.25">
      <c r="A13" s="2264" t="s">
        <v>1976</v>
      </c>
      <c r="B13" s="2265"/>
      <c r="C13" s="2265"/>
      <c r="D13" s="2265"/>
      <c r="E13" s="2265"/>
      <c r="F13" s="2265"/>
      <c r="G13" s="2266"/>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2082</v>
      </c>
      <c r="B17" s="1934"/>
      <c r="C17" s="1656"/>
      <c r="D17" s="2484" t="s">
        <v>2082</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0</v>
      </c>
      <c r="E141" s="1541">
        <f t="shared" si="0"/>
        <v>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F32" sqref="F3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9" t="s">
        <v>1679</v>
      </c>
      <c r="B5" s="2280"/>
      <c r="C5" s="2280"/>
      <c r="D5" s="2280"/>
      <c r="E5" s="2280"/>
      <c r="F5" s="2280"/>
      <c r="G5" s="228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284" t="s">
        <v>1977</v>
      </c>
      <c r="B11" s="2285"/>
      <c r="C11" s="2285"/>
      <c r="D11" s="2286"/>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0</v>
      </c>
      <c r="F19" s="1799"/>
      <c r="G19" s="1801">
        <f>'Expenditures 15-22'!K33-SUM('Expenditures 15-22'!G33,'Expenditures 15-22'!I33)+'Expenditures 15-22'!D229</f>
        <v>0</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8541</v>
      </c>
      <c r="F21" s="1802"/>
      <c r="G21" s="1805">
        <f>'Expenditures 15-22'!K42-SUM('Expenditures 15-22'!G42,'Expenditures 15-22'!I42)+'Expenditures 15-22'!K120-SUM('Expenditures 15-22'!G120,'Expenditures 15-22'!I120)+'Expenditures 15-22'!K180-SUM('Expenditures 15-22'!G180,'Expenditures 15-22'!I180)+'Expenditures 15-22'!D238</f>
        <v>8541</v>
      </c>
      <c r="H21" s="987"/>
      <c r="I21" s="162"/>
    </row>
    <row r="22" spans="1:9" s="668" customFormat="1" ht="12" customHeight="1" x14ac:dyDescent="0.2">
      <c r="A22" s="994" t="s">
        <v>564</v>
      </c>
      <c r="B22" s="995"/>
      <c r="C22" s="993">
        <v>2200</v>
      </c>
      <c r="D22" s="1802"/>
      <c r="E22" s="1804">
        <f>'Expenditures 15-22'!K47-SUM('Expenditures 15-22'!G47,'Expenditures 15-22'!I47)+'Expenditures 15-22'!D243</f>
        <v>167626</v>
      </c>
      <c r="F22" s="1802"/>
      <c r="G22" s="1805">
        <f>'Expenditures 15-22'!K47-SUM('Expenditures 15-22'!G47,'Expenditures 15-22'!I47)+'Expenditures 15-22'!D243</f>
        <v>167626</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84009</v>
      </c>
      <c r="F23" s="1802"/>
      <c r="G23" s="1804">
        <f>'Expenditures 15-22'!K53-SUM('Expenditures 15-22'!G53,'Expenditures 15-22'!I53)+'Expenditures 15-22'!D257+'Expenditures 15-22'!K330-SUM('Expenditures 15-22'!G330,'Expenditures 15-22'!I330)</f>
        <v>84009</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0</v>
      </c>
      <c r="F27" s="1804">
        <f>'Expenditures 15-22'!K60-SUM('Expenditures 15-22'!G60,'Expenditures 15-22'!I60)+'Expenditures 15-22'!D264-E8</f>
        <v>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0</v>
      </c>
      <c r="F28" s="1806">
        <f>'Expenditures 15-22'!K61-SUM('Expenditures 15-22'!G61,'Expenditures 15-22'!I61)+'Expenditures 15-22'!K124-SUM('Expenditures 15-22'!G124,'Expenditures 15-22'!I124)+'Expenditures 15-22'!D266-E9</f>
        <v>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0</v>
      </c>
      <c r="E41" s="1806">
        <f>SUM(E19:E40)</f>
        <v>260176</v>
      </c>
      <c r="F41" s="1806">
        <f>SUM(F19:F39)</f>
        <v>0</v>
      </c>
      <c r="G41" s="1806">
        <f>SUM(G19:G40)</f>
        <v>260176</v>
      </c>
    </row>
    <row r="42" spans="1:7" x14ac:dyDescent="0.2">
      <c r="A42" s="987"/>
      <c r="B42" s="162"/>
      <c r="C42" s="1001"/>
      <c r="D42" s="2282" t="s">
        <v>522</v>
      </c>
      <c r="E42" s="2283"/>
      <c r="F42" s="1002" t="s">
        <v>523</v>
      </c>
      <c r="G42" s="1003"/>
    </row>
    <row r="43" spans="1:7" ht="12" customHeight="1" x14ac:dyDescent="0.2">
      <c r="A43" s="987"/>
      <c r="B43" s="162"/>
      <c r="C43" s="1001"/>
      <c r="D43" s="1807" t="s">
        <v>473</v>
      </c>
      <c r="E43" s="1808">
        <f>D41</f>
        <v>0</v>
      </c>
      <c r="F43" s="1807" t="s">
        <v>473</v>
      </c>
      <c r="G43" s="1808">
        <f>F41</f>
        <v>0</v>
      </c>
    </row>
    <row r="44" spans="1:7" ht="12" customHeight="1" x14ac:dyDescent="0.2">
      <c r="A44" s="987"/>
      <c r="B44" s="162"/>
      <c r="C44" s="1001"/>
      <c r="D44" s="1807" t="s">
        <v>474</v>
      </c>
      <c r="E44" s="1808">
        <f>E41</f>
        <v>260176</v>
      </c>
      <c r="F44" s="1807" t="s">
        <v>474</v>
      </c>
      <c r="G44" s="1808">
        <f>G41</f>
        <v>260176</v>
      </c>
    </row>
    <row r="45" spans="1:7" ht="12" customHeight="1" x14ac:dyDescent="0.2">
      <c r="A45" s="987"/>
      <c r="B45" s="162"/>
      <c r="C45" s="162"/>
      <c r="D45" s="1809" t="s">
        <v>1006</v>
      </c>
      <c r="E45" s="1810">
        <f>(E43/E44)</f>
        <v>0</v>
      </c>
      <c r="F45" s="1809" t="s">
        <v>1006</v>
      </c>
      <c r="G45" s="1810">
        <f>(G43/G44)</f>
        <v>0</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17" activePane="bottomLeft" state="frozen"/>
      <selection activeCell="F32" sqref="F32"/>
      <selection pane="bottomLeft" activeCell="F32" sqref="F3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0" t="s">
        <v>1379</v>
      </c>
      <c r="B1" s="2290"/>
      <c r="C1" s="2290"/>
      <c r="D1" s="2290"/>
      <c r="E1" s="2290"/>
      <c r="F1" s="2290"/>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1" t="s">
        <v>1546</v>
      </c>
      <c r="B5" s="2292"/>
      <c r="C5" s="2293"/>
      <c r="D5" s="2293"/>
      <c r="E5" s="2293"/>
      <c r="F5" s="2293"/>
    </row>
    <row r="6" spans="1:10" ht="12" customHeight="1" x14ac:dyDescent="0.25">
      <c r="A6" s="1850"/>
      <c r="B6" s="1851"/>
      <c r="C6" s="2294" t="str">
        <f>COVER!A17</f>
        <v>Des Plaines Valley EFE</v>
      </c>
      <c r="D6" s="2294"/>
      <c r="E6" s="2294"/>
      <c r="F6" s="1852"/>
    </row>
    <row r="7" spans="1:10" ht="11.25" customHeight="1" thickBot="1" x14ac:dyDescent="0.3">
      <c r="A7" s="1850"/>
      <c r="B7" s="1851"/>
      <c r="C7" s="2295">
        <f>COVER!A13</f>
        <v>6016212046</v>
      </c>
      <c r="D7" s="2295"/>
      <c r="E7" s="2295"/>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t="s">
        <v>2064</v>
      </c>
      <c r="D11" s="1865" t="s">
        <v>2064</v>
      </c>
      <c r="E11" s="1866" t="s">
        <v>2083</v>
      </c>
      <c r="F11" s="1867" t="s">
        <v>2084</v>
      </c>
      <c r="H11" s="1878">
        <f>IF(C11="X",5,0)</f>
        <v>5</v>
      </c>
      <c r="I11" s="1878">
        <f>IF(D11="X",5,0)</f>
        <v>5</v>
      </c>
      <c r="J11" s="1878">
        <f>IF(E11="X",5,0)</f>
        <v>0</v>
      </c>
    </row>
    <row r="12" spans="1:10" ht="12" customHeight="1" x14ac:dyDescent="0.2">
      <c r="A12" s="1863" t="s">
        <v>1384</v>
      </c>
      <c r="B12" s="1864"/>
      <c r="C12" s="1865" t="s">
        <v>2064</v>
      </c>
      <c r="D12" s="1865" t="s">
        <v>2064</v>
      </c>
      <c r="E12" s="1868"/>
      <c r="F12" s="1867" t="s">
        <v>2085</v>
      </c>
      <c r="H12" s="1878">
        <f t="shared" ref="H12:H33" si="0">IF(C12="X",5,0)</f>
        <v>5</v>
      </c>
      <c r="I12" s="1878">
        <f t="shared" ref="I12:I33" si="1">IF(D12="X",5,0)</f>
        <v>5</v>
      </c>
      <c r="J12" s="1878">
        <f t="shared" ref="J12:J33" si="2">IF(E12="X",5,0)</f>
        <v>0</v>
      </c>
    </row>
    <row r="13" spans="1:10" ht="12" customHeight="1" x14ac:dyDescent="0.2">
      <c r="A13" s="1863" t="s">
        <v>1385</v>
      </c>
      <c r="B13" s="1864"/>
      <c r="C13" s="1865" t="s">
        <v>2064</v>
      </c>
      <c r="D13" s="1865" t="s">
        <v>2064</v>
      </c>
      <c r="E13" s="1868"/>
      <c r="F13" s="1867" t="s">
        <v>2084</v>
      </c>
      <c r="H13" s="1878">
        <f t="shared" si="0"/>
        <v>5</v>
      </c>
      <c r="I13" s="1878">
        <f t="shared" si="1"/>
        <v>5</v>
      </c>
      <c r="J13" s="1878">
        <f t="shared" si="2"/>
        <v>0</v>
      </c>
    </row>
    <row r="14" spans="1:10" ht="12" customHeight="1" x14ac:dyDescent="0.2">
      <c r="A14" s="1863" t="s">
        <v>1386</v>
      </c>
      <c r="B14" s="1864"/>
      <c r="C14" s="1865" t="s">
        <v>2064</v>
      </c>
      <c r="D14" s="1865" t="s">
        <v>2064</v>
      </c>
      <c r="E14" s="1868"/>
      <c r="F14" s="1867" t="s">
        <v>2086</v>
      </c>
      <c r="H14" s="1878">
        <f t="shared" si="0"/>
        <v>5</v>
      </c>
      <c r="I14" s="1878">
        <f t="shared" si="1"/>
        <v>5</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t="s">
        <v>2064</v>
      </c>
      <c r="D17" s="1865" t="s">
        <v>2064</v>
      </c>
      <c r="E17" s="1868"/>
      <c r="F17" s="1867" t="s">
        <v>2084</v>
      </c>
      <c r="H17" s="1878">
        <f t="shared" si="0"/>
        <v>5</v>
      </c>
      <c r="I17" s="1878">
        <f t="shared" si="1"/>
        <v>5</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2064</v>
      </c>
      <c r="D19" s="1865" t="s">
        <v>2064</v>
      </c>
      <c r="E19" s="1868"/>
      <c r="F19" s="1867" t="s">
        <v>2086</v>
      </c>
      <c r="H19" s="1878">
        <f t="shared" si="0"/>
        <v>5</v>
      </c>
      <c r="I19" s="1878">
        <f t="shared" si="1"/>
        <v>5</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t="s">
        <v>2064</v>
      </c>
      <c r="D21" s="1865" t="s">
        <v>2064</v>
      </c>
      <c r="E21" s="1868"/>
      <c r="F21" s="1867" t="s">
        <v>2087</v>
      </c>
      <c r="H21" s="1878">
        <f t="shared" si="0"/>
        <v>5</v>
      </c>
      <c r="I21" s="1878">
        <f t="shared" si="1"/>
        <v>5</v>
      </c>
      <c r="J21" s="1878">
        <f t="shared" si="2"/>
        <v>0</v>
      </c>
    </row>
    <row r="22" spans="1:12" ht="12" customHeight="1" x14ac:dyDescent="0.2">
      <c r="A22" s="1863" t="s">
        <v>1530</v>
      </c>
      <c r="B22" s="1864"/>
      <c r="C22" s="1865" t="s">
        <v>2064</v>
      </c>
      <c r="D22" s="1865" t="s">
        <v>2064</v>
      </c>
      <c r="E22" s="1868"/>
      <c r="F22" s="1867" t="s">
        <v>2085</v>
      </c>
      <c r="H22" s="1878">
        <f t="shared" si="0"/>
        <v>5</v>
      </c>
      <c r="I22" s="1878">
        <f t="shared" si="1"/>
        <v>5</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t="s">
        <v>2064</v>
      </c>
      <c r="D24" s="1865" t="s">
        <v>2064</v>
      </c>
      <c r="E24" s="1868" t="s">
        <v>2083</v>
      </c>
      <c r="F24" s="1867" t="s">
        <v>2084</v>
      </c>
      <c r="H24" s="1878">
        <f t="shared" si="0"/>
        <v>5</v>
      </c>
      <c r="I24" s="1878">
        <f t="shared" si="1"/>
        <v>5</v>
      </c>
      <c r="J24" s="1878">
        <f t="shared" si="2"/>
        <v>0</v>
      </c>
    </row>
    <row r="25" spans="1:12" ht="12" customHeight="1" x14ac:dyDescent="0.2">
      <c r="A25" s="1863" t="s">
        <v>1533</v>
      </c>
      <c r="B25" s="1864"/>
      <c r="C25" s="1865" t="s">
        <v>2064</v>
      </c>
      <c r="D25" s="1865" t="s">
        <v>2064</v>
      </c>
      <c r="E25" s="1868"/>
      <c r="F25" s="1867" t="s">
        <v>2086</v>
      </c>
      <c r="H25" s="1878">
        <f t="shared" si="0"/>
        <v>5</v>
      </c>
      <c r="I25" s="1878">
        <f t="shared" si="1"/>
        <v>5</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t="s">
        <v>2064</v>
      </c>
      <c r="D27" s="1865" t="s">
        <v>2064</v>
      </c>
      <c r="E27" s="1868"/>
      <c r="F27" s="1867" t="s">
        <v>2084</v>
      </c>
      <c r="H27" s="1878">
        <f t="shared" si="0"/>
        <v>5</v>
      </c>
      <c r="I27" s="1878">
        <f t="shared" si="1"/>
        <v>5</v>
      </c>
      <c r="J27" s="1878">
        <f t="shared" si="2"/>
        <v>0</v>
      </c>
    </row>
    <row r="28" spans="1:12" ht="12" customHeight="1" x14ac:dyDescent="0.2">
      <c r="A28" s="1863" t="s">
        <v>1536</v>
      </c>
      <c r="B28" s="1864"/>
      <c r="C28" s="1865" t="s">
        <v>2064</v>
      </c>
      <c r="D28" s="1865" t="s">
        <v>2064</v>
      </c>
      <c r="E28" s="1868"/>
      <c r="F28" s="1867" t="s">
        <v>2086</v>
      </c>
      <c r="H28" s="1878">
        <f t="shared" si="0"/>
        <v>5</v>
      </c>
      <c r="I28" s="1878">
        <f t="shared" si="1"/>
        <v>5</v>
      </c>
      <c r="J28" s="1878">
        <f t="shared" si="2"/>
        <v>0</v>
      </c>
    </row>
    <row r="29" spans="1:12" ht="12" customHeight="1" x14ac:dyDescent="0.2">
      <c r="A29" s="1863" t="s">
        <v>1537</v>
      </c>
      <c r="B29" s="1864"/>
      <c r="C29" s="1865" t="s">
        <v>2064</v>
      </c>
      <c r="D29" s="1865" t="s">
        <v>2064</v>
      </c>
      <c r="E29" s="1868"/>
      <c r="F29" s="1867" t="s">
        <v>2088</v>
      </c>
      <c r="H29" s="1878">
        <f t="shared" si="0"/>
        <v>5</v>
      </c>
      <c r="I29" s="1878">
        <f t="shared" si="1"/>
        <v>5</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2064</v>
      </c>
      <c r="D31" s="1865" t="s">
        <v>2064</v>
      </c>
      <c r="E31" s="1868"/>
      <c r="F31" s="1867" t="s">
        <v>2084</v>
      </c>
      <c r="H31" s="1878">
        <f t="shared" si="0"/>
        <v>5</v>
      </c>
      <c r="I31" s="1878">
        <f t="shared" si="1"/>
        <v>5</v>
      </c>
      <c r="J31" s="1878">
        <f t="shared" si="2"/>
        <v>0</v>
      </c>
      <c r="L31" s="1869"/>
    </row>
    <row r="32" spans="1:12" ht="12" customHeight="1" x14ac:dyDescent="0.2">
      <c r="A32" s="1863" t="s">
        <v>1540</v>
      </c>
      <c r="B32" s="1864"/>
      <c r="C32" s="1865" t="s">
        <v>2064</v>
      </c>
      <c r="D32" s="1865" t="s">
        <v>2064</v>
      </c>
      <c r="E32" s="1868"/>
      <c r="F32" s="1867" t="s">
        <v>2084</v>
      </c>
      <c r="H32" s="1878">
        <f t="shared" si="0"/>
        <v>5</v>
      </c>
      <c r="I32" s="1878">
        <f t="shared" si="1"/>
        <v>5</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75</v>
      </c>
      <c r="I34" s="1878">
        <f>SUM(I11:I32)</f>
        <v>75</v>
      </c>
      <c r="J34" s="1878">
        <f>SUM(J11:J32)</f>
        <v>0</v>
      </c>
      <c r="K34" s="1878">
        <f>SUM(H34:J34)</f>
        <v>150</v>
      </c>
    </row>
    <row r="35" spans="1:11" ht="12" customHeight="1" x14ac:dyDescent="0.2">
      <c r="A35" s="1871" t="s">
        <v>1392</v>
      </c>
      <c r="B35" s="1872"/>
      <c r="C35" s="2296"/>
      <c r="D35" s="2296"/>
      <c r="E35" s="2296"/>
      <c r="F35" s="2297"/>
    </row>
    <row r="36" spans="1:11" ht="12" customHeight="1" x14ac:dyDescent="0.2">
      <c r="A36" s="2287"/>
      <c r="B36" s="2288"/>
      <c r="C36" s="2288"/>
      <c r="D36" s="2288"/>
      <c r="E36" s="2288"/>
      <c r="F36" s="2289"/>
    </row>
    <row r="37" spans="1:11" ht="12" customHeight="1" x14ac:dyDescent="0.2">
      <c r="A37" s="2287"/>
      <c r="B37" s="2288"/>
      <c r="C37" s="2288"/>
      <c r="D37" s="2288"/>
      <c r="E37" s="2288"/>
      <c r="F37" s="2289"/>
    </row>
    <row r="38" spans="1:11" ht="12" customHeight="1" x14ac:dyDescent="0.2">
      <c r="A38" s="2301"/>
      <c r="B38" s="2302"/>
      <c r="C38" s="2302"/>
      <c r="D38" s="2302"/>
      <c r="E38" s="2302"/>
      <c r="F38" s="2303"/>
    </row>
    <row r="39" spans="1:11" ht="4.5" hidden="1" customHeight="1" x14ac:dyDescent="0.2">
      <c r="A39" s="1873"/>
      <c r="B39" s="1873"/>
      <c r="C39" s="1873"/>
      <c r="D39" s="1873"/>
      <c r="E39" s="1873"/>
      <c r="F39" s="1873"/>
    </row>
    <row r="40" spans="1:11" s="1870" customFormat="1" ht="12" customHeight="1" x14ac:dyDescent="0.25">
      <c r="A40" s="1874" t="s">
        <v>1391</v>
      </c>
      <c r="B40" s="1875"/>
      <c r="C40" s="2304"/>
      <c r="D40" s="2304"/>
      <c r="E40" s="2304"/>
      <c r="F40" s="2305"/>
      <c r="H40" s="1879"/>
      <c r="I40" s="1879"/>
      <c r="J40" s="1879"/>
      <c r="K40" s="1879"/>
    </row>
    <row r="41" spans="1:11" s="1870" customFormat="1" ht="12" customHeight="1" x14ac:dyDescent="0.25">
      <c r="A41" s="2306"/>
      <c r="B41" s="2307"/>
      <c r="C41" s="2307"/>
      <c r="D41" s="2307"/>
      <c r="E41" s="2307"/>
      <c r="F41" s="2308"/>
      <c r="H41" s="1879"/>
      <c r="I41" s="1879"/>
      <c r="J41" s="1879"/>
      <c r="K41" s="1879"/>
    </row>
    <row r="42" spans="1:11" s="1870" customFormat="1" ht="12" customHeight="1" x14ac:dyDescent="0.25">
      <c r="A42" s="2306"/>
      <c r="B42" s="2307"/>
      <c r="C42" s="2307"/>
      <c r="D42" s="2307"/>
      <c r="E42" s="2307"/>
      <c r="F42" s="2308"/>
      <c r="H42" s="1879"/>
      <c r="I42" s="1879"/>
      <c r="J42" s="1879"/>
      <c r="K42" s="1879"/>
    </row>
    <row r="43" spans="1:11" s="1870" customFormat="1" ht="15" x14ac:dyDescent="0.25">
      <c r="A43" s="2298"/>
      <c r="B43" s="2299"/>
      <c r="C43" s="2299"/>
      <c r="D43" s="2299"/>
      <c r="E43" s="2299"/>
      <c r="F43" s="2300"/>
      <c r="H43" s="1879"/>
      <c r="I43" s="1879"/>
      <c r="J43" s="1879"/>
      <c r="K43" s="1879"/>
    </row>
    <row r="44" spans="1:11" s="1870" customFormat="1" ht="12" hidden="1" customHeight="1" x14ac:dyDescent="0.25">
      <c r="A44" s="2298"/>
      <c r="B44" s="2299"/>
      <c r="C44" s="2299"/>
      <c r="D44" s="2299"/>
      <c r="E44" s="2299"/>
      <c r="F44" s="230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F7" sqref="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4" t="str">
        <f>COVER!A17</f>
        <v>Des Plaines Valley EFE</v>
      </c>
      <c r="J6" s="2315"/>
      <c r="Q6" s="1664"/>
    </row>
    <row r="7" spans="1:17" x14ac:dyDescent="0.2">
      <c r="A7" s="2316" t="s">
        <v>869</v>
      </c>
      <c r="B7" s="2317"/>
      <c r="C7" s="2317"/>
      <c r="D7" s="2317"/>
      <c r="E7" s="2318"/>
      <c r="F7" s="1017"/>
      <c r="G7" s="1009"/>
      <c r="H7" s="1016" t="s">
        <v>372</v>
      </c>
      <c r="I7" s="2319">
        <f>COVER!A13</f>
        <v>6016212046</v>
      </c>
      <c r="J7" s="231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0" t="s">
        <v>481</v>
      </c>
      <c r="B11" s="2321"/>
      <c r="C11" s="232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0</v>
      </c>
      <c r="F12" s="1039"/>
      <c r="G12" s="1811">
        <f t="shared" ref="G12:G18" si="0">SUM(E12:F12)</f>
        <v>0</v>
      </c>
      <c r="H12" s="1040"/>
      <c r="I12" s="1039"/>
      <c r="J12" s="1811">
        <f t="shared" ref="J12:J18" si="1">SUM(H12:I12)</f>
        <v>0</v>
      </c>
    </row>
    <row r="13" spans="1:17" ht="15" customHeight="1" x14ac:dyDescent="0.2">
      <c r="A13" s="1035">
        <v>2</v>
      </c>
      <c r="B13" s="1036" t="s">
        <v>42</v>
      </c>
      <c r="C13" s="1037"/>
      <c r="D13" s="1038">
        <v>2330</v>
      </c>
      <c r="E13" s="1811">
        <f>'Expenditures 15-22'!K51</f>
        <v>84009</v>
      </c>
      <c r="F13" s="1039"/>
      <c r="G13" s="1811">
        <f t="shared" si="0"/>
        <v>84009</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3" t="s">
        <v>7</v>
      </c>
      <c r="C18" s="2324"/>
      <c r="D18" s="2325"/>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84009</v>
      </c>
      <c r="F19" s="1813">
        <f t="shared" si="2"/>
        <v>0</v>
      </c>
      <c r="G19" s="1813">
        <f t="shared" si="2"/>
        <v>84009</v>
      </c>
      <c r="H19" s="1813">
        <f t="shared" si="2"/>
        <v>0</v>
      </c>
      <c r="I19" s="1813">
        <f t="shared" si="2"/>
        <v>0</v>
      </c>
      <c r="J19" s="1813">
        <f t="shared" si="2"/>
        <v>0</v>
      </c>
    </row>
    <row r="20" spans="1:10" ht="13.5" thickTop="1" x14ac:dyDescent="0.2">
      <c r="A20" s="1035">
        <v>9</v>
      </c>
      <c r="B20" s="2326" t="s">
        <v>1981</v>
      </c>
      <c r="C20" s="2326"/>
      <c r="D20" s="2327"/>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2"/>
      <c r="D26" s="2332"/>
      <c r="E26" s="1050"/>
      <c r="F26" s="2331"/>
      <c r="G26" s="2331"/>
    </row>
    <row r="27" spans="1:10" x14ac:dyDescent="0.2">
      <c r="B27" s="1047"/>
      <c r="C27" s="1051" t="s">
        <v>1033</v>
      </c>
      <c r="D27" s="1052"/>
      <c r="E27" s="1053"/>
      <c r="F27" s="2328" t="s">
        <v>1509</v>
      </c>
      <c r="G27" s="2328"/>
    </row>
    <row r="28" spans="1:10" ht="28.5" customHeight="1" x14ac:dyDescent="0.2">
      <c r="B28" s="1047"/>
      <c r="C28" s="2330"/>
      <c r="D28" s="2330"/>
      <c r="E28" s="1054"/>
      <c r="F28" s="2330"/>
      <c r="G28" s="2330"/>
    </row>
    <row r="29" spans="1:10" x14ac:dyDescent="0.2">
      <c r="B29" s="1047"/>
      <c r="C29" s="1055" t="s">
        <v>1561</v>
      </c>
      <c r="E29" s="1056"/>
      <c r="F29" s="2329" t="s">
        <v>1510</v>
      </c>
      <c r="G29" s="232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1" t="s">
        <v>132</v>
      </c>
      <c r="D33" s="2312"/>
      <c r="E33" s="2312"/>
      <c r="F33" s="2312"/>
      <c r="G33" s="2312"/>
      <c r="H33" s="2312"/>
      <c r="I33" s="2312"/>
    </row>
    <row r="34" spans="1:10" ht="10.35" customHeight="1" x14ac:dyDescent="0.2">
      <c r="C34" s="2312"/>
      <c r="D34" s="2312"/>
      <c r="E34" s="2312"/>
      <c r="F34" s="2312"/>
      <c r="G34" s="2312"/>
      <c r="H34" s="2312"/>
      <c r="I34" s="2312"/>
    </row>
    <row r="35" spans="1:10" ht="7.5" customHeight="1" x14ac:dyDescent="0.2">
      <c r="C35" s="1062"/>
    </row>
    <row r="36" spans="1:10" ht="13.5" customHeight="1" x14ac:dyDescent="0.2">
      <c r="B36" s="1061"/>
      <c r="C36" s="2313" t="s">
        <v>1983</v>
      </c>
      <c r="D36" s="2312"/>
      <c r="E36" s="2312"/>
      <c r="F36" s="2312"/>
      <c r="G36" s="2312"/>
      <c r="H36" s="2312"/>
      <c r="I36" s="2312"/>
      <c r="J36" s="1063"/>
    </row>
    <row r="37" spans="1:10" ht="22.5" customHeight="1" x14ac:dyDescent="0.2">
      <c r="C37" s="2312"/>
      <c r="D37" s="2312"/>
      <c r="E37" s="2312"/>
      <c r="F37" s="2312"/>
      <c r="G37" s="2312"/>
      <c r="H37" s="2312"/>
      <c r="I37" s="2312"/>
      <c r="J37" s="1063"/>
    </row>
    <row r="38" spans="1:10" ht="7.5" customHeight="1" x14ac:dyDescent="0.2">
      <c r="C38" s="1062"/>
      <c r="D38" s="1064"/>
      <c r="E38" s="1065"/>
      <c r="F38" s="1066"/>
      <c r="G38" s="1065"/>
    </row>
    <row r="39" spans="1:10" ht="13.5" customHeight="1" x14ac:dyDescent="0.2">
      <c r="B39" s="1061"/>
      <c r="C39" s="2309" t="s">
        <v>882</v>
      </c>
      <c r="D39" s="2310"/>
      <c r="E39" s="2310"/>
      <c r="F39" s="2310"/>
      <c r="G39" s="2310"/>
      <c r="H39" s="2310"/>
      <c r="I39" s="231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Des Plaines Valley EFE</v>
      </c>
    </row>
    <row r="65" spans="2:2" x14ac:dyDescent="0.2">
      <c r="B65" s="1070">
        <f>COVER!A13</f>
        <v>6016212046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F32" sqref="F3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0" t="s">
        <v>1065</v>
      </c>
      <c r="B35" s="2050"/>
      <c r="C35" s="2050"/>
      <c r="D35" s="2050"/>
      <c r="E35" s="205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7" t="s">
        <v>691</v>
      </c>
      <c r="B40" s="2047"/>
      <c r="C40" s="2047"/>
      <c r="D40" s="2047"/>
      <c r="E40" s="2047"/>
    </row>
    <row r="41" spans="1:5" x14ac:dyDescent="0.2">
      <c r="A41" s="2048" t="s">
        <v>1608</v>
      </c>
      <c r="B41" s="2048"/>
      <c r="C41" s="2048"/>
      <c r="D41" s="2048"/>
      <c r="E41" s="2048"/>
    </row>
    <row r="42" spans="1:5" ht="12.75" customHeight="1" x14ac:dyDescent="0.2">
      <c r="A42" s="2049" t="s">
        <v>1022</v>
      </c>
      <c r="B42" s="2049"/>
      <c r="C42" s="2049"/>
      <c r="D42" s="2049"/>
      <c r="E42" s="2049"/>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F16" sqref="F1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3" t="s">
        <v>1685</v>
      </c>
      <c r="B18" s="233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2</xdr:col>
                <xdr:colOff>0</xdr:colOff>
                <xdr:row>4</xdr:row>
                <xdr:rowOff>0</xdr:rowOff>
              </from>
              <to>
                <xdr:col>3</xdr:col>
                <xdr:colOff>304800</xdr:colOff>
                <xdr:row>8</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3</xdr:col>
                <xdr:colOff>476250</xdr:colOff>
                <xdr:row>3</xdr:row>
                <xdr:rowOff>152400</xdr:rowOff>
              </from>
              <to>
                <xdr:col>5</xdr:col>
                <xdr:colOff>171450</xdr:colOff>
                <xdr:row>8</xdr:row>
                <xdr:rowOff>28575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4" t="s">
        <v>1690</v>
      </c>
      <c r="B1" s="2335"/>
      <c r="C1" s="2335"/>
      <c r="D1" s="2335"/>
      <c r="E1" s="2335"/>
      <c r="F1" s="2336"/>
    </row>
    <row r="2" spans="1:8" ht="45" customHeight="1" x14ac:dyDescent="0.2">
      <c r="A2" s="2344" t="s">
        <v>1987</v>
      </c>
      <c r="B2" s="2345"/>
      <c r="C2" s="2345"/>
      <c r="D2" s="2345"/>
      <c r="E2" s="2345"/>
      <c r="F2" s="2346"/>
      <c r="G2" s="1074"/>
      <c r="H2" s="1074"/>
    </row>
    <row r="3" spans="1:8" ht="57" customHeight="1" x14ac:dyDescent="0.2">
      <c r="A3" s="2347" t="s">
        <v>1686</v>
      </c>
      <c r="B3" s="2348"/>
      <c r="C3" s="2348"/>
      <c r="D3" s="2348"/>
      <c r="E3" s="2348"/>
      <c r="F3" s="2349"/>
      <c r="G3" s="1074"/>
      <c r="H3" s="1074"/>
    </row>
    <row r="4" spans="1:8" ht="14.25" customHeight="1" x14ac:dyDescent="0.2">
      <c r="A4" s="2353" t="s">
        <v>1988</v>
      </c>
      <c r="B4" s="2354"/>
      <c r="C4" s="2354"/>
      <c r="D4" s="2354"/>
      <c r="E4" s="2354"/>
      <c r="F4" s="2355"/>
      <c r="G4" s="1074"/>
      <c r="H4" s="1074"/>
    </row>
    <row r="5" spans="1:8" ht="14.25" customHeight="1" x14ac:dyDescent="0.2">
      <c r="A5" s="2356" t="s">
        <v>1984</v>
      </c>
      <c r="B5" s="2357"/>
      <c r="C5" s="2357"/>
      <c r="D5" s="2357"/>
      <c r="E5" s="2357"/>
      <c r="F5" s="2358"/>
      <c r="G5" s="1074"/>
      <c r="H5" s="1074"/>
    </row>
    <row r="6" spans="1:8" s="1075" customFormat="1" ht="41.25" customHeight="1" x14ac:dyDescent="0.2">
      <c r="A6" s="2350" t="s">
        <v>1691</v>
      </c>
      <c r="B6" s="2351"/>
      <c r="C6" s="2351"/>
      <c r="D6" s="2351"/>
      <c r="E6" s="2351"/>
      <c r="F6" s="235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1294016</v>
      </c>
      <c r="C8" s="1815">
        <f>'Acct Summary 7-8'!D8</f>
        <v>0</v>
      </c>
      <c r="D8" s="1815">
        <f>'Acct Summary 7-8'!F8</f>
        <v>0</v>
      </c>
      <c r="E8" s="1815">
        <f>'Acct Summary 7-8'!I8</f>
        <v>0</v>
      </c>
      <c r="F8" s="1815">
        <f>SUM(B8:E8)</f>
        <v>1294016</v>
      </c>
    </row>
    <row r="9" spans="1:8" s="1079" customFormat="1" ht="14.25" customHeight="1" thickBot="1" x14ac:dyDescent="0.25">
      <c r="A9" s="1078" t="s">
        <v>1369</v>
      </c>
      <c r="B9" s="1816">
        <f>'Acct Summary 7-8'!C17</f>
        <v>1266565</v>
      </c>
      <c r="C9" s="1816">
        <f>'Acct Summary 7-8'!D17</f>
        <v>0</v>
      </c>
      <c r="D9" s="1816">
        <f>'Acct Summary 7-8'!F17</f>
        <v>0</v>
      </c>
      <c r="E9" s="1815"/>
      <c r="F9" s="1815">
        <f>SUM(B9:E9)</f>
        <v>1266565</v>
      </c>
    </row>
    <row r="10" spans="1:8" s="1079" customFormat="1" ht="14.25" thickTop="1" thickBot="1" x14ac:dyDescent="0.25">
      <c r="A10" s="1080" t="s">
        <v>1370</v>
      </c>
      <c r="B10" s="1817">
        <f>(B8-B9)</f>
        <v>27451</v>
      </c>
      <c r="C10" s="1817">
        <f>(C8-C9)</f>
        <v>0</v>
      </c>
      <c r="D10" s="1817">
        <f>(D8-D9)</f>
        <v>0</v>
      </c>
      <c r="E10" s="1816">
        <f>(E8-E9)</f>
        <v>0</v>
      </c>
      <c r="F10" s="1818">
        <f>SUM(F8-F9)</f>
        <v>27451</v>
      </c>
    </row>
    <row r="11" spans="1:8" s="1079" customFormat="1" ht="14.25" thickTop="1" thickBot="1" x14ac:dyDescent="0.25">
      <c r="A11" s="1081" t="s">
        <v>1985</v>
      </c>
      <c r="B11" s="1819">
        <f>'Acct Summary 7-8'!C81</f>
        <v>279327</v>
      </c>
      <c r="C11" s="1819">
        <f>'Acct Summary 7-8'!D81</f>
        <v>0</v>
      </c>
      <c r="D11" s="1819">
        <f>'Acct Summary 7-8'!F81</f>
        <v>0</v>
      </c>
      <c r="E11" s="1819">
        <f>'Acct Summary 7-8'!I81</f>
        <v>0</v>
      </c>
      <c r="F11" s="1820">
        <f>SUM(B11:E11)</f>
        <v>279327</v>
      </c>
    </row>
    <row r="12" spans="1:8" ht="16.5" customHeight="1" thickTop="1" x14ac:dyDescent="0.2">
      <c r="A12" s="1082"/>
      <c r="B12" s="1083"/>
      <c r="C12" s="2338" t="str">
        <f>IF(AND(F10&lt;0,F11&gt;=0,ABS(F10*3)&gt;ABS(F11)),A16,IF(AND(F10&lt;0,F11&gt;0,ABS(F10*3)&lt;=ABS(F11)),A17,IF(AND(F10&lt;0,F11&lt;0),A16,IF(F11=0,A19,A18))))</f>
        <v>Balanced - no deficit reduction plan is required.</v>
      </c>
      <c r="D12" s="2339"/>
      <c r="E12" s="2339"/>
      <c r="F12" s="2340"/>
    </row>
    <row r="13" spans="1:8" ht="19.5" customHeight="1" x14ac:dyDescent="0.2">
      <c r="A13" s="1084"/>
      <c r="B13" s="1085"/>
      <c r="C13" s="2338"/>
      <c r="D13" s="2339"/>
      <c r="E13" s="2339"/>
      <c r="F13" s="2340"/>
      <c r="H13" s="1074"/>
    </row>
    <row r="14" spans="1:8" ht="19.5" customHeight="1" x14ac:dyDescent="0.2">
      <c r="A14" s="1084"/>
      <c r="B14" s="1085"/>
      <c r="C14" s="2338"/>
      <c r="D14" s="2339"/>
      <c r="E14" s="2339"/>
      <c r="F14" s="2340"/>
      <c r="H14" s="1074"/>
    </row>
    <row r="15" spans="1:8" ht="17.25" customHeight="1" x14ac:dyDescent="0.2">
      <c r="A15" s="1084"/>
      <c r="B15" s="1085"/>
      <c r="C15" s="2341"/>
      <c r="D15" s="2342"/>
      <c r="E15" s="2342"/>
      <c r="F15" s="2343"/>
      <c r="H15" s="1074"/>
    </row>
    <row r="16" spans="1:8" s="310" customFormat="1" ht="51.75" hidden="1" customHeight="1" x14ac:dyDescent="0.2">
      <c r="A16" s="2337" t="s">
        <v>1687</v>
      </c>
      <c r="B16" s="2337"/>
      <c r="C16" s="2337"/>
      <c r="D16" s="2337"/>
      <c r="E16" s="233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59" t="s">
        <v>665</v>
      </c>
      <c r="B3" s="2360"/>
      <c r="C3" s="2360"/>
      <c r="D3" s="2361"/>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0" t="s">
        <v>1504</v>
      </c>
      <c r="D7" s="2371"/>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2" t="s">
        <v>1008</v>
      </c>
      <c r="B15" s="2363"/>
      <c r="C15" s="2363"/>
      <c r="D15" s="2364"/>
    </row>
    <row r="16" spans="1:4" s="668" customFormat="1" ht="24" customHeight="1" x14ac:dyDescent="0.2">
      <c r="A16" s="2365" t="s">
        <v>663</v>
      </c>
      <c r="B16" s="2366"/>
      <c r="C16" s="2366"/>
      <c r="D16" s="236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4" t="s">
        <v>314</v>
      </c>
      <c r="D21" s="2375"/>
    </row>
    <row r="22" spans="1:10" ht="12.75" x14ac:dyDescent="0.2">
      <c r="A22" s="1139"/>
      <c r="B22" s="1140">
        <v>2</v>
      </c>
      <c r="C22" s="2372" t="s">
        <v>1524</v>
      </c>
      <c r="D22" s="237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6" t="s">
        <v>536</v>
      </c>
      <c r="D43" s="237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8" t="s">
        <v>784</v>
      </c>
      <c r="D56" s="236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68" t="s">
        <v>1696</v>
      </c>
      <c r="D70" s="236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6016212046</v>
      </c>
    </row>
    <row r="3" spans="1:2" x14ac:dyDescent="0.2">
      <c r="A3" t="s">
        <v>956</v>
      </c>
      <c r="B3" s="138" t="str">
        <f>COVER!A15</f>
        <v>Cook</v>
      </c>
    </row>
    <row r="4" spans="1:2" x14ac:dyDescent="0.2">
      <c r="A4" t="s">
        <v>1007</v>
      </c>
      <c r="B4" s="138" t="str">
        <f>COVER!A17</f>
        <v>Des Plaines Valley EFE</v>
      </c>
    </row>
    <row r="5" spans="1:2" x14ac:dyDescent="0.2">
      <c r="A5" t="s">
        <v>704</v>
      </c>
      <c r="B5" s="138" t="str">
        <f>COVER!A38</f>
        <v>Dr. Anne Cothran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f>COVER!T23</f>
        <v>66.005340000000004</v>
      </c>
    </row>
    <row r="16" spans="1:2" x14ac:dyDescent="0.2">
      <c r="A16" t="s">
        <v>422</v>
      </c>
      <c r="B16" s="138" t="str">
        <f>COVER!T13</f>
        <v>Evans, Marshall and Pease, PC</v>
      </c>
    </row>
    <row r="17" spans="1:2" x14ac:dyDescent="0.2">
      <c r="A17" t="s">
        <v>884</v>
      </c>
      <c r="B17" s="138" t="str">
        <f>COVER!T15</f>
        <v>Jeffery M. Rollefson, CPA</v>
      </c>
    </row>
    <row r="18" spans="1:2" x14ac:dyDescent="0.2">
      <c r="A18" t="s">
        <v>1150</v>
      </c>
      <c r="B18" s="138" t="str">
        <f>COVER!T17</f>
        <v>1875 Hicks Road</v>
      </c>
    </row>
    <row r="19" spans="1:2" x14ac:dyDescent="0.2">
      <c r="A19" t="s">
        <v>886</v>
      </c>
      <c r="B19" s="138" t="str">
        <f>COVER!T25</f>
        <v>jeff@empcpa.com</v>
      </c>
    </row>
    <row r="20" spans="1:2" x14ac:dyDescent="0.2">
      <c r="A20" t="s">
        <v>887</v>
      </c>
      <c r="B20" s="138" t="str">
        <f>COVER!T19</f>
        <v>Rolling Meadows</v>
      </c>
    </row>
    <row r="21" spans="1:2" x14ac:dyDescent="0.2">
      <c r="A21" t="s">
        <v>479</v>
      </c>
      <c r="B21" s="138" t="str">
        <f>COVER!X19</f>
        <v>IL</v>
      </c>
    </row>
    <row r="22" spans="1:2" x14ac:dyDescent="0.2">
      <c r="A22" t="s">
        <v>888</v>
      </c>
      <c r="B22" s="138">
        <f>COVER!Z19</f>
        <v>60008</v>
      </c>
    </row>
    <row r="23" spans="1:2" x14ac:dyDescent="0.2">
      <c r="A23" t="s">
        <v>1152</v>
      </c>
      <c r="B23" s="138" t="str">
        <f>COVER!T21</f>
        <v>847-221-5700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279327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279327</v>
      </c>
      <c r="D92" s="2" t="str">
        <f t="shared" si="0"/>
        <v>Error?</v>
      </c>
    </row>
    <row r="93" spans="1:4" x14ac:dyDescent="0.2">
      <c r="A93" s="5">
        <v>32</v>
      </c>
      <c r="B93" s="138">
        <f>'Assets-Liab 5-6'!C41</f>
        <v>279327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0</v>
      </c>
      <c r="C279" s="2" t="s">
        <v>573</v>
      </c>
      <c r="D279" s="2" t="str">
        <f t="shared" si="3"/>
        <v>Error?</v>
      </c>
    </row>
    <row r="280" spans="1:4" x14ac:dyDescent="0.2">
      <c r="A280" s="5">
        <v>219</v>
      </c>
      <c r="B280" s="138">
        <f>'Assets-Liab 5-6'!M40</f>
        <v>0</v>
      </c>
      <c r="D280" s="2" t="str">
        <f t="shared" si="3"/>
        <v>Error?</v>
      </c>
    </row>
    <row r="281" spans="1:4" x14ac:dyDescent="0.2">
      <c r="A281" s="5">
        <v>220</v>
      </c>
      <c r="B281" s="138">
        <f>'Assets-Liab 5-6'!M41</f>
        <v>0</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78025</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78025</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75934</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153959</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153959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29806</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29806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8075</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37881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37881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8541</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8541</v>
      </c>
      <c r="C843" s="2" t="s">
        <v>573</v>
      </c>
      <c r="D843" s="2" t="str">
        <f t="shared" si="12"/>
        <v>Error?</v>
      </c>
    </row>
    <row r="844" spans="1:4" x14ac:dyDescent="0.2">
      <c r="A844" s="5">
        <v>783</v>
      </c>
      <c r="B844" s="138">
        <f>'Expenditures 15-22'!E44</f>
        <v>56795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56795</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0</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65336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65336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3000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3000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3000</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3000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1006389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1006389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0</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8541</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8541</v>
      </c>
      <c r="C1115" s="2" t="s">
        <v>573</v>
      </c>
      <c r="D1115" s="2" t="str">
        <f t="shared" si="16"/>
        <v>Error?</v>
      </c>
    </row>
    <row r="1116" spans="1:4" x14ac:dyDescent="0.2">
      <c r="A1116" s="5">
        <v>1055</v>
      </c>
      <c r="B1116" s="138">
        <f>'Expenditures 15-22'!K44</f>
        <v>167626</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167626</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84009</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260176</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1006389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1266565</v>
      </c>
      <c r="C1152" s="2" t="s">
        <v>573</v>
      </c>
      <c r="D1152" s="2" t="str">
        <f t="shared" si="17"/>
        <v>Error?</v>
      </c>
    </row>
    <row r="1153" spans="1:4" x14ac:dyDescent="0.2">
      <c r="A1153" s="5">
        <v>1092</v>
      </c>
      <c r="B1153" s="138">
        <f>'Expenditures 15-22'!K115</f>
        <v>27451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251876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279327</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0</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0</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0</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0</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1006389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1006389</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191463</v>
      </c>
      <c r="C2551" s="2" t="s">
        <v>573</v>
      </c>
      <c r="D2551" s="2" t="str">
        <f t="shared" si="38"/>
        <v>Error?</v>
      </c>
    </row>
    <row r="2552" spans="1:4" x14ac:dyDescent="0.2">
      <c r="A2552" s="10">
        <v>2491</v>
      </c>
      <c r="D2552" s="2" t="str">
        <f t="shared" si="38"/>
        <v>OK</v>
      </c>
    </row>
    <row r="2553" spans="1:4" x14ac:dyDescent="0.2">
      <c r="A2553" s="5">
        <v>2492</v>
      </c>
      <c r="B2553" s="138">
        <f>'Acct Summary 7-8'!C6</f>
        <v>569017</v>
      </c>
      <c r="C2553" s="2" t="s">
        <v>573</v>
      </c>
      <c r="D2553" s="2" t="str">
        <f t="shared" si="38"/>
        <v>Error?</v>
      </c>
    </row>
    <row r="2554" spans="1:4" x14ac:dyDescent="0.2">
      <c r="A2554" s="5">
        <v>2493</v>
      </c>
      <c r="B2554" s="138">
        <f>'Acct Summary 7-8'!C7</f>
        <v>533536</v>
      </c>
      <c r="C2554" s="2" t="s">
        <v>573</v>
      </c>
      <c r="D2554" s="2" t="str">
        <f t="shared" si="38"/>
        <v>Error?</v>
      </c>
    </row>
    <row r="2555" spans="1:4" x14ac:dyDescent="0.2">
      <c r="A2555" s="5">
        <v>2494</v>
      </c>
      <c r="B2555" s="138">
        <f>'Acct Summary 7-8'!C8</f>
        <v>1294016</v>
      </c>
      <c r="C2555" s="2" t="s">
        <v>573</v>
      </c>
      <c r="D2555" s="2" t="str">
        <f t="shared" si="38"/>
        <v>Error?</v>
      </c>
    </row>
    <row r="2556" spans="1:4" x14ac:dyDescent="0.2">
      <c r="A2556" s="5">
        <v>2495</v>
      </c>
      <c r="B2556" s="138">
        <f>'Acct Summary 7-8'!C12</f>
        <v>0</v>
      </c>
      <c r="C2556" s="2" t="s">
        <v>573</v>
      </c>
      <c r="D2556" s="2" t="str">
        <f t="shared" si="38"/>
        <v>Error?</v>
      </c>
    </row>
    <row r="2557" spans="1:4" x14ac:dyDescent="0.2">
      <c r="A2557" s="5">
        <v>2496</v>
      </c>
      <c r="B2557" s="138">
        <f>'Acct Summary 7-8'!C13</f>
        <v>260176</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1006389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1266565</v>
      </c>
      <c r="C2561" s="2" t="s">
        <v>573</v>
      </c>
      <c r="D2561" s="2" t="str">
        <f t="shared" si="39"/>
        <v>Error?</v>
      </c>
    </row>
    <row r="2562" spans="1:4" x14ac:dyDescent="0.2">
      <c r="A2562" s="5">
        <v>2501</v>
      </c>
      <c r="B2562" s="138">
        <f>'Acct Summary 7-8'!C20</f>
        <v>27451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75934</v>
      </c>
      <c r="D2718" s="2" t="str">
        <f t="shared" si="41"/>
        <v>Error?</v>
      </c>
    </row>
    <row r="2719" spans="1:4" x14ac:dyDescent="0.2">
      <c r="A2719" s="5">
        <v>2658</v>
      </c>
      <c r="B2719" s="138">
        <f>'Expenditures 15-22'!D51</f>
        <v>8075</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84009</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1006389</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1006389</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27451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279327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1294016</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1266565</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279327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533536</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177942</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13382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13382</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139</v>
      </c>
      <c r="D5119" s="2" t="str">
        <f t="shared" ref="D5119:D5182" si="79">IF(ISBLANK(B5119),"OK",IF(A5119-B5119=0,"OK","Error?"))</f>
        <v>Error?</v>
      </c>
    </row>
    <row r="5120" spans="1:4" x14ac:dyDescent="0.2">
      <c r="A5120" s="5">
        <v>5059</v>
      </c>
      <c r="B5120" s="138">
        <f>'Revenues 9-14'!C108</f>
        <v>178081</v>
      </c>
      <c r="C5120" s="2" t="s">
        <v>573</v>
      </c>
      <c r="D5120" s="2" t="str">
        <f t="shared" si="79"/>
        <v>Error?</v>
      </c>
    </row>
    <row r="5121" spans="1:4" x14ac:dyDescent="0.2">
      <c r="A5121" s="5">
        <v>5060</v>
      </c>
      <c r="B5121" s="138">
        <f>'Revenues 9-14'!C109</f>
        <v>191463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569017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569017</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569017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569017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533536</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533536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533536</v>
      </c>
      <c r="C5326" s="2" t="s">
        <v>573</v>
      </c>
      <c r="D5326" s="2" t="str">
        <f t="shared" si="82"/>
        <v>Error?</v>
      </c>
    </row>
    <row r="5327" spans="1:5" x14ac:dyDescent="0.2">
      <c r="A5327" s="5">
        <v>5266</v>
      </c>
      <c r="B5327" s="138">
        <f>'Revenues 9-14'!C268</f>
        <v>1294016</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27451</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9.8275497893150321E-2</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78" t="s">
        <v>1191</v>
      </c>
      <c r="B2" s="2378"/>
      <c r="C2" s="2378"/>
      <c r="D2" s="2378"/>
      <c r="E2" s="2378"/>
      <c r="F2" s="2378"/>
      <c r="G2" s="2378"/>
      <c r="H2" s="2378"/>
      <c r="I2" s="2378"/>
      <c r="J2" s="2378"/>
      <c r="K2" s="2378"/>
      <c r="L2" s="2378"/>
    </row>
    <row r="3" spans="1:29" ht="13.5" customHeight="1" x14ac:dyDescent="0.2">
      <c r="A3" s="2409" t="s">
        <v>1190</v>
      </c>
      <c r="B3" s="2409"/>
      <c r="C3" s="2409"/>
      <c r="D3" s="2409"/>
      <c r="E3" s="2409"/>
      <c r="F3" s="2409"/>
      <c r="G3" s="2409"/>
      <c r="H3" s="2409"/>
      <c r="I3" s="2409"/>
      <c r="J3" s="2409"/>
      <c r="K3" s="2409"/>
      <c r="L3" s="2409"/>
    </row>
    <row r="4" spans="1:29" ht="13.5" customHeight="1" x14ac:dyDescent="0.2">
      <c r="A4" s="2378" t="s">
        <v>1989</v>
      </c>
      <c r="B4" s="2399"/>
      <c r="C4" s="2399"/>
      <c r="D4" s="2399"/>
      <c r="E4" s="2399"/>
      <c r="F4" s="2399"/>
      <c r="G4" s="2399"/>
      <c r="H4" s="2399"/>
      <c r="I4" s="2399"/>
      <c r="J4" s="2399"/>
      <c r="K4" s="2399"/>
      <c r="L4" s="239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0" t="str">
        <f>COVER!A17</f>
        <v>Des Plaines Valley EFE</v>
      </c>
      <c r="B7" s="2401"/>
      <c r="C7" s="2401"/>
      <c r="D7" s="2402"/>
      <c r="E7" s="2403">
        <f>COVER!A13</f>
        <v>6016212046</v>
      </c>
      <c r="F7" s="2404"/>
      <c r="G7" s="2410">
        <f>COVER!T23</f>
        <v>66.005340000000004</v>
      </c>
      <c r="H7" s="2411"/>
      <c r="I7" s="2411"/>
      <c r="J7" s="2411"/>
      <c r="K7" s="2411"/>
      <c r="L7" s="241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3"/>
      <c r="B9" s="2414"/>
      <c r="C9" s="2414"/>
      <c r="D9" s="2414"/>
      <c r="E9" s="2414"/>
      <c r="F9" s="2415"/>
      <c r="G9" s="2384" t="str">
        <f>COVER!T13</f>
        <v>Evans, Marshall and Pease, PC</v>
      </c>
      <c r="H9" s="2416"/>
      <c r="I9" s="2416"/>
      <c r="J9" s="2416"/>
      <c r="K9" s="2416"/>
      <c r="L9" s="2417"/>
    </row>
    <row r="10" spans="1:29" ht="13.5" customHeight="1" x14ac:dyDescent="0.2">
      <c r="A10" s="2390" t="str">
        <f>COVER!A38</f>
        <v>Dr. Anne Cothran</v>
      </c>
      <c r="B10" s="2391"/>
      <c r="C10" s="2391"/>
      <c r="D10" s="2391"/>
      <c r="E10" s="2391"/>
      <c r="F10" s="2392"/>
      <c r="G10" s="2384" t="str">
        <f>COVER!T17</f>
        <v>1875 Hicks Road</v>
      </c>
      <c r="H10" s="2385"/>
      <c r="I10" s="2385"/>
      <c r="J10" s="2385"/>
      <c r="K10" s="2385"/>
      <c r="L10" s="2386"/>
    </row>
    <row r="11" spans="1:29" ht="13.5" customHeight="1" x14ac:dyDescent="0.2">
      <c r="A11" s="1184" t="s">
        <v>1519</v>
      </c>
      <c r="B11" s="1185"/>
      <c r="C11" s="1186"/>
      <c r="D11" s="1191"/>
      <c r="E11" s="1186"/>
      <c r="F11" s="1190"/>
      <c r="G11" s="2384" t="str">
        <f>COVER!T19</f>
        <v>Rolling Meadows</v>
      </c>
      <c r="H11" s="2385"/>
      <c r="I11" s="2385"/>
      <c r="J11" s="2385"/>
      <c r="K11" s="2385"/>
      <c r="L11" s="2386"/>
    </row>
    <row r="12" spans="1:29" ht="13.5" customHeight="1" x14ac:dyDescent="0.2">
      <c r="A12" s="2393" t="s">
        <v>1518</v>
      </c>
      <c r="B12" s="2394"/>
      <c r="C12" s="2394"/>
      <c r="D12" s="2394"/>
      <c r="E12" s="2394"/>
      <c r="F12" s="2395"/>
      <c r="G12" s="2387"/>
      <c r="H12" s="2388"/>
      <c r="I12" s="2388"/>
      <c r="J12" s="2388"/>
      <c r="K12" s="2388"/>
      <c r="L12" s="2389"/>
    </row>
    <row r="13" spans="1:29" ht="13.5" customHeight="1" x14ac:dyDescent="0.2">
      <c r="A13" s="2384"/>
      <c r="B13" s="2385"/>
      <c r="C13" s="2385"/>
      <c r="D13" s="2385"/>
      <c r="E13" s="2385"/>
      <c r="F13" s="2386"/>
      <c r="G13" s="2379" t="s">
        <v>1520</v>
      </c>
      <c r="H13" s="2380"/>
      <c r="I13" s="2396" t="str">
        <f>COVER!T25</f>
        <v>jeff@empcpa.com</v>
      </c>
      <c r="J13" s="2397"/>
      <c r="K13" s="2397"/>
      <c r="L13" s="2398"/>
    </row>
    <row r="14" spans="1:29" ht="13.5" customHeight="1" x14ac:dyDescent="0.2">
      <c r="A14" s="2384" t="str">
        <f>COVER!A19</f>
        <v>2000 N. Fifth Ave.</v>
      </c>
      <c r="B14" s="2385"/>
      <c r="C14" s="2385"/>
      <c r="D14" s="2385"/>
      <c r="E14" s="2385"/>
      <c r="F14" s="2386"/>
      <c r="G14" s="1195" t="s">
        <v>1185</v>
      </c>
      <c r="H14" s="1193"/>
      <c r="I14" s="1193"/>
      <c r="J14" s="1193"/>
      <c r="K14" s="1193"/>
      <c r="L14" s="1194"/>
    </row>
    <row r="15" spans="1:29" ht="13.5" customHeight="1" x14ac:dyDescent="0.2">
      <c r="A15" s="2384" t="str">
        <f>COVER!A21</f>
        <v>River Grove</v>
      </c>
      <c r="B15" s="2385"/>
      <c r="C15" s="2385"/>
      <c r="D15" s="2385"/>
      <c r="E15" s="2385"/>
      <c r="F15" s="2386"/>
      <c r="G15" s="2381" t="str">
        <f>COVER!T15</f>
        <v>Jeffery M. Rollefson, CPA</v>
      </c>
      <c r="H15" s="2382"/>
      <c r="I15" s="2382"/>
      <c r="J15" s="2382"/>
      <c r="K15" s="2382"/>
      <c r="L15" s="2383"/>
    </row>
    <row r="16" spans="1:29" ht="12.2" customHeight="1" x14ac:dyDescent="0.2">
      <c r="A16" s="2406" t="str">
        <f>COVER!A25</f>
        <v>60171-1907</v>
      </c>
      <c r="B16" s="2407"/>
      <c r="C16" s="2407"/>
      <c r="D16" s="2407"/>
      <c r="E16" s="2407"/>
      <c r="F16" s="2408"/>
      <c r="G16" s="2418"/>
      <c r="H16" s="2419"/>
      <c r="I16" s="2419"/>
      <c r="J16" s="2419"/>
      <c r="K16" s="2419"/>
      <c r="L16" s="2420"/>
    </row>
    <row r="17" spans="1:13" ht="12.2" customHeight="1" x14ac:dyDescent="0.2">
      <c r="A17" s="2421"/>
      <c r="B17" s="2407"/>
      <c r="C17" s="2407"/>
      <c r="D17" s="2407"/>
      <c r="E17" s="2407"/>
      <c r="F17" s="2408"/>
      <c r="G17" s="1195" t="s">
        <v>1184</v>
      </c>
      <c r="H17" s="1193"/>
      <c r="I17" s="1193"/>
      <c r="J17" s="1193"/>
      <c r="K17" s="1197" t="s">
        <v>1183</v>
      </c>
      <c r="L17" s="1190"/>
      <c r="M17" s="1183"/>
    </row>
    <row r="18" spans="1:13" ht="12.2" customHeight="1" x14ac:dyDescent="0.2">
      <c r="A18" s="2390"/>
      <c r="B18" s="2391"/>
      <c r="C18" s="2391"/>
      <c r="D18" s="2391"/>
      <c r="E18" s="2391"/>
      <c r="F18" s="2392"/>
      <c r="G18" s="2400" t="str">
        <f>COVER!T21</f>
        <v>847-221-5700</v>
      </c>
      <c r="H18" s="2401"/>
      <c r="I18" s="2401"/>
      <c r="J18" s="2401"/>
      <c r="K18" s="2400" t="str">
        <f>COVER!X21</f>
        <v>847-221-5701</v>
      </c>
      <c r="L18" s="240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2" t="str">
        <f>'Single Audit Cover'!A7</f>
        <v>Des Plaines Valley EFE</v>
      </c>
      <c r="B1" s="2399"/>
      <c r="C1" s="2399"/>
      <c r="D1" s="2399"/>
    </row>
    <row r="2" spans="1:11" s="1212" customFormat="1" ht="12.75" x14ac:dyDescent="0.2">
      <c r="A2" s="2423">
        <f>'Single Audit Cover'!E7</f>
        <v>6016212046</v>
      </c>
      <c r="B2" s="2424"/>
      <c r="C2" s="2424"/>
      <c r="D2" s="2424"/>
    </row>
    <row r="3" spans="1:11" s="1212" customFormat="1" ht="12.75" x14ac:dyDescent="0.2">
      <c r="A3" s="2422" t="s">
        <v>1513</v>
      </c>
      <c r="B3" s="2399"/>
      <c r="C3" s="2399"/>
      <c r="D3" s="239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6" t="str">
        <f>'Single Audit Cover'!A7</f>
        <v>Des Plaines Valley EFE</v>
      </c>
      <c r="B1" s="2426"/>
      <c r="C1" s="2426"/>
      <c r="D1" s="2426"/>
      <c r="E1" s="2426"/>
    </row>
    <row r="2" spans="1:5" x14ac:dyDescent="0.2">
      <c r="A2" s="2427">
        <f>'Single Audit Cover'!E7</f>
        <v>6016212046</v>
      </c>
      <c r="B2" s="2427"/>
      <c r="C2" s="2427"/>
      <c r="D2" s="2427"/>
      <c r="E2" s="2427"/>
    </row>
    <row r="3" spans="1:5" ht="4.5" customHeight="1" x14ac:dyDescent="0.2"/>
    <row r="4" spans="1:5" x14ac:dyDescent="0.2">
      <c r="A4" s="2426" t="s">
        <v>1245</v>
      </c>
      <c r="B4" s="2426"/>
      <c r="C4" s="2426"/>
      <c r="D4" s="2426"/>
      <c r="E4" s="2426"/>
    </row>
    <row r="5" spans="1:5" x14ac:dyDescent="0.2">
      <c r="A5" s="2429" t="str">
        <f>'Single Audit Cover'!A4</f>
        <v>Year Ending June 30, 2019</v>
      </c>
      <c r="B5" s="2429"/>
      <c r="C5" s="2429"/>
      <c r="D5" s="2429"/>
      <c r="E5" s="2429"/>
    </row>
    <row r="6" spans="1:5" x14ac:dyDescent="0.2">
      <c r="A6" s="2426" t="s">
        <v>1244</v>
      </c>
      <c r="B6" s="2426"/>
      <c r="C6" s="2426"/>
      <c r="D6" s="2426"/>
      <c r="E6" s="2426"/>
    </row>
    <row r="8" spans="1:5" x14ac:dyDescent="0.2">
      <c r="A8" s="1257" t="s">
        <v>1243</v>
      </c>
    </row>
    <row r="10" spans="1:5" x14ac:dyDescent="0.2">
      <c r="A10" s="1258" t="s">
        <v>1242</v>
      </c>
      <c r="B10" s="1259" t="s">
        <v>1241</v>
      </c>
      <c r="C10" s="1259"/>
      <c r="D10" s="1260">
        <f>SUM('Acct Summary 7-8'!C7:K7)</f>
        <v>533536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0</v>
      </c>
    </row>
    <row r="19" spans="1:4" ht="13.5" thickBot="1" x14ac:dyDescent="0.25">
      <c r="A19" s="1262" t="s">
        <v>1235</v>
      </c>
      <c r="D19" s="1263">
        <f>SUM(D10:D17)</f>
        <v>533536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8"/>
      <c r="B24" s="2428"/>
      <c r="D24" s="1265"/>
    </row>
    <row r="25" spans="1:4" x14ac:dyDescent="0.2">
      <c r="A25" s="2425"/>
      <c r="B25" s="2425"/>
      <c r="D25" s="1265"/>
    </row>
    <row r="26" spans="1:4" x14ac:dyDescent="0.2">
      <c r="A26" s="2425"/>
      <c r="B26" s="2425"/>
      <c r="D26" s="1265"/>
    </row>
    <row r="27" spans="1:4" x14ac:dyDescent="0.2">
      <c r="A27" s="2425"/>
      <c r="B27" s="2425"/>
      <c r="D27" s="1265"/>
    </row>
    <row r="28" spans="1:4" x14ac:dyDescent="0.2">
      <c r="A28" s="2425"/>
      <c r="B28" s="2425"/>
      <c r="D28" s="1265"/>
    </row>
    <row r="29" spans="1:4" x14ac:dyDescent="0.2">
      <c r="A29" s="2425"/>
      <c r="B29" s="2425"/>
      <c r="D29" s="1265"/>
    </row>
    <row r="30" spans="1:4" x14ac:dyDescent="0.2">
      <c r="A30" s="2425"/>
      <c r="B30" s="2425"/>
      <c r="D30" s="1265"/>
    </row>
    <row r="32" spans="1:4" x14ac:dyDescent="0.2">
      <c r="A32" s="1257" t="s">
        <v>1233</v>
      </c>
      <c r="D32" s="1260">
        <f>SUM(D19:D30)</f>
        <v>533536</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5"/>
      <c r="B40" s="2425"/>
      <c r="D40" s="1265"/>
    </row>
    <row r="41" spans="1:4" x14ac:dyDescent="0.2">
      <c r="A41" s="2425"/>
      <c r="B41" s="2425"/>
      <c r="D41" s="1268"/>
    </row>
    <row r="42" spans="1:4" x14ac:dyDescent="0.2">
      <c r="A42" s="2425"/>
      <c r="B42" s="2425"/>
      <c r="D42" s="1268"/>
    </row>
    <row r="43" spans="1:4" x14ac:dyDescent="0.2">
      <c r="A43" s="2425"/>
      <c r="B43" s="2425"/>
      <c r="D43" s="1268"/>
    </row>
    <row r="44" spans="1:4" x14ac:dyDescent="0.2">
      <c r="A44" s="2425"/>
      <c r="B44" s="2425"/>
      <c r="D44" s="1268"/>
    </row>
    <row r="45" spans="1:4" x14ac:dyDescent="0.2">
      <c r="A45" s="2425"/>
      <c r="B45" s="2425"/>
      <c r="D45" s="1268"/>
    </row>
    <row r="47" spans="1:4" x14ac:dyDescent="0.2">
      <c r="B47" s="1269" t="s">
        <v>1227</v>
      </c>
      <c r="C47" s="1269"/>
      <c r="D47" s="1270">
        <f>SUM(D35:D45)</f>
        <v>0</v>
      </c>
    </row>
    <row r="49" spans="2:4" x14ac:dyDescent="0.2">
      <c r="B49" s="1269" t="s">
        <v>1226</v>
      </c>
      <c r="C49" s="1269"/>
      <c r="D49" s="1270">
        <f>D32-D47</f>
        <v>533536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9" t="str">
        <f>'Single Audit Cover'!A7</f>
        <v>Des Plaines Valley EFE</v>
      </c>
      <c r="C1" s="2430"/>
      <c r="D1" s="2430"/>
      <c r="E1" s="2430"/>
      <c r="F1" s="2430"/>
      <c r="G1" s="2430"/>
      <c r="H1" s="2430"/>
      <c r="I1" s="2430"/>
      <c r="J1" s="2430"/>
      <c r="K1" s="2430"/>
      <c r="L1" s="2430"/>
      <c r="M1" s="2430"/>
    </row>
    <row r="2" spans="2:14" ht="15" x14ac:dyDescent="0.2">
      <c r="B2" s="2431">
        <f>'Single Audit Cover'!E7</f>
        <v>6016212046</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3" t="str">
        <f>'Single Audit Cover'!A7</f>
        <v>Des Plaines Valley EFE</v>
      </c>
      <c r="B1" s="2443"/>
      <c r="C1" s="2443"/>
      <c r="D1" s="2443"/>
      <c r="E1" s="2443"/>
      <c r="F1" s="2443"/>
    </row>
    <row r="2" spans="1:7" ht="13.5" customHeight="1" x14ac:dyDescent="0.2">
      <c r="A2" s="2431">
        <f>'Single Audit Cover'!E7</f>
        <v>6016212046</v>
      </c>
      <c r="B2" s="2431"/>
      <c r="C2" s="2431"/>
      <c r="D2" s="2431"/>
      <c r="E2" s="2431"/>
      <c r="F2" s="2431"/>
      <c r="G2" s="1272"/>
    </row>
    <row r="3" spans="1:7" ht="15.75" customHeight="1" x14ac:dyDescent="0.2">
      <c r="A3" s="2444" t="s">
        <v>1271</v>
      </c>
      <c r="B3" s="2444"/>
      <c r="C3" s="2444"/>
      <c r="D3" s="2444"/>
      <c r="E3" s="2444"/>
      <c r="F3" s="2444"/>
    </row>
    <row r="4" spans="1:7" ht="13.5" customHeight="1" x14ac:dyDescent="0.2">
      <c r="A4" s="2445" t="str">
        <f>'Single Audit Cover'!A4</f>
        <v>Year Ending June 30, 2019</v>
      </c>
      <c r="B4" s="2445"/>
      <c r="C4" s="2445"/>
      <c r="D4" s="2445"/>
      <c r="E4" s="2445"/>
      <c r="F4" s="2445"/>
    </row>
    <row r="5" spans="1:7" ht="8.25" customHeight="1" x14ac:dyDescent="0.2">
      <c r="C5" s="317"/>
      <c r="D5" s="317"/>
    </row>
    <row r="6" spans="1:7" ht="13.5" customHeight="1" x14ac:dyDescent="0.2">
      <c r="A6" s="1273" t="s">
        <v>1728</v>
      </c>
      <c r="C6" s="317"/>
      <c r="D6" s="317"/>
    </row>
    <row r="7" spans="1:7" ht="60.95" customHeight="1" x14ac:dyDescent="0.2">
      <c r="A7" s="2442" t="s">
        <v>1729</v>
      </c>
      <c r="B7" s="2442"/>
      <c r="C7" s="2442"/>
      <c r="D7" s="2442"/>
      <c r="E7" s="2442"/>
      <c r="F7" s="2442"/>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2" t="s">
        <v>1731</v>
      </c>
      <c r="B13" s="2442"/>
      <c r="C13" s="2442"/>
      <c r="D13" s="2442"/>
      <c r="E13" s="2442"/>
      <c r="F13" s="2442"/>
    </row>
    <row r="14" spans="1:7" ht="9.75" customHeight="1" x14ac:dyDescent="0.2">
      <c r="C14" s="1257"/>
      <c r="D14" s="1257"/>
    </row>
    <row r="15" spans="1:7" ht="13.5" customHeight="1" x14ac:dyDescent="0.2">
      <c r="C15" s="1846" t="s">
        <v>1270</v>
      </c>
      <c r="D15" s="2440" t="s">
        <v>1269</v>
      </c>
      <c r="E15" s="2440"/>
      <c r="F15" s="2440"/>
    </row>
    <row r="16" spans="1:7" ht="13.5" customHeight="1" x14ac:dyDescent="0.2">
      <c r="A16" s="1279"/>
      <c r="B16" s="1273" t="s">
        <v>1268</v>
      </c>
      <c r="C16" s="1846" t="s">
        <v>1267</v>
      </c>
      <c r="D16" s="2441" t="s">
        <v>1588</v>
      </c>
      <c r="E16" s="2441"/>
      <c r="F16" s="2441"/>
    </row>
    <row r="17" spans="1:6" ht="20.45" customHeight="1" x14ac:dyDescent="0.2">
      <c r="A17" s="1280"/>
      <c r="B17" s="1281"/>
      <c r="C17" s="1282"/>
      <c r="D17" s="2435"/>
      <c r="E17" s="2435"/>
      <c r="F17" s="2435"/>
    </row>
    <row r="18" spans="1:6" ht="20.65" customHeight="1" x14ac:dyDescent="0.2">
      <c r="A18" s="1280"/>
      <c r="B18" s="1281"/>
      <c r="C18" s="1282"/>
      <c r="D18" s="2435"/>
      <c r="E18" s="2435"/>
      <c r="F18" s="2435"/>
    </row>
    <row r="19" spans="1:6" ht="20.65" customHeight="1" x14ac:dyDescent="0.2">
      <c r="A19" s="1280"/>
      <c r="B19" s="1281"/>
      <c r="C19" s="1282"/>
      <c r="D19" s="2435"/>
      <c r="E19" s="2435"/>
      <c r="F19" s="2435"/>
    </row>
    <row r="20" spans="1:6" ht="20.65" customHeight="1" x14ac:dyDescent="0.2">
      <c r="A20" s="1280"/>
      <c r="B20" s="1281"/>
      <c r="C20" s="1282"/>
      <c r="D20" s="2435"/>
      <c r="E20" s="2435"/>
      <c r="F20" s="2435"/>
    </row>
    <row r="21" spans="1:6" ht="20.65" customHeight="1" x14ac:dyDescent="0.2">
      <c r="A21" s="1280"/>
      <c r="B21" s="1281"/>
      <c r="C21" s="1282"/>
      <c r="D21" s="2435"/>
      <c r="E21" s="2435"/>
      <c r="F21" s="2435"/>
    </row>
    <row r="22" spans="1:6" ht="20.65" customHeight="1" x14ac:dyDescent="0.2">
      <c r="A22" s="1280"/>
      <c r="B22" s="1281"/>
      <c r="C22" s="1282"/>
      <c r="D22" s="2435"/>
      <c r="E22" s="2435"/>
      <c r="F22" s="2435"/>
    </row>
    <row r="23" spans="1:6" ht="20.65" customHeight="1" x14ac:dyDescent="0.2">
      <c r="A23" s="1280"/>
      <c r="B23" s="1281"/>
      <c r="C23" s="1282"/>
      <c r="D23" s="2435"/>
      <c r="E23" s="2435"/>
      <c r="F23" s="2435"/>
    </row>
    <row r="24" spans="1:6" ht="20.65" customHeight="1" x14ac:dyDescent="0.2">
      <c r="A24" s="1280"/>
      <c r="B24" s="1281"/>
      <c r="C24" s="1282"/>
      <c r="D24" s="2435"/>
      <c r="E24" s="2435"/>
      <c r="F24" s="2435"/>
    </row>
    <row r="25" spans="1:6" ht="20.65" customHeight="1" x14ac:dyDescent="0.2">
      <c r="A25" s="1280"/>
      <c r="B25" s="1281"/>
      <c r="C25" s="1282"/>
      <c r="D25" s="2435"/>
      <c r="E25" s="2435"/>
      <c r="F25" s="2435"/>
    </row>
    <row r="26" spans="1:6" ht="20.65" customHeight="1" x14ac:dyDescent="0.2">
      <c r="A26" s="1280"/>
      <c r="B26" s="1281"/>
      <c r="C26" s="1282"/>
      <c r="D26" s="2435"/>
      <c r="E26" s="2435"/>
      <c r="F26" s="2435"/>
    </row>
    <row r="27" spans="1:6" ht="20.65" customHeight="1" x14ac:dyDescent="0.2">
      <c r="A27" s="1280"/>
      <c r="B27" s="1281"/>
      <c r="C27" s="1282"/>
      <c r="D27" s="2435"/>
      <c r="E27" s="2435"/>
      <c r="F27" s="2435"/>
    </row>
    <row r="28" spans="1:6" ht="20.65" customHeight="1" x14ac:dyDescent="0.2">
      <c r="A28" s="1280"/>
      <c r="B28" s="1281"/>
      <c r="C28" s="1282"/>
      <c r="D28" s="2435"/>
      <c r="E28" s="2435"/>
      <c r="F28" s="2435"/>
    </row>
    <row r="29" spans="1:6" ht="20.65" customHeight="1" x14ac:dyDescent="0.2">
      <c r="A29" s="1280"/>
      <c r="B29" s="1281"/>
      <c r="C29" s="1282"/>
      <c r="D29" s="2435"/>
      <c r="E29" s="2435"/>
      <c r="F29" s="2435"/>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6" t="s">
        <v>1732</v>
      </c>
      <c r="B32" s="2436"/>
      <c r="C32" s="2436"/>
      <c r="D32" s="2436"/>
      <c r="E32" s="2436"/>
      <c r="F32" s="2436"/>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37">
        <f>+C33+C34</f>
        <v>0</v>
      </c>
      <c r="F34" s="243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39" t="s">
        <v>1590</v>
      </c>
      <c r="C49" s="2439"/>
      <c r="D49" s="2439"/>
      <c r="E49" s="1396"/>
    </row>
    <row r="50" spans="1:5" s="1297" customFormat="1" ht="3.75" customHeight="1" x14ac:dyDescent="0.2">
      <c r="A50" s="1296"/>
      <c r="B50" s="1845"/>
      <c r="C50" s="1845"/>
      <c r="D50" s="1845"/>
      <c r="E50" s="1396"/>
    </row>
    <row r="51" spans="1:5" s="1297" customFormat="1" ht="20.25" customHeight="1" x14ac:dyDescent="0.2">
      <c r="A51" s="1298">
        <v>6</v>
      </c>
      <c r="B51" s="2434" t="s">
        <v>1551</v>
      </c>
      <c r="C51" s="2434"/>
      <c r="D51" s="2434"/>
    </row>
    <row r="52" spans="1:5" ht="14.25" customHeight="1" x14ac:dyDescent="0.2">
      <c r="A52" s="1298"/>
      <c r="B52" s="2434"/>
      <c r="C52" s="2434"/>
      <c r="D52" s="243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13" colorId="8" zoomScale="110" zoomScaleNormal="110" workbookViewId="0">
      <selection activeCell="F32" sqref="F3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1" t="s">
        <v>1168</v>
      </c>
      <c r="B2" s="2051"/>
      <c r="C2" s="2051"/>
      <c r="D2" s="2051"/>
      <c r="E2" s="2051"/>
      <c r="F2" s="2051"/>
      <c r="G2" s="2051"/>
      <c r="H2" s="2051"/>
      <c r="I2" s="2051"/>
      <c r="J2" s="205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5" t="s">
        <v>1633</v>
      </c>
      <c r="B35" s="2066"/>
      <c r="C35" s="2066"/>
      <c r="D35" s="2066"/>
      <c r="E35" s="2067"/>
      <c r="F35" s="2067"/>
      <c r="G35" s="2067"/>
      <c r="H35" s="2067"/>
      <c r="I35" s="206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5" t="s">
        <v>313</v>
      </c>
      <c r="B47" s="2068"/>
      <c r="C47" s="2068"/>
      <c r="D47" s="2068"/>
      <c r="E47" s="2069"/>
      <c r="F47" s="2069"/>
      <c r="G47" s="2069"/>
      <c r="H47" s="2069"/>
      <c r="I47" s="206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2"/>
      <c r="C57" s="2073"/>
      <c r="D57" s="2073"/>
      <c r="E57" s="2073"/>
      <c r="F57" s="2073"/>
      <c r="G57" s="2073"/>
      <c r="H57" s="2073"/>
      <c r="I57" s="2073"/>
      <c r="J57" s="2074"/>
    </row>
    <row r="58" spans="1:10" s="181" customFormat="1" x14ac:dyDescent="0.2">
      <c r="A58" s="253"/>
      <c r="B58" s="2075"/>
      <c r="C58" s="2076"/>
      <c r="D58" s="2076"/>
      <c r="E58" s="2076"/>
      <c r="F58" s="2076"/>
      <c r="G58" s="2076"/>
      <c r="H58" s="2076"/>
      <c r="I58" s="2076"/>
      <c r="J58" s="2077"/>
    </row>
    <row r="59" spans="1:10" s="181" customFormat="1" x14ac:dyDescent="0.2">
      <c r="A59" s="253"/>
      <c r="B59" s="2075"/>
      <c r="C59" s="2076"/>
      <c r="D59" s="2076"/>
      <c r="E59" s="2076"/>
      <c r="F59" s="2076"/>
      <c r="G59" s="2076"/>
      <c r="H59" s="2076"/>
      <c r="I59" s="2076"/>
      <c r="J59" s="2077"/>
    </row>
    <row r="60" spans="1:10" s="181" customFormat="1" x14ac:dyDescent="0.2">
      <c r="A60" s="253"/>
      <c r="B60" s="2075"/>
      <c r="C60" s="2076"/>
      <c r="D60" s="2076"/>
      <c r="E60" s="2076"/>
      <c r="F60" s="2076"/>
      <c r="G60" s="2076"/>
      <c r="H60" s="2076"/>
      <c r="I60" s="2076"/>
      <c r="J60" s="2077"/>
    </row>
    <row r="61" spans="1:10" s="181" customFormat="1" x14ac:dyDescent="0.2">
      <c r="A61" s="253"/>
      <c r="B61" s="2075"/>
      <c r="C61" s="2076"/>
      <c r="D61" s="2076"/>
      <c r="E61" s="2076"/>
      <c r="F61" s="2076"/>
      <c r="G61" s="2076"/>
      <c r="H61" s="2076"/>
      <c r="I61" s="2076"/>
      <c r="J61" s="2077"/>
    </row>
    <row r="62" spans="1:10" s="181" customFormat="1" x14ac:dyDescent="0.2">
      <c r="A62" s="253"/>
      <c r="B62" s="2075"/>
      <c r="C62" s="2076"/>
      <c r="D62" s="2076"/>
      <c r="E62" s="2076"/>
      <c r="F62" s="2076"/>
      <c r="G62" s="2076"/>
      <c r="H62" s="2076"/>
      <c r="I62" s="2076"/>
      <c r="J62" s="2077"/>
    </row>
    <row r="63" spans="1:10" s="181" customFormat="1" x14ac:dyDescent="0.2">
      <c r="A63" s="253"/>
      <c r="B63" s="2075"/>
      <c r="C63" s="2076"/>
      <c r="D63" s="2076"/>
      <c r="E63" s="2076"/>
      <c r="F63" s="2076"/>
      <c r="G63" s="2076"/>
      <c r="H63" s="2076"/>
      <c r="I63" s="2076"/>
      <c r="J63" s="2077"/>
    </row>
    <row r="64" spans="1:10" s="181" customFormat="1" x14ac:dyDescent="0.2">
      <c r="A64" s="253"/>
      <c r="B64" s="2075"/>
      <c r="C64" s="2076"/>
      <c r="D64" s="2076"/>
      <c r="E64" s="2076"/>
      <c r="F64" s="2076"/>
      <c r="G64" s="2076"/>
      <c r="H64" s="2076"/>
      <c r="I64" s="2076"/>
      <c r="J64" s="2077"/>
    </row>
    <row r="65" spans="1:10" s="181" customFormat="1" x14ac:dyDescent="0.2">
      <c r="A65" s="253"/>
      <c r="B65" s="2075"/>
      <c r="C65" s="2076"/>
      <c r="D65" s="2076"/>
      <c r="E65" s="2076"/>
      <c r="F65" s="2076"/>
      <c r="G65" s="2076"/>
      <c r="H65" s="2076"/>
      <c r="I65" s="2076"/>
      <c r="J65" s="2077"/>
    </row>
    <row r="66" spans="1:10" s="181" customFormat="1" x14ac:dyDescent="0.2">
      <c r="A66" s="253"/>
      <c r="B66" s="2075"/>
      <c r="C66" s="2076"/>
      <c r="D66" s="2076"/>
      <c r="E66" s="2076"/>
      <c r="F66" s="2076"/>
      <c r="G66" s="2076"/>
      <c r="H66" s="2076"/>
      <c r="I66" s="2076"/>
      <c r="J66" s="2077"/>
    </row>
    <row r="67" spans="1:10" s="181" customFormat="1" ht="9" customHeight="1" x14ac:dyDescent="0.2">
      <c r="A67" s="254"/>
      <c r="B67" s="2078"/>
      <c r="C67" s="2079"/>
      <c r="D67" s="2079"/>
      <c r="E67" s="2079"/>
      <c r="F67" s="2079"/>
      <c r="G67" s="2079"/>
      <c r="H67" s="2079"/>
      <c r="I67" s="2079"/>
      <c r="J67" s="208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5" t="s">
        <v>1323</v>
      </c>
      <c r="B70" s="2068"/>
      <c r="C70" s="2068"/>
      <c r="D70" s="2068"/>
      <c r="E70" s="2069"/>
      <c r="F70" s="2069"/>
      <c r="G70" s="2069"/>
      <c r="H70" s="2069"/>
      <c r="I70" s="206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0" t="s">
        <v>1320</v>
      </c>
      <c r="B83" s="2070"/>
      <c r="C83" s="2070"/>
      <c r="D83" s="207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2"/>
      <c r="C102" s="2053"/>
      <c r="D102" s="2053"/>
      <c r="E102" s="2053"/>
      <c r="F102" s="2053"/>
      <c r="G102" s="2053"/>
      <c r="H102" s="2053"/>
      <c r="I102" s="2054"/>
    </row>
    <row r="103" spans="1:9" s="181" customFormat="1" ht="11.25" customHeight="1" x14ac:dyDescent="0.2">
      <c r="A103" s="316"/>
      <c r="B103" s="2055"/>
      <c r="C103" s="2056"/>
      <c r="D103" s="2056"/>
      <c r="E103" s="2056"/>
      <c r="F103" s="2056"/>
      <c r="G103" s="2056"/>
      <c r="H103" s="2056"/>
      <c r="I103" s="2057"/>
    </row>
    <row r="104" spans="1:9" s="181" customFormat="1" ht="11.25" customHeight="1" x14ac:dyDescent="0.2">
      <c r="A104" s="316"/>
      <c r="B104" s="2055"/>
      <c r="C104" s="2056"/>
      <c r="D104" s="2056"/>
      <c r="E104" s="2056"/>
      <c r="F104" s="2056"/>
      <c r="G104" s="2056"/>
      <c r="H104" s="2056"/>
      <c r="I104" s="2057"/>
    </row>
    <row r="105" spans="1:9" s="181" customFormat="1" x14ac:dyDescent="0.2">
      <c r="A105" s="316"/>
      <c r="B105" s="2055"/>
      <c r="C105" s="2056"/>
      <c r="D105" s="2056"/>
      <c r="E105" s="2056"/>
      <c r="F105" s="2056"/>
      <c r="G105" s="2056"/>
      <c r="H105" s="2056"/>
      <c r="I105" s="2057"/>
    </row>
    <row r="106" spans="1:9" s="181" customFormat="1" ht="11.25" customHeight="1" x14ac:dyDescent="0.2">
      <c r="A106" s="316"/>
      <c r="B106" s="2055"/>
      <c r="C106" s="2056"/>
      <c r="D106" s="2056"/>
      <c r="E106" s="2056"/>
      <c r="F106" s="2056"/>
      <c r="G106" s="2056"/>
      <c r="H106" s="2056"/>
      <c r="I106" s="2057"/>
    </row>
    <row r="107" spans="1:9" s="181" customFormat="1" ht="11.25" customHeight="1" x14ac:dyDescent="0.2">
      <c r="A107" s="316"/>
      <c r="B107" s="2055"/>
      <c r="C107" s="2056"/>
      <c r="D107" s="2056"/>
      <c r="E107" s="2056"/>
      <c r="F107" s="2056"/>
      <c r="G107" s="2056"/>
      <c r="H107" s="2056"/>
      <c r="I107" s="2057"/>
    </row>
    <row r="108" spans="1:9" s="181" customFormat="1" ht="11.25" customHeight="1" x14ac:dyDescent="0.2">
      <c r="A108" s="316"/>
      <c r="B108" s="2055"/>
      <c r="C108" s="2056"/>
      <c r="D108" s="2056"/>
      <c r="E108" s="2056"/>
      <c r="F108" s="2056"/>
      <c r="G108" s="2056"/>
      <c r="H108" s="2056"/>
      <c r="I108" s="2057"/>
    </row>
    <row r="109" spans="1:9" s="181" customFormat="1" ht="11.25" customHeight="1" x14ac:dyDescent="0.2">
      <c r="A109" s="316"/>
      <c r="B109" s="2055"/>
      <c r="C109" s="2056"/>
      <c r="D109" s="2056"/>
      <c r="E109" s="2056"/>
      <c r="F109" s="2056"/>
      <c r="G109" s="2056"/>
      <c r="H109" s="2056"/>
      <c r="I109" s="2057"/>
    </row>
    <row r="110" spans="1:9" s="181" customFormat="1" ht="11.25" customHeight="1" x14ac:dyDescent="0.2">
      <c r="A110" s="316"/>
      <c r="B110" s="2055"/>
      <c r="C110" s="2056"/>
      <c r="D110" s="2056"/>
      <c r="E110" s="2056"/>
      <c r="F110" s="2056"/>
      <c r="G110" s="2056"/>
      <c r="H110" s="2056"/>
      <c r="I110" s="2057"/>
    </row>
    <row r="111" spans="1:9" s="181" customFormat="1" ht="11.25" customHeight="1" x14ac:dyDescent="0.2">
      <c r="A111" s="316"/>
      <c r="B111" s="2055"/>
      <c r="C111" s="2056"/>
      <c r="D111" s="2056"/>
      <c r="E111" s="2056"/>
      <c r="F111" s="2056"/>
      <c r="G111" s="2056"/>
      <c r="H111" s="2056"/>
      <c r="I111" s="2057"/>
    </row>
    <row r="112" spans="1:9" s="181" customFormat="1" ht="11.25" customHeight="1" x14ac:dyDescent="0.2">
      <c r="A112" s="316"/>
      <c r="B112" s="2058"/>
      <c r="C112" s="2059"/>
      <c r="D112" s="2059"/>
      <c r="E112" s="2059"/>
      <c r="F112" s="2059"/>
      <c r="G112" s="2059"/>
      <c r="H112" s="2059"/>
      <c r="I112" s="206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1" t="s">
        <v>2074</v>
      </c>
      <c r="D114" s="206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2" t="s">
        <v>1330</v>
      </c>
      <c r="D117" s="2063"/>
      <c r="E117" s="2064"/>
      <c r="F117" s="2064"/>
      <c r="G117" s="2064"/>
      <c r="H117" s="2064"/>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7" t="str">
        <f>'Single Audit Cover'!A7</f>
        <v>Des Plaines Valley EFE</v>
      </c>
      <c r="C1" s="2458"/>
      <c r="D1" s="2458"/>
      <c r="E1" s="2458"/>
      <c r="F1" s="2458"/>
      <c r="G1" s="2458"/>
      <c r="H1" s="2458"/>
      <c r="I1" s="2458"/>
      <c r="J1" s="1406"/>
    </row>
    <row r="2" spans="2:10" s="317" customFormat="1" ht="12.75" customHeight="1" x14ac:dyDescent="0.2">
      <c r="B2" s="2459">
        <f>'Single Audit Cover'!E7</f>
        <v>6016212046</v>
      </c>
      <c r="C2" s="2460"/>
      <c r="D2" s="2460"/>
      <c r="E2" s="2460"/>
      <c r="F2" s="2460"/>
      <c r="G2" s="2460"/>
      <c r="H2" s="2460"/>
      <c r="I2" s="2460"/>
      <c r="J2" s="1406"/>
    </row>
    <row r="3" spans="2:10" s="317" customFormat="1" ht="12.75" customHeight="1" x14ac:dyDescent="0.2">
      <c r="B3" s="2461" t="s">
        <v>1285</v>
      </c>
      <c r="C3" s="2462"/>
      <c r="D3" s="2462"/>
      <c r="E3" s="2462"/>
      <c r="F3" s="2462"/>
      <c r="G3" s="2462"/>
      <c r="H3" s="2462"/>
      <c r="I3" s="2462"/>
      <c r="J3" s="1407"/>
    </row>
    <row r="4" spans="2:10" s="317" customFormat="1" ht="12.75" customHeight="1" x14ac:dyDescent="0.2">
      <c r="B4" s="2461" t="str">
        <f>'Single Audit Cover'!A4</f>
        <v>Year Ending June 30, 2019</v>
      </c>
      <c r="C4" s="2462"/>
      <c r="D4" s="2462"/>
      <c r="E4" s="2462"/>
      <c r="F4" s="2462"/>
      <c r="G4" s="2462"/>
      <c r="H4" s="2462"/>
      <c r="I4" s="2462"/>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1" t="s">
        <v>1284</v>
      </c>
      <c r="C7" s="2462"/>
      <c r="D7" s="2462"/>
      <c r="E7" s="2462"/>
      <c r="F7" s="2462"/>
      <c r="G7" s="2462"/>
      <c r="H7" s="2462"/>
      <c r="I7" s="2462"/>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3"/>
      <c r="D11" s="2463"/>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4"/>
      <c r="E29" s="2464"/>
      <c r="F29" s="2464"/>
      <c r="G29" s="2464"/>
      <c r="H29" s="2464"/>
      <c r="I29" s="2464"/>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5" t="s">
        <v>1751</v>
      </c>
      <c r="D37" s="2466"/>
      <c r="E37" s="2466"/>
      <c r="F37" s="2467"/>
      <c r="G37" s="2465" t="s">
        <v>1592</v>
      </c>
      <c r="H37" s="2466"/>
      <c r="I37" s="2467"/>
    </row>
    <row r="38" spans="2:9" ht="16.5" customHeight="1" x14ac:dyDescent="0.2">
      <c r="B38" s="1428"/>
      <c r="C38" s="2453"/>
      <c r="D38" s="2454"/>
      <c r="E38" s="2454"/>
      <c r="F38" s="2455"/>
      <c r="G38" s="2468"/>
      <c r="H38" s="2469"/>
      <c r="I38" s="2470"/>
    </row>
    <row r="39" spans="2:9" ht="16.5" customHeight="1" x14ac:dyDescent="0.2">
      <c r="B39" s="1428"/>
      <c r="C39" s="2453"/>
      <c r="D39" s="2454"/>
      <c r="E39" s="2454"/>
      <c r="F39" s="2455"/>
      <c r="G39" s="2456"/>
      <c r="H39" s="2456"/>
      <c r="I39" s="2456"/>
    </row>
    <row r="40" spans="2:9" ht="16.5" customHeight="1" x14ac:dyDescent="0.2">
      <c r="B40" s="1428"/>
      <c r="C40" s="2453"/>
      <c r="D40" s="2454"/>
      <c r="E40" s="2454"/>
      <c r="F40" s="2455"/>
      <c r="G40" s="2456"/>
      <c r="H40" s="2456"/>
      <c r="I40" s="2456"/>
    </row>
    <row r="41" spans="2:9" ht="16.5" customHeight="1" x14ac:dyDescent="0.2">
      <c r="B41" s="1428"/>
      <c r="C41" s="2453"/>
      <c r="D41" s="2454"/>
      <c r="E41" s="2454"/>
      <c r="F41" s="2455"/>
      <c r="G41" s="2456"/>
      <c r="H41" s="2456"/>
      <c r="I41" s="2456"/>
    </row>
    <row r="42" spans="2:9" ht="16.5" customHeight="1" x14ac:dyDescent="0.2">
      <c r="B42" s="1428"/>
      <c r="C42" s="2453"/>
      <c r="D42" s="2454"/>
      <c r="E42" s="2454"/>
      <c r="F42" s="2455"/>
      <c r="G42" s="2456"/>
      <c r="H42" s="2456"/>
      <c r="I42" s="2456"/>
    </row>
    <row r="43" spans="2:9" ht="16.5" customHeight="1" x14ac:dyDescent="0.2">
      <c r="B43" s="1428"/>
      <c r="C43" s="2446" t="s">
        <v>1593</v>
      </c>
      <c r="D43" s="2447"/>
      <c r="E43" s="2447"/>
      <c r="F43" s="2448"/>
      <c r="G43" s="2449">
        <f>SUM(G38:I42)</f>
        <v>0</v>
      </c>
      <c r="H43" s="2449"/>
      <c r="I43" s="2449"/>
    </row>
    <row r="44" spans="2:9" ht="12.75" customHeight="1" x14ac:dyDescent="0.2"/>
    <row r="45" spans="2:9" ht="12.75" customHeight="1" x14ac:dyDescent="0.2">
      <c r="B45" s="1419" t="s">
        <v>1841</v>
      </c>
      <c r="D45" s="2450">
        <v>0</v>
      </c>
      <c r="E45" s="245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2"/>
      <c r="F49" s="2452"/>
      <c r="G49" s="245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Des Plaines Valley EFE</v>
      </c>
      <c r="C1" s="2457"/>
      <c r="D1" s="2457"/>
      <c r="E1" s="2457"/>
      <c r="F1" s="2457"/>
      <c r="G1" s="2457"/>
      <c r="H1" s="2457"/>
      <c r="I1" s="2457"/>
      <c r="J1" s="2457"/>
      <c r="K1" s="2457"/>
      <c r="L1" s="1371"/>
      <c r="M1" s="1371"/>
    </row>
    <row r="2" spans="1:13" ht="12" customHeight="1" x14ac:dyDescent="0.2">
      <c r="B2" s="2459">
        <f>'Single Audit Cover'!E7</f>
        <v>6016212046</v>
      </c>
      <c r="C2" s="2459"/>
      <c r="D2" s="2459"/>
      <c r="E2" s="2459"/>
      <c r="F2" s="2459"/>
      <c r="G2" s="2459"/>
      <c r="H2" s="2459"/>
      <c r="I2" s="2459"/>
      <c r="J2" s="2459"/>
      <c r="K2" s="2459"/>
      <c r="L2" s="1372"/>
      <c r="M2" s="1373"/>
    </row>
    <row r="3" spans="1:13" ht="10.35" customHeight="1" x14ac:dyDescent="0.2">
      <c r="B3" s="2473" t="s">
        <v>1285</v>
      </c>
      <c r="C3" s="2473"/>
      <c r="D3" s="2473"/>
      <c r="E3" s="2473"/>
      <c r="F3" s="2473"/>
      <c r="G3" s="2473"/>
      <c r="H3" s="2473"/>
      <c r="I3" s="2473"/>
      <c r="J3" s="2473"/>
      <c r="K3" s="2473"/>
      <c r="L3" s="1374"/>
      <c r="M3" s="1374"/>
    </row>
    <row r="4" spans="1:13" ht="14.25" customHeight="1" x14ac:dyDescent="0.2">
      <c r="B4" s="2474" t="str">
        <f>'Single Audit Cover'!A4</f>
        <v>Year Ending June 30, 2019</v>
      </c>
      <c r="C4" s="2474"/>
      <c r="D4" s="2474"/>
      <c r="E4" s="2474"/>
      <c r="F4" s="2474"/>
      <c r="G4" s="2474"/>
      <c r="H4" s="2474"/>
      <c r="I4" s="2474"/>
      <c r="J4" s="2474"/>
      <c r="K4" s="247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4" t="s">
        <v>1296</v>
      </c>
      <c r="C7" s="2474"/>
      <c r="D7" s="2475"/>
      <c r="E7" s="2475"/>
      <c r="F7" s="2475"/>
      <c r="G7" s="2475"/>
      <c r="H7" s="2475"/>
      <c r="I7" s="2475"/>
      <c r="J7" s="2475"/>
      <c r="K7" s="247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2"/>
      <c r="C14" s="2472"/>
      <c r="D14" s="2472"/>
      <c r="E14" s="2472"/>
      <c r="F14" s="2472"/>
      <c r="G14" s="2472"/>
      <c r="H14" s="2472"/>
      <c r="I14" s="2472"/>
      <c r="J14" s="2472"/>
      <c r="K14" s="247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2"/>
      <c r="C17" s="2472"/>
      <c r="D17" s="2472"/>
      <c r="E17" s="2472"/>
      <c r="F17" s="2472"/>
      <c r="G17" s="2472"/>
      <c r="H17" s="2472"/>
      <c r="I17" s="2472"/>
      <c r="J17" s="2472"/>
      <c r="K17" s="2472"/>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6"/>
      <c r="C20" s="2476"/>
      <c r="D20" s="2472"/>
      <c r="E20" s="2472"/>
      <c r="F20" s="2472"/>
      <c r="G20" s="2472"/>
      <c r="H20" s="2472"/>
      <c r="I20" s="2472"/>
      <c r="J20" s="2472"/>
      <c r="K20" s="247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2"/>
      <c r="C23" s="2472"/>
      <c r="D23" s="2472"/>
      <c r="E23" s="2472"/>
      <c r="F23" s="2472"/>
      <c r="G23" s="2472"/>
      <c r="H23" s="2472"/>
      <c r="I23" s="2472"/>
      <c r="J23" s="2472"/>
      <c r="K23" s="247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2"/>
      <c r="C26" s="2472"/>
      <c r="D26" s="2472"/>
      <c r="E26" s="2472"/>
      <c r="F26" s="2472"/>
      <c r="G26" s="2472"/>
      <c r="H26" s="2472"/>
      <c r="I26" s="2472"/>
      <c r="J26" s="2472"/>
      <c r="K26" s="247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1"/>
      <c r="C29" s="2471"/>
      <c r="D29" s="2472"/>
      <c r="E29" s="2472"/>
      <c r="F29" s="2472"/>
      <c r="G29" s="2472"/>
      <c r="H29" s="2472"/>
      <c r="I29" s="2472"/>
      <c r="J29" s="2472"/>
      <c r="K29" s="247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1"/>
      <c r="C32" s="2471"/>
      <c r="D32" s="2472"/>
      <c r="E32" s="2472"/>
      <c r="F32" s="2472"/>
      <c r="G32" s="2472"/>
      <c r="H32" s="2472"/>
      <c r="I32" s="2472"/>
      <c r="J32" s="2472"/>
      <c r="K32" s="247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Des Plaines Valley EFE</v>
      </c>
      <c r="C1" s="2480"/>
      <c r="D1" s="2480"/>
      <c r="E1" s="2480"/>
      <c r="F1" s="2480"/>
      <c r="G1" s="2480"/>
      <c r="H1" s="2480"/>
      <c r="I1" s="2480"/>
      <c r="J1" s="2480"/>
      <c r="K1" s="2480"/>
      <c r="L1" s="1449"/>
    </row>
    <row r="2" spans="1:12" ht="12.75" customHeight="1" x14ac:dyDescent="0.2">
      <c r="B2" s="2481">
        <f>'Single Audit Cover'!E7</f>
        <v>6016212046</v>
      </c>
      <c r="C2" s="2481"/>
      <c r="D2" s="2481"/>
      <c r="E2" s="2481"/>
      <c r="F2" s="2481"/>
      <c r="G2" s="2481"/>
      <c r="H2" s="2481"/>
      <c r="I2" s="2481"/>
      <c r="J2" s="2481"/>
      <c r="K2" s="2481"/>
      <c r="L2" s="1450"/>
    </row>
    <row r="3" spans="1:12" ht="12.75" customHeight="1" x14ac:dyDescent="0.2">
      <c r="B3" s="2473" t="s">
        <v>1285</v>
      </c>
      <c r="C3" s="2473"/>
      <c r="D3" s="2473"/>
      <c r="E3" s="2473"/>
      <c r="F3" s="2473"/>
      <c r="G3" s="2473"/>
      <c r="H3" s="2473"/>
      <c r="I3" s="2473"/>
      <c r="J3" s="2473"/>
      <c r="K3" s="2473"/>
      <c r="L3" s="1374"/>
    </row>
    <row r="4" spans="1:12" ht="12.75" customHeight="1" x14ac:dyDescent="0.2">
      <c r="B4" s="2473" t="str">
        <f>'Single Audit Cover'!A4</f>
        <v>Year Ending June 30, 2019</v>
      </c>
      <c r="C4" s="2473"/>
      <c r="D4" s="2473"/>
      <c r="E4" s="2473"/>
      <c r="F4" s="2473"/>
      <c r="G4" s="2473"/>
      <c r="H4" s="2473"/>
      <c r="I4" s="2473"/>
      <c r="J4" s="2473"/>
      <c r="K4" s="2473"/>
      <c r="L4" s="1374"/>
    </row>
    <row r="5" spans="1:12" ht="5.25" customHeight="1" x14ac:dyDescent="0.2">
      <c r="B5" s="1257" t="s">
        <v>1169</v>
      </c>
      <c r="C5" s="1257"/>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4"/>
      <c r="G12" s="2464"/>
      <c r="H12" s="2464"/>
      <c r="I12" s="2464"/>
      <c r="J12" s="2464"/>
      <c r="K12" s="246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7"/>
      <c r="E14" s="2477"/>
      <c r="F14" s="2477"/>
      <c r="H14" s="1459" t="s">
        <v>1303</v>
      </c>
      <c r="I14" s="2478"/>
      <c r="J14" s="2478"/>
      <c r="K14" s="247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78"/>
      <c r="E16" s="2478"/>
      <c r="F16" s="2478"/>
      <c r="G16" s="2478"/>
      <c r="H16" s="2478"/>
      <c r="I16" s="2478"/>
      <c r="J16" s="2478"/>
      <c r="K16" s="2478"/>
      <c r="L16" s="322"/>
    </row>
    <row r="17" spans="2:12" ht="13.5" customHeight="1" x14ac:dyDescent="0.2">
      <c r="B17" s="1384" t="s">
        <v>1301</v>
      </c>
      <c r="C17" s="1384"/>
      <c r="D17" s="2479"/>
      <c r="E17" s="2479"/>
      <c r="F17" s="2479"/>
      <c r="G17" s="2479"/>
      <c r="H17" s="2479"/>
      <c r="I17" s="2479"/>
      <c r="J17" s="2479"/>
      <c r="K17" s="247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2"/>
      <c r="C20" s="2472"/>
      <c r="D20" s="2472"/>
      <c r="E20" s="2472"/>
      <c r="F20" s="2472"/>
      <c r="G20" s="2472"/>
      <c r="H20" s="2472"/>
      <c r="I20" s="2472"/>
      <c r="J20" s="2472"/>
      <c r="K20" s="247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2"/>
      <c r="C23" s="2472"/>
      <c r="D23" s="2472"/>
      <c r="E23" s="2472"/>
      <c r="F23" s="2472"/>
      <c r="G23" s="2472"/>
      <c r="H23" s="2472"/>
      <c r="I23" s="2472"/>
      <c r="J23" s="2472"/>
      <c r="K23" s="247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2"/>
      <c r="C26" s="2472"/>
      <c r="D26" s="2472"/>
      <c r="E26" s="2472"/>
      <c r="F26" s="2472"/>
      <c r="G26" s="2472"/>
      <c r="H26" s="2472"/>
      <c r="I26" s="2472"/>
      <c r="J26" s="2472"/>
      <c r="K26" s="247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2"/>
      <c r="C29" s="2472"/>
      <c r="D29" s="2472"/>
      <c r="E29" s="2472"/>
      <c r="F29" s="2472"/>
      <c r="G29" s="2472"/>
      <c r="H29" s="2472"/>
      <c r="I29" s="2472"/>
      <c r="J29" s="2472"/>
      <c r="K29" s="247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2"/>
      <c r="C32" s="2472"/>
      <c r="D32" s="2472"/>
      <c r="E32" s="2472"/>
      <c r="F32" s="2472"/>
      <c r="G32" s="2472"/>
      <c r="H32" s="2472"/>
      <c r="I32" s="2472"/>
      <c r="J32" s="2472"/>
      <c r="K32" s="247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2"/>
      <c r="C35" s="2472"/>
      <c r="D35" s="2472"/>
      <c r="E35" s="2472"/>
      <c r="F35" s="2472"/>
      <c r="G35" s="2472"/>
      <c r="H35" s="2472"/>
      <c r="I35" s="2472"/>
      <c r="J35" s="2472"/>
      <c r="K35" s="247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2"/>
      <c r="C38" s="2472"/>
      <c r="D38" s="2472"/>
      <c r="E38" s="2472"/>
      <c r="F38" s="2472"/>
      <c r="G38" s="2472"/>
      <c r="H38" s="2472"/>
      <c r="I38" s="2472"/>
      <c r="J38" s="2472"/>
      <c r="K38" s="247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2"/>
      <c r="C41" s="2472"/>
      <c r="D41" s="2472"/>
      <c r="E41" s="2472"/>
      <c r="F41" s="2472"/>
      <c r="G41" s="2472"/>
      <c r="H41" s="2472"/>
      <c r="I41" s="2472"/>
      <c r="J41" s="2472"/>
      <c r="K41" s="247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7" t="str">
        <f>'Single Audit Cover'!A7</f>
        <v>Des Plaines Valley EFE</v>
      </c>
      <c r="C1" s="2457"/>
      <c r="D1" s="2457"/>
      <c r="E1" s="1469"/>
    </row>
    <row r="2" spans="2:5" s="1279" customFormat="1" ht="12.75" customHeight="1" x14ac:dyDescent="0.2">
      <c r="B2" s="2459">
        <f>'Single Audit Cover'!E7</f>
        <v>6016212046</v>
      </c>
      <c r="C2" s="2459"/>
      <c r="D2" s="2459"/>
      <c r="E2" s="1470"/>
    </row>
    <row r="3" spans="2:5" ht="12.75" customHeight="1" x14ac:dyDescent="0.2">
      <c r="B3" s="2473" t="s">
        <v>1766</v>
      </c>
      <c r="C3" s="2473"/>
      <c r="D3" s="2473"/>
      <c r="E3" s="1271"/>
    </row>
    <row r="4" spans="2:5" s="1279" customFormat="1" ht="12.75" customHeight="1" x14ac:dyDescent="0.2">
      <c r="B4" s="2483" t="str">
        <f>'Single Audit Cover'!A4</f>
        <v>Year Ending June 30, 2019</v>
      </c>
      <c r="C4" s="2483"/>
      <c r="D4" s="2483"/>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0" colorId="8" zoomScale="110" zoomScaleNormal="110" workbookViewId="0">
      <selection activeCell="F32" sqref="F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1" t="s">
        <v>386</v>
      </c>
      <c r="B1" s="2081"/>
      <c r="C1" s="2081"/>
      <c r="D1" s="2081"/>
      <c r="E1" s="2081"/>
      <c r="F1" s="2081"/>
      <c r="G1" s="2081"/>
      <c r="H1" s="2081"/>
      <c r="I1" s="2081"/>
      <c r="J1" s="2081"/>
      <c r="K1" s="2081"/>
      <c r="L1" s="2081"/>
      <c r="M1" s="208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1" t="str">
        <f>IF(SUM(J10)&lt;=0.0999999,"","Enter the Tax Rates by moving the decimal two places to the left.")</f>
        <v/>
      </c>
      <c r="E11" s="2092"/>
      <c r="F11" s="2092"/>
      <c r="G11" s="2092"/>
      <c r="H11" s="2092"/>
      <c r="I11" s="2092"/>
      <c r="J11" s="209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1294016</v>
      </c>
      <c r="E16" s="356"/>
      <c r="F16" s="1733">
        <f>SUM('Acct Summary 7-8'!C17,'Acct Summary 7-8'!D17,'Acct Summary 7-8'!F17)</f>
        <v>1266565</v>
      </c>
      <c r="G16" s="356"/>
      <c r="H16" s="1733">
        <f>SUM(D16-F16)</f>
        <v>27451</v>
      </c>
      <c r="I16" s="222"/>
      <c r="J16" s="1733">
        <f>SUM('Acct Summary 7-8'!C81,'Acct Summary 7-8'!D81,'Acct Summary 7-8'!F81,'Acct Summary 7-8'!I81)</f>
        <v>279327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2"/>
      <c r="C54" s="2083"/>
      <c r="D54" s="2083"/>
      <c r="E54" s="2083"/>
      <c r="F54" s="2083"/>
      <c r="G54" s="2083"/>
      <c r="H54" s="2083"/>
      <c r="I54" s="2083"/>
      <c r="J54" s="2083"/>
      <c r="K54" s="2083"/>
      <c r="L54" s="2084"/>
      <c r="M54" s="380"/>
    </row>
    <row r="55" spans="1:13" ht="12.75" customHeight="1" x14ac:dyDescent="0.2">
      <c r="B55" s="2085"/>
      <c r="C55" s="2086"/>
      <c r="D55" s="2086"/>
      <c r="E55" s="2086"/>
      <c r="F55" s="2086"/>
      <c r="G55" s="2086"/>
      <c r="H55" s="2086"/>
      <c r="I55" s="2086"/>
      <c r="J55" s="2086"/>
      <c r="K55" s="2086"/>
      <c r="L55" s="2087"/>
      <c r="M55" s="380"/>
    </row>
    <row r="56" spans="1:13" ht="12.75" customHeight="1" x14ac:dyDescent="0.2">
      <c r="B56" s="2085"/>
      <c r="C56" s="2086"/>
      <c r="D56" s="2086"/>
      <c r="E56" s="2086"/>
      <c r="F56" s="2086"/>
      <c r="G56" s="2086"/>
      <c r="H56" s="2086"/>
      <c r="I56" s="2086"/>
      <c r="J56" s="2086"/>
      <c r="K56" s="2086"/>
      <c r="L56" s="2087"/>
      <c r="M56" s="222"/>
    </row>
    <row r="57" spans="1:13" ht="12.75" customHeight="1" x14ac:dyDescent="0.2">
      <c r="B57" s="2085"/>
      <c r="C57" s="2086"/>
      <c r="D57" s="2086"/>
      <c r="E57" s="2086"/>
      <c r="F57" s="2086"/>
      <c r="G57" s="2086"/>
      <c r="H57" s="2086"/>
      <c r="I57" s="2086"/>
      <c r="J57" s="2086"/>
      <c r="K57" s="2086"/>
      <c r="L57" s="2087"/>
      <c r="M57" s="222"/>
    </row>
    <row r="58" spans="1:13" x14ac:dyDescent="0.2">
      <c r="B58" s="2088"/>
      <c r="C58" s="2089"/>
      <c r="D58" s="2089"/>
      <c r="E58" s="2089"/>
      <c r="F58" s="2089"/>
      <c r="G58" s="2089"/>
      <c r="H58" s="2089"/>
      <c r="I58" s="2089"/>
      <c r="J58" s="2089"/>
      <c r="K58" s="2089"/>
      <c r="L58" s="209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3"/>
      <c r="D61" s="209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F32" sqref="F3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6"/>
      <c r="B1" s="2097"/>
      <c r="C1" s="2097"/>
      <c r="D1" s="384"/>
      <c r="E1" s="384"/>
      <c r="F1" s="384"/>
      <c r="G1" s="384"/>
      <c r="H1" s="384"/>
      <c r="I1" s="384"/>
      <c r="J1" s="384"/>
      <c r="K1" s="384"/>
      <c r="L1" s="384"/>
      <c r="M1" s="384"/>
      <c r="N1" s="384"/>
      <c r="O1" s="2096"/>
      <c r="P1" s="2097"/>
      <c r="Q1" s="2097"/>
    </row>
    <row r="2" spans="1:18" ht="15" x14ac:dyDescent="0.2">
      <c r="A2" s="2100" t="s">
        <v>556</v>
      </c>
      <c r="B2" s="2100"/>
      <c r="C2" s="2100"/>
      <c r="D2" s="2100"/>
      <c r="E2" s="2100"/>
      <c r="F2" s="2100"/>
      <c r="G2" s="2100"/>
      <c r="H2" s="2100"/>
      <c r="I2" s="2100"/>
      <c r="J2" s="2100"/>
      <c r="K2" s="2100"/>
      <c r="L2" s="2100"/>
      <c r="M2" s="2100"/>
      <c r="N2" s="2100"/>
      <c r="O2" s="2100"/>
      <c r="P2" s="2100"/>
      <c r="Q2" s="2100"/>
      <c r="R2" s="2100"/>
    </row>
    <row r="3" spans="1:18" ht="12.75" x14ac:dyDescent="0.2">
      <c r="A3" s="2101" t="s">
        <v>1413</v>
      </c>
      <c r="B3" s="2101"/>
      <c r="C3" s="2101"/>
      <c r="D3" s="2101"/>
      <c r="E3" s="2101"/>
      <c r="F3" s="2101"/>
      <c r="G3" s="2101"/>
      <c r="H3" s="2101"/>
      <c r="I3" s="2101"/>
      <c r="J3" s="2101"/>
      <c r="K3" s="2101"/>
      <c r="L3" s="2101"/>
      <c r="M3" s="2101"/>
      <c r="N3" s="2101"/>
      <c r="O3" s="2101"/>
      <c r="P3" s="2101"/>
      <c r="Q3" s="2101"/>
      <c r="R3" s="2101"/>
    </row>
    <row r="4" spans="1:18" x14ac:dyDescent="0.2">
      <c r="A4" s="2102" t="s">
        <v>1554</v>
      </c>
      <c r="B4" s="2102"/>
      <c r="C4" s="2102"/>
      <c r="D4" s="2102"/>
      <c r="E4" s="2102"/>
      <c r="F4" s="2102"/>
      <c r="G4" s="2102"/>
      <c r="H4" s="2102"/>
      <c r="I4" s="2102"/>
      <c r="J4" s="2102"/>
      <c r="K4" s="2102"/>
      <c r="L4" s="2102"/>
      <c r="M4" s="2102"/>
      <c r="N4" s="2102"/>
      <c r="O4" s="2102"/>
      <c r="P4" s="2102"/>
      <c r="Q4" s="2102"/>
      <c r="R4" s="210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Des Plaines Valley EFE</v>
      </c>
      <c r="E7" s="391"/>
      <c r="G7" s="252"/>
      <c r="H7" s="387"/>
      <c r="I7" s="387"/>
      <c r="J7" s="387"/>
      <c r="K7" s="387"/>
      <c r="L7" s="329"/>
      <c r="M7" s="329"/>
      <c r="N7" s="329"/>
      <c r="O7" s="329"/>
      <c r="P7" s="329"/>
    </row>
    <row r="8" spans="1:18" ht="12.75" x14ac:dyDescent="0.2">
      <c r="A8" s="329"/>
      <c r="B8" s="329"/>
      <c r="C8" s="389" t="s">
        <v>1125</v>
      </c>
      <c r="D8" s="392">
        <f>COVER!A13</f>
        <v>6016212046</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279327</v>
      </c>
      <c r="I12" s="404"/>
      <c r="J12" s="404"/>
      <c r="K12" s="405">
        <f>TRUNC((H12/H13*100000),5)/100000</f>
        <v>0.21586054569999999</v>
      </c>
      <c r="L12" s="406"/>
      <c r="M12" s="360" t="s">
        <v>1144</v>
      </c>
      <c r="N12" s="360"/>
      <c r="O12" s="407">
        <v>0.35</v>
      </c>
      <c r="P12" s="218"/>
      <c r="Q12" s="218"/>
    </row>
    <row r="13" spans="1:18" s="408" customFormat="1" ht="12.75" x14ac:dyDescent="0.2">
      <c r="A13" s="218"/>
      <c r="B13" s="401"/>
      <c r="C13" s="2098" t="s">
        <v>1324</v>
      </c>
      <c r="D13" s="2099"/>
      <c r="E13" s="218"/>
      <c r="F13" s="409" t="s">
        <v>793</v>
      </c>
      <c r="G13" s="402"/>
      <c r="H13" s="403">
        <f>SUM('Acct Summary 7-8'!C8+'Acct Summary 7-8'!D8+'Acct Summary 7-8'!F8+'Acct Summary 7-8'!I8)+H14</f>
        <v>1294016</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1266565</v>
      </c>
      <c r="I17" s="404"/>
      <c r="J17" s="416"/>
      <c r="K17" s="405">
        <f>TRUNC((H17/H18*100000),5)/100000</f>
        <v>0.97878619730000005</v>
      </c>
      <c r="L17" s="406"/>
      <c r="M17" s="417" t="s">
        <v>1171</v>
      </c>
      <c r="O17" s="418" t="str">
        <f>IF(AND(O16="2", J20 &gt; 2),"1",IF(AND(O16 = "1", J20 &gt; 2),"2",IF(AND(O16="1", J20 &gt;1),"1","0")))</f>
        <v>0</v>
      </c>
      <c r="P17" s="218"/>
    </row>
    <row r="18" spans="1:18" s="408" customFormat="1" ht="11.25" x14ac:dyDescent="0.2">
      <c r="A18" s="218"/>
      <c r="B18" s="401"/>
      <c r="C18" s="2098" t="s">
        <v>1317</v>
      </c>
      <c r="D18" s="2099"/>
      <c r="E18" s="218"/>
      <c r="F18" s="419" t="s">
        <v>794</v>
      </c>
      <c r="G18" s="402"/>
      <c r="H18" s="403">
        <f>SUM('Acct Summary 7-8'!C8+'Acct Summary 7-8'!D8+'Acct Summary 7-8'!F8+'Acct Summary 7-8'!I8)+H19</f>
        <v>1294016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095" t="s">
        <v>1412</v>
      </c>
      <c r="D24" s="2095"/>
      <c r="E24" s="218"/>
      <c r="F24" s="218" t="s">
        <v>445</v>
      </c>
      <c r="G24" s="402"/>
      <c r="H24" s="403">
        <f>SUM('Assets-Liab 5-6'!C4+'Assets-Liab 5-6'!D4+'Assets-Liab 5-6'!F4+'Assets-Liab 5-6'!I4+'Assets-Liab 5-6'!C5+'Assets-Liab 5-6'!D5+'Assets-Liab 5-6'!F5+'Assets-Liab 5-6'!I5)</f>
        <v>279327</v>
      </c>
      <c r="I24" s="422"/>
      <c r="J24" s="422"/>
      <c r="K24" s="423">
        <f>TRUNC(((H24/H25*100000)/100000),2)</f>
        <v>79.39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3518.2361099999998</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F32" sqref="F32"/>
      <selection pane="bottomLeft" activeCell="F32" sqref="F3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5" t="s">
        <v>973</v>
      </c>
      <c r="B3" s="2106"/>
      <c r="C3" s="1559"/>
      <c r="D3" s="1560"/>
      <c r="E3" s="1560"/>
      <c r="F3" s="1560"/>
      <c r="G3" s="1560"/>
      <c r="H3" s="1560"/>
      <c r="I3" s="1560"/>
      <c r="J3" s="1560"/>
      <c r="K3" s="1560"/>
      <c r="L3" s="1560"/>
      <c r="M3" s="1561"/>
      <c r="N3" s="1562"/>
    </row>
    <row r="4" spans="1:14" ht="13.5" customHeight="1" x14ac:dyDescent="0.2">
      <c r="A4" s="463" t="s">
        <v>1651</v>
      </c>
      <c r="B4" s="464"/>
      <c r="C4" s="465">
        <v>279327</v>
      </c>
      <c r="D4" s="466"/>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279327</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07" t="s">
        <v>147</v>
      </c>
      <c r="B14" s="210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0</v>
      </c>
      <c r="N23" s="1688">
        <f>SUM(N21:N22)</f>
        <v>0</v>
      </c>
    </row>
    <row r="24" spans="1:14" ht="18" customHeight="1" thickTop="1" x14ac:dyDescent="0.2">
      <c r="A24" s="2109" t="s">
        <v>598</v>
      </c>
      <c r="B24" s="211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1" t="s">
        <v>529</v>
      </c>
      <c r="B35" s="211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279327</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c r="N40" s="497"/>
    </row>
    <row r="41" spans="1:14" ht="13.5" customHeight="1" thickBot="1" x14ac:dyDescent="0.25">
      <c r="A41" s="1736" t="s">
        <v>655</v>
      </c>
      <c r="B41" s="1706"/>
      <c r="C41" s="1688">
        <f>(SUM(C34,C37,C38,C39))</f>
        <v>279327</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0</v>
      </c>
      <c r="M41" s="1688">
        <f>SUM(M40)</f>
        <v>0</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activeCell="F32" sqref="F32"/>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3" t="s">
        <v>1175</v>
      </c>
      <c r="B3" s="2134"/>
      <c r="C3" s="1573"/>
      <c r="D3" s="1574"/>
      <c r="E3" s="1574"/>
      <c r="F3" s="1574"/>
      <c r="G3" s="1574"/>
      <c r="H3" s="1574"/>
      <c r="I3" s="1574"/>
      <c r="J3" s="1574"/>
      <c r="K3" s="1575"/>
      <c r="L3" s="506"/>
    </row>
    <row r="4" spans="1:13" ht="15.75" customHeight="1" x14ac:dyDescent="0.2">
      <c r="A4" s="1928" t="s">
        <v>1499</v>
      </c>
      <c r="B4" s="1929">
        <v>1000</v>
      </c>
      <c r="C4" s="1742">
        <f>'Revenues 9-14'!C109</f>
        <v>191463</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569017</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533536</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1294016</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0</v>
      </c>
      <c r="D9" s="516"/>
      <c r="E9" s="481"/>
      <c r="F9" s="481"/>
      <c r="G9" s="517"/>
      <c r="H9" s="481"/>
      <c r="I9" s="509" t="s">
        <v>1169</v>
      </c>
      <c r="J9" s="478"/>
      <c r="K9" s="481"/>
      <c r="L9" s="347"/>
    </row>
    <row r="10" spans="1:13" s="519" customFormat="1" ht="13.5" thickBot="1" x14ac:dyDescent="0.25">
      <c r="A10" s="1736" t="s">
        <v>1173</v>
      </c>
      <c r="B10" s="1709"/>
      <c r="C10" s="1688">
        <f>SUM(C8:C9)</f>
        <v>1294016</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07" t="s">
        <v>1176</v>
      </c>
      <c r="B11" s="2108"/>
      <c r="C11" s="1570"/>
      <c r="D11" s="1571"/>
      <c r="E11" s="1571"/>
      <c r="F11" s="1571"/>
      <c r="G11" s="1571"/>
      <c r="H11" s="1571"/>
      <c r="I11" s="1571"/>
      <c r="J11" s="1571"/>
      <c r="K11" s="1572"/>
      <c r="L11" s="518"/>
    </row>
    <row r="12" spans="1:13" ht="15.75" customHeight="1" x14ac:dyDescent="0.2">
      <c r="A12" s="1576" t="s">
        <v>456</v>
      </c>
      <c r="B12" s="1578">
        <v>1000</v>
      </c>
      <c r="C12" s="1742">
        <f>'Expenditures 15-22'!K33</f>
        <v>0</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260176</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1006389</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1266565</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1266565</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23" t="s">
        <v>1655</v>
      </c>
      <c r="B20" s="2124"/>
      <c r="C20" s="1746">
        <f>C8-C17</f>
        <v>27451</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35" t="s">
        <v>595</v>
      </c>
      <c r="B21" s="2136"/>
      <c r="C21" s="1570"/>
      <c r="D21" s="1571"/>
      <c r="E21" s="1571"/>
      <c r="F21" s="1571"/>
      <c r="G21" s="1571"/>
      <c r="H21" s="1571"/>
      <c r="I21" s="1571"/>
      <c r="J21" s="1571"/>
      <c r="K21" s="1572"/>
      <c r="L21" s="524"/>
    </row>
    <row r="22" spans="1:12" ht="15.75" customHeight="1" collapsed="1" x14ac:dyDescent="0.2">
      <c r="A22" s="2131" t="s">
        <v>596</v>
      </c>
      <c r="B22" s="2132"/>
      <c r="C22" s="477"/>
      <c r="D22" s="477"/>
      <c r="E22" s="477"/>
      <c r="F22" s="477"/>
      <c r="G22" s="477"/>
      <c r="H22" s="477"/>
      <c r="I22" s="477"/>
      <c r="J22" s="477"/>
      <c r="K22" s="477"/>
      <c r="L22" s="347"/>
    </row>
    <row r="23" spans="1:12" s="485" customFormat="1" ht="15.75" customHeight="1" x14ac:dyDescent="0.2">
      <c r="A23" s="2127" t="s">
        <v>293</v>
      </c>
      <c r="B23" s="212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29" t="s">
        <v>981</v>
      </c>
      <c r="B32" s="213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7" t="s">
        <v>374</v>
      </c>
      <c r="B44" s="2138"/>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1" t="s">
        <v>108</v>
      </c>
      <c r="B45" s="2132"/>
      <c r="C45" s="528"/>
      <c r="D45" s="528"/>
      <c r="E45" s="528"/>
      <c r="F45" s="528"/>
      <c r="G45" s="528"/>
      <c r="H45" s="528"/>
      <c r="I45" s="528"/>
      <c r="J45" s="528"/>
      <c r="K45" s="528"/>
      <c r="L45" s="347"/>
    </row>
    <row r="46" spans="1:12" s="485" customFormat="1" ht="15.75" customHeight="1" x14ac:dyDescent="0.2">
      <c r="A46" s="2139" t="s">
        <v>109</v>
      </c>
      <c r="B46" s="214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3" t="s">
        <v>440</v>
      </c>
      <c r="B76" s="2114"/>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5" t="s">
        <v>1177</v>
      </c>
      <c r="B77" s="2116"/>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19" t="s">
        <v>597</v>
      </c>
      <c r="B78" s="2120"/>
      <c r="C78" s="1702">
        <f t="shared" ref="C78:K78" si="9">C20+C77</f>
        <v>27451</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1949</v>
      </c>
      <c r="B79" s="534"/>
      <c r="C79" s="478">
        <v>251876</v>
      </c>
      <c r="D79" s="535"/>
      <c r="E79" s="535"/>
      <c r="F79" s="535"/>
      <c r="G79" s="535"/>
      <c r="H79" s="535"/>
      <c r="I79" s="535"/>
      <c r="J79" s="535"/>
      <c r="K79" s="535"/>
      <c r="L79" s="347"/>
    </row>
    <row r="80" spans="1:12" x14ac:dyDescent="0.2">
      <c r="A80" s="2125" t="s">
        <v>1795</v>
      </c>
      <c r="B80" s="2126"/>
      <c r="C80" s="467"/>
      <c r="D80" s="467"/>
      <c r="E80" s="467"/>
      <c r="F80" s="467"/>
      <c r="G80" s="467"/>
      <c r="H80" s="467"/>
      <c r="I80" s="467"/>
      <c r="J80" s="467"/>
      <c r="K80" s="467"/>
      <c r="L80" s="347"/>
    </row>
    <row r="81" spans="1:12" ht="13.5" thickBot="1" x14ac:dyDescent="0.25">
      <c r="A81" s="2117" t="s">
        <v>1950</v>
      </c>
      <c r="B81" s="2118"/>
      <c r="C81" s="1688">
        <f>(SUM(C78:C80))</f>
        <v>279327</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27451</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9.8275497893150321E-2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99" activePane="bottomLeft" state="frozen"/>
      <selection activeCell="F32" sqref="F32"/>
      <selection pane="bottomLeft" activeCell="C104" sqref="C10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1" t="s">
        <v>1802</v>
      </c>
      <c r="B1" s="452"/>
      <c r="C1" s="453" t="s">
        <v>425</v>
      </c>
      <c r="D1" s="453" t="s">
        <v>426</v>
      </c>
      <c r="E1" s="453" t="s">
        <v>427</v>
      </c>
      <c r="F1" s="453" t="s">
        <v>428</v>
      </c>
      <c r="G1" s="453" t="s">
        <v>429</v>
      </c>
      <c r="H1" s="453" t="s">
        <v>430</v>
      </c>
      <c r="I1" s="453" t="s">
        <v>431</v>
      </c>
      <c r="J1" s="453" t="s">
        <v>432</v>
      </c>
      <c r="K1" s="453" t="s">
        <v>756</v>
      </c>
    </row>
    <row r="2" spans="1:12" ht="36" x14ac:dyDescent="0.2">
      <c r="A2" s="212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13382</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13382</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177942</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139</v>
      </c>
      <c r="D107" s="466"/>
      <c r="E107" s="466"/>
      <c r="F107" s="466"/>
      <c r="G107" s="466"/>
      <c r="H107" s="466"/>
      <c r="I107" s="466"/>
      <c r="J107" s="467"/>
      <c r="K107" s="466"/>
    </row>
    <row r="108" spans="1:12" ht="12.75" customHeight="1" thickBot="1" x14ac:dyDescent="0.25">
      <c r="A108" s="1708" t="s">
        <v>487</v>
      </c>
      <c r="B108" s="1712"/>
      <c r="C108" s="1707">
        <f>SUM(C95:C107)</f>
        <v>178081</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191463</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569017</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569017</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1" t="s">
        <v>398</v>
      </c>
      <c r="B169" s="2142"/>
      <c r="C169" s="1722">
        <f t="shared" ref="C169:K169" si="6">SUM(C132,C141,C145,C146:C150,C155,C156:C167,C168)</f>
        <v>569017</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569017</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3" t="s">
        <v>1492</v>
      </c>
      <c r="B172" s="214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7" t="s">
        <v>1665</v>
      </c>
      <c r="B175" s="214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1" t="s">
        <v>1664</v>
      </c>
      <c r="B176" s="215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49" t="s">
        <v>785</v>
      </c>
      <c r="B181" s="215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5" t="s">
        <v>1803</v>
      </c>
      <c r="B182" s="214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v>533536</v>
      </c>
      <c r="D220" s="466"/>
      <c r="E220" s="468"/>
      <c r="F220" s="468"/>
      <c r="G220" s="466"/>
      <c r="H220" s="468"/>
      <c r="I220" s="468"/>
      <c r="J220" s="468"/>
      <c r="K220" s="468"/>
    </row>
    <row r="221" spans="1:11" ht="12.75" customHeight="1" thickBot="1" x14ac:dyDescent="0.25">
      <c r="A221" s="1723" t="s">
        <v>1085</v>
      </c>
      <c r="B221" s="1724"/>
      <c r="C221" s="1707">
        <f>SUM(C219:C220)</f>
        <v>533536</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533536</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533536</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1294016</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18" activePane="bottomLeft" state="frozen"/>
      <selection activeCell="F32" sqref="F32"/>
      <selection pane="bottomLeft" activeCell="F32" sqref="F3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1"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59" t="s">
        <v>297</v>
      </c>
      <c r="B3" s="2160"/>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c r="D8" s="466"/>
      <c r="E8" s="466"/>
      <c r="F8" s="466"/>
      <c r="G8" s="466"/>
      <c r="H8" s="466"/>
      <c r="I8" s="467"/>
      <c r="J8" s="467"/>
      <c r="K8" s="1671">
        <f t="shared" si="0"/>
        <v>0</v>
      </c>
      <c r="L8" s="466"/>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0</v>
      </c>
      <c r="D33" s="1670">
        <f t="shared" ref="D33:L33" si="1">SUM(D5:D32)</f>
        <v>0</v>
      </c>
      <c r="E33" s="1670">
        <f t="shared" si="1"/>
        <v>0</v>
      </c>
      <c r="F33" s="1670">
        <f t="shared" si="1"/>
        <v>0</v>
      </c>
      <c r="G33" s="1670">
        <f t="shared" si="1"/>
        <v>0</v>
      </c>
      <c r="H33" s="1670">
        <f t="shared" si="1"/>
        <v>0</v>
      </c>
      <c r="I33" s="1670">
        <f t="shared" si="1"/>
        <v>0</v>
      </c>
      <c r="J33" s="1670">
        <f t="shared" si="1"/>
        <v>0</v>
      </c>
      <c r="K33" s="1670">
        <f t="shared" si="1"/>
        <v>0</v>
      </c>
      <c r="L33" s="1670">
        <f t="shared" si="1"/>
        <v>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v>8541</v>
      </c>
      <c r="F37" s="466"/>
      <c r="G37" s="466"/>
      <c r="H37" s="466"/>
      <c r="I37" s="467"/>
      <c r="J37" s="467"/>
      <c r="K37" s="1671">
        <f t="shared" si="2"/>
        <v>8541</v>
      </c>
      <c r="L37" s="466">
        <v>8724</v>
      </c>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0</v>
      </c>
      <c r="D42" s="1670">
        <f t="shared" ref="D42:L42" si="3">SUM(D36:D41)</f>
        <v>0</v>
      </c>
      <c r="E42" s="1670">
        <f t="shared" si="3"/>
        <v>8541</v>
      </c>
      <c r="F42" s="1670">
        <f t="shared" si="3"/>
        <v>0</v>
      </c>
      <c r="G42" s="1670">
        <f t="shared" si="3"/>
        <v>0</v>
      </c>
      <c r="H42" s="1670">
        <f t="shared" si="3"/>
        <v>0</v>
      </c>
      <c r="I42" s="1670">
        <f t="shared" si="3"/>
        <v>0</v>
      </c>
      <c r="J42" s="1670">
        <f t="shared" si="3"/>
        <v>0</v>
      </c>
      <c r="K42" s="1670">
        <f t="shared" si="3"/>
        <v>8541</v>
      </c>
      <c r="L42" s="1670">
        <f t="shared" si="3"/>
        <v>8724</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78025</v>
      </c>
      <c r="D44" s="481">
        <v>29806</v>
      </c>
      <c r="E44" s="481">
        <v>56795</v>
      </c>
      <c r="F44" s="481">
        <v>3000</v>
      </c>
      <c r="G44" s="481"/>
      <c r="H44" s="481"/>
      <c r="I44" s="467"/>
      <c r="J44" s="467"/>
      <c r="K44" s="1672">
        <f>SUM(C44:J44)</f>
        <v>167626</v>
      </c>
      <c r="L44" s="481">
        <v>176359</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78025</v>
      </c>
      <c r="D47" s="1670">
        <f t="shared" ref="D47:K47" si="4">SUM(D44:D46)</f>
        <v>29806</v>
      </c>
      <c r="E47" s="1670">
        <f t="shared" si="4"/>
        <v>56795</v>
      </c>
      <c r="F47" s="1670">
        <f t="shared" si="4"/>
        <v>3000</v>
      </c>
      <c r="G47" s="1670">
        <f t="shared" si="4"/>
        <v>0</v>
      </c>
      <c r="H47" s="1670">
        <f t="shared" si="4"/>
        <v>0</v>
      </c>
      <c r="I47" s="1670">
        <f t="shared" si="4"/>
        <v>0</v>
      </c>
      <c r="J47" s="1670">
        <f t="shared" si="4"/>
        <v>0</v>
      </c>
      <c r="K47" s="1670">
        <f t="shared" si="4"/>
        <v>167626</v>
      </c>
      <c r="L47" s="1670">
        <f>SUM(L44:L46)</f>
        <v>176359</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row>
    <row r="50" spans="1:14" x14ac:dyDescent="0.2">
      <c r="A50" s="1504" t="s">
        <v>818</v>
      </c>
      <c r="B50" s="614">
        <v>2320</v>
      </c>
      <c r="C50" s="466"/>
      <c r="D50" s="466"/>
      <c r="E50" s="466"/>
      <c r="F50" s="466"/>
      <c r="G50" s="466"/>
      <c r="H50" s="466"/>
      <c r="I50" s="467"/>
      <c r="J50" s="467"/>
      <c r="K50" s="1672">
        <f>SUM(C50:J50)</f>
        <v>0</v>
      </c>
      <c r="L50" s="466"/>
    </row>
    <row r="51" spans="1:14" x14ac:dyDescent="0.2">
      <c r="A51" s="1504" t="s">
        <v>42</v>
      </c>
      <c r="B51" s="614">
        <v>2330</v>
      </c>
      <c r="C51" s="466">
        <v>75934</v>
      </c>
      <c r="D51" s="466">
        <v>8075</v>
      </c>
      <c r="E51" s="466"/>
      <c r="F51" s="466"/>
      <c r="G51" s="466"/>
      <c r="H51" s="466"/>
      <c r="I51" s="467"/>
      <c r="J51" s="467"/>
      <c r="K51" s="1672">
        <f>SUM(C51:J51)</f>
        <v>84009</v>
      </c>
      <c r="L51" s="466">
        <v>86625</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75934</v>
      </c>
      <c r="D53" s="1670">
        <f t="shared" ref="D53:L53" si="5">SUM(D49:D52)</f>
        <v>8075</v>
      </c>
      <c r="E53" s="1670">
        <f t="shared" si="5"/>
        <v>0</v>
      </c>
      <c r="F53" s="1670">
        <f t="shared" si="5"/>
        <v>0</v>
      </c>
      <c r="G53" s="1670">
        <f t="shared" si="5"/>
        <v>0</v>
      </c>
      <c r="H53" s="1670">
        <f t="shared" si="5"/>
        <v>0</v>
      </c>
      <c r="I53" s="1670">
        <f t="shared" si="5"/>
        <v>0</v>
      </c>
      <c r="J53" s="1670">
        <f t="shared" si="5"/>
        <v>0</v>
      </c>
      <c r="K53" s="1670">
        <f t="shared" si="5"/>
        <v>84009</v>
      </c>
      <c r="L53" s="1670">
        <f t="shared" si="5"/>
        <v>86625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c r="F60" s="466"/>
      <c r="G60" s="466"/>
      <c r="H60" s="466"/>
      <c r="I60" s="467"/>
      <c r="J60" s="467"/>
      <c r="K60" s="1672">
        <f t="shared" si="7"/>
        <v>0</v>
      </c>
      <c r="L60" s="466"/>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0</v>
      </c>
      <c r="D65" s="1670">
        <f t="shared" ref="D65:L65" si="8">SUM(D59:D64)</f>
        <v>0</v>
      </c>
      <c r="E65" s="1670">
        <f t="shared" si="8"/>
        <v>0</v>
      </c>
      <c r="F65" s="1670">
        <f t="shared" si="8"/>
        <v>0</v>
      </c>
      <c r="G65" s="1670">
        <f t="shared" si="8"/>
        <v>0</v>
      </c>
      <c r="H65" s="1670">
        <f t="shared" si="8"/>
        <v>0</v>
      </c>
      <c r="I65" s="1670">
        <f t="shared" si="8"/>
        <v>0</v>
      </c>
      <c r="J65" s="1670">
        <f t="shared" si="8"/>
        <v>0</v>
      </c>
      <c r="K65" s="1670">
        <f t="shared" si="8"/>
        <v>0</v>
      </c>
      <c r="L65" s="1670">
        <f t="shared" si="8"/>
        <v>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153959</v>
      </c>
      <c r="D74" s="1677">
        <f t="shared" ref="D74:K74" si="10">SUM(D42,D47,D53,D57,D65,D72,D73)</f>
        <v>37881</v>
      </c>
      <c r="E74" s="1677">
        <f t="shared" si="10"/>
        <v>65336</v>
      </c>
      <c r="F74" s="1677">
        <f t="shared" si="10"/>
        <v>3000</v>
      </c>
      <c r="G74" s="1677">
        <f t="shared" si="10"/>
        <v>0</v>
      </c>
      <c r="H74" s="1677">
        <f t="shared" si="10"/>
        <v>0</v>
      </c>
      <c r="I74" s="1677">
        <f t="shared" si="10"/>
        <v>0</v>
      </c>
      <c r="J74" s="1677">
        <f t="shared" si="10"/>
        <v>0</v>
      </c>
      <c r="K74" s="1677">
        <f t="shared" si="10"/>
        <v>260176</v>
      </c>
      <c r="L74" s="1677">
        <f>SUM(L42,L47,L53,L57,L65,L72,L73)</f>
        <v>271708</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1006389</v>
      </c>
      <c r="I81" s="477"/>
      <c r="J81" s="477"/>
      <c r="K81" s="1671">
        <f t="shared" si="11"/>
        <v>1006389</v>
      </c>
      <c r="L81" s="466">
        <v>1043694</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1006389</v>
      </c>
      <c r="I84" s="477"/>
      <c r="J84" s="477"/>
      <c r="K84" s="1670">
        <f>SUM(K78:K83)</f>
        <v>1006389</v>
      </c>
      <c r="L84" s="1670">
        <f>SUM(L78:L83)</f>
        <v>1043694</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1006389</v>
      </c>
      <c r="I102" s="477"/>
      <c r="J102" s="477"/>
      <c r="K102" s="1677">
        <f>SUM(K84,K92,K100,K101)</f>
        <v>1006389</v>
      </c>
      <c r="L102" s="1677">
        <f>SUM(L84,L92,L100,L101)</f>
        <v>1043694</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153959</v>
      </c>
      <c r="D114" s="1670">
        <f t="shared" ref="D114:K114" si="13">SUM(D33,D74,D75,D102,D112,D113)</f>
        <v>37881</v>
      </c>
      <c r="E114" s="1670">
        <f t="shared" si="13"/>
        <v>65336</v>
      </c>
      <c r="F114" s="1670">
        <f t="shared" si="13"/>
        <v>3000</v>
      </c>
      <c r="G114" s="1670">
        <f t="shared" si="13"/>
        <v>0</v>
      </c>
      <c r="H114" s="1670">
        <f>SUM(H33,H74,H75,H102,H112,H113)</f>
        <v>1006389</v>
      </c>
      <c r="I114" s="1670">
        <f t="shared" si="13"/>
        <v>0</v>
      </c>
      <c r="J114" s="1670">
        <f t="shared" si="13"/>
        <v>0</v>
      </c>
      <c r="K114" s="1670">
        <f t="shared" si="13"/>
        <v>1266565</v>
      </c>
      <c r="L114" s="1670">
        <f>SUM(L33,L74,L75,L102,L112,L113)</f>
        <v>1315402</v>
      </c>
    </row>
    <row r="115" spans="1:14" ht="13.5" thickTop="1" x14ac:dyDescent="0.2">
      <c r="A115" s="2178" t="s">
        <v>996</v>
      </c>
      <c r="B115" s="2179"/>
      <c r="C115" s="618"/>
      <c r="D115" s="618"/>
      <c r="E115" s="618"/>
      <c r="F115" s="618"/>
      <c r="G115" s="618"/>
      <c r="H115" s="618"/>
      <c r="I115" s="618"/>
      <c r="J115" s="618"/>
      <c r="K115" s="1684">
        <f>'Revenues 9-14'!C268-'Expenditures 15-22'!K114</f>
        <v>27451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6" t="s">
        <v>296</v>
      </c>
      <c r="B117" s="2157"/>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68" t="s">
        <v>620</v>
      </c>
      <c r="B151" s="2150"/>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71" t="s">
        <v>1178</v>
      </c>
      <c r="B152" s="2172"/>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6" t="s">
        <v>621</v>
      </c>
      <c r="B154" s="2158"/>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78" t="s">
        <v>996</v>
      </c>
      <c r="B175" s="2179"/>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78" t="s">
        <v>996</v>
      </c>
      <c r="B211" s="2179"/>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3" t="s">
        <v>965</v>
      </c>
      <c r="B213" s="2174"/>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69" t="s">
        <v>505</v>
      </c>
      <c r="B295" s="2170"/>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78" t="s">
        <v>996</v>
      </c>
      <c r="B296" s="2179"/>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1" t="s">
        <v>143</v>
      </c>
      <c r="B298" s="2155"/>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6" t="s">
        <v>277</v>
      </c>
      <c r="B312" s="2167"/>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2" t="s">
        <v>996</v>
      </c>
      <c r="B313" s="2163"/>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5" t="s">
        <v>149</v>
      </c>
      <c r="B315" s="2176"/>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7" t="s">
        <v>898</v>
      </c>
      <c r="B317" s="2176"/>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4" t="s">
        <v>996</v>
      </c>
      <c r="B343" s="2165"/>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4" t="s">
        <v>966</v>
      </c>
      <c r="B345" s="2155"/>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78" t="s">
        <v>996</v>
      </c>
      <c r="B368" s="2179"/>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www.w3.org/XML/1998/namespace"/>
    <ds:schemaRef ds:uri="http://schemas.microsoft.com/office/infopath/2007/PartnerControls"/>
    <ds:schemaRef ds:uri="4d435f69-8686-490b-bd6d-b153bf22ab50"/>
    <ds:schemaRef ds:uri="http://schemas.microsoft.com/office/2006/metadata/properties"/>
    <ds:schemaRef ds:uri="http://schemas.openxmlformats.org/package/2006/metadata/core-properties"/>
    <ds:schemaRef ds:uri="http://schemas.microsoft.com/office/2006/documentManagement/types"/>
    <ds:schemaRef ds:uri="http://purl.org/dc/elements/1.1/"/>
    <ds:schemaRef ds:uri="6ce3111e-7420-4802-b50a-75d4e9a0b980"/>
    <ds:schemaRef ds:uri="d21dc803-237d-4c68-8692-8d731fd29118"/>
    <ds:schemaRef ds:uri="http://schemas.microsoft.com/sharepoint/v3"/>
    <ds:schemaRef ds:uri="http://purl.org/dc/terms/"/>
  </ds:schemaRefs>
</ds:datastoreItem>
</file>

<file path=customXml/itemProps3.xml><?xml version="1.0" encoding="utf-8"?>
<ds:datastoreItem xmlns:ds="http://schemas.openxmlformats.org/officeDocument/2006/customXml" ds:itemID="{4D4B785E-B979-4B3E-A0B2-D8DFFB24E6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(v2).xlsm</dc:title>
  <dc:creator>HEMBERGER DEBRA</dc:creator>
  <cp:lastModifiedBy>HOPKINS CONSTANCE</cp:lastModifiedBy>
  <cp:lastPrinted>2019-10-05T15:44:20Z</cp:lastPrinted>
  <dcterms:created xsi:type="dcterms:W3CDTF">2003-10-29T19:06:34Z</dcterms:created>
  <dcterms:modified xsi:type="dcterms:W3CDTF">2019-12-23T15:42:04Z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Other Deliverables</vt:lpwstr>
  </property>
  <property fmtid="{D5CDD505-2E9C-101B-9397-08002B2CF9AE}" pid="5" name="tabIndex">
    <vt:lpwstr>130</vt:lpwstr>
  </property>
  <property fmtid="{D5CDD505-2E9C-101B-9397-08002B2CF9AE}" pid="6" name="workpaperIndex">
    <vt:lpwstr/>
  </property>
</Properties>
</file>