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0" yWindow="0" windowWidth="13500" windowHeight="1177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8" i="181" l="1"/>
  <c r="F37" i="181"/>
  <c r="F36" i="181"/>
  <c r="F35" i="18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8" i="181"/>
  <c r="E38" i="181"/>
  <c r="E37" i="181"/>
  <c r="G37" i="181" s="1"/>
  <c r="E36" i="181"/>
  <c r="G36" i="181" s="1"/>
  <c r="E35" i="181"/>
  <c r="G35" i="181" s="1"/>
  <c r="E34" i="18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4" i="181"/>
  <c r="G30" i="181"/>
  <c r="G28" i="181"/>
  <c r="G26" i="181"/>
  <c r="G20" i="181"/>
  <c r="G19" i="181"/>
  <c r="D39" i="181"/>
  <c r="D80" i="36" l="1"/>
  <c r="B7797" i="106"/>
  <c r="E39" i="181"/>
  <c r="E18" i="181"/>
  <c r="F18" i="181" s="1"/>
  <c r="E17" i="181"/>
  <c r="F17" i="181" s="1"/>
  <c r="G17" i="181" l="1"/>
  <c r="G18" i="18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C64" i="127"/>
  <c r="C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L22" i="37"/>
  <c r="J129" i="29" l="1"/>
  <c r="B7038" i="106" s="1"/>
  <c r="D7038" i="106" s="1"/>
  <c r="L342" i="29"/>
  <c r="J22" i="37"/>
  <c r="D22" i="37"/>
  <c r="D24" i="37"/>
  <c r="B4270" i="106" s="1"/>
  <c r="D4270" i="106" s="1"/>
  <c r="H28" i="118"/>
  <c r="F69" i="34"/>
  <c r="D6103" i="106"/>
  <c r="L13" i="11"/>
  <c r="B2060" i="106" s="1"/>
  <c r="D2060" i="106" s="1"/>
  <c r="B1274" i="106"/>
  <c r="D1274" i="106" s="1"/>
  <c r="E26" i="108"/>
  <c r="B2724" i="106"/>
  <c r="D2724" i="106" s="1"/>
  <c r="F36" i="108"/>
  <c r="B7074" i="106"/>
  <c r="D7074" i="106" s="1"/>
  <c r="B2836" i="106"/>
  <c r="D2836" i="106" s="1"/>
  <c r="F27" i="108"/>
  <c r="B1126" i="106"/>
  <c r="D1126" i="106" s="1"/>
  <c r="H44" i="4"/>
  <c r="F50" i="34"/>
  <c r="F34" i="34"/>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6" i="106"/>
  <c r="D7251" i="106"/>
  <c r="J16" i="4"/>
  <c r="B6226" i="106" s="1"/>
  <c r="D6226" i="106" s="1"/>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J19" i="4"/>
  <c r="B6229" i="106" s="1"/>
  <c r="D6229" i="106" s="1"/>
  <c r="J20" i="4"/>
  <c r="J78" i="4" s="1"/>
  <c r="J10" i="4"/>
  <c r="B6225" i="106" s="1"/>
  <c r="D62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D8" i="146"/>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<sst xmlns="http://schemas.openxmlformats.org/spreadsheetml/2006/main" count="5107" uniqueCount="2093">
  <si>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</si>
  <si>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</si>
  <si>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</si>
  <si>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</si>
  <si>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</si>
  <si>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</si>
  <si>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</si>
  <si>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</si>
  <si>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</si>
  <si>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</si>
  <si>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</si>
  <si>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</si>
  <si>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</si>
  <si>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</si>
  <si>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</si>
  <si>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</si>
  <si>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</si>
  <si>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</si>
  <si>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</si>
  <si>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</si>
  <si>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</si>
  <si>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</si>
  <si>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</si>
  <si>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</si>
  <si>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</si>
  <si>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</si>
  <si>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</si>
  <si>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</si>
  <si>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</si>
  <si>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</si>
  <si>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</si>
  <si>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</si>
  <si>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</si>
  <si>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</si>
  <si>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</si>
  <si>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</si>
  <si>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</si>
  <si>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</si>
  <si>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</si>
  <si>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</si>
  <si>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</si>
  <si>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</si>
  <si>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</si>
  <si>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</si>
  <si>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</si>
  <si>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</si>
  <si>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</si>
  <si>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</si>
  <si>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</si>
  <si>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</si>
  <si>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</si>
  <si>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</si>
  <si>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</si>
  <si>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</si>
  <si>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</si>
  <si>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</si>
  <si>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</si>
  <si>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</si>
  <si>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</si>
  <si>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</si>
  <si>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</si>
  <si>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</si>
  <si>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</si>
  <si>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</si>
  <si>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</si>
  <si>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</si>
  <si>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</si>
  <si>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</si>
  <si>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</si>
  <si>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</si>
  <si>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</si>
  <si>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</si>
  <si>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</si>
  <si>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</si>
  <si>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</si>
  <si>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</si>
  <si>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</si>
  <si>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</si>
  <si>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</si>
  <si>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</si>
  <si>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</si>
  <si>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</si>
  <si>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</si>
  <si>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</si>
  <si>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</si>
  <si>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</si>
  <si>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</si>
  <si>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</si>
  <si>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</si>
  <si>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</si>
  <si>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</si>
  <si>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</si>
  <si>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</si>
  <si>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</si>
  <si>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</si>
  <si>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</si>
  <si>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</si>
  <si>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</si>
  <si>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</si>
  <si>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</si>
  <si>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</si>
  <si>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</si>
  <si>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</si>
  <si>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</si>
  <si>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</si>
  <si>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</si>
  <si>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</si>
  <si>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</si>
  <si>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</si>
  <si>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</si>
  <si>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</si>
  <si>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</si>
  <si>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</si>
  <si>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</si>
  <si>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</si>
  <si>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</si>
  <si>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</si>
  <si>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</si>
  <si>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</si>
  <si>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</si>
  <si>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</si>
  <si>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</si>
  <si>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</si>
  <si>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</si>
  <si>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</si>
  <si>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</si>
  <si>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</si>
  <si>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</si>
  <si>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</si>
  <si>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</si>
  <si>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</si>
  <si>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</si>
  <si>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</si>
  <si>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</si>
  <si>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</si>
  <si>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</si>
  <si>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</si>
  <si>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</si>
  <si>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</si>
  <si>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</si>
  <si>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</si>
  <si>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</si>
  <si>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</si>
  <si>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</si>
  <si>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</si>
  <si>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</si>
  <si>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</si>
  <si>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</si>
  <si>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</si>
  <si>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</si>
  <si>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</si>
  <si>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</si>
  <si>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</si>
  <si>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</si>
  <si>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</si>
  <si>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</si>
  <si>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</si>
  <si>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</si>
  <si>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</si>
  <si>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</si>
  <si>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</si>
  <si>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</si>
  <si>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</si>
  <si>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</si>
  <si>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</si>
  <si>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</si>
  <si>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</si>
  <si>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</si>
  <si>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</si>
  <si>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</si>
  <si>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</si>
  <si>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</si>
  <si>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</si>
  <si>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</si>
  <si>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</si>
  <si>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</si>
  <si>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</si>
  <si>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</si>
  <si>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</si>
  <si>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</si>
  <si>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</si>
  <si>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</si>
  <si>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</si>
  <si>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</si>
  <si>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</si>
  <si>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</si>
  <si>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</si>
  <si>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</si>
  <si>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</si>
  <si>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</si>
  <si>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</si>
  <si>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</si>
  <si>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</si>
  <si>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</si>
  <si>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</si>
  <si>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</si>
  <si>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</si>
  <si>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</si>
  <si>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</si>
  <si>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</si>
  <si>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</si>
  <si>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</si>
  <si>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</si>
  <si>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</si>
  <si>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</si>
  <si>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</si>
  <si>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</si>
  <si>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</si>
  <si>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</si>
  <si>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</si>
  <si>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</si>
  <si>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</si>
  <si>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</si>
  <si>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</si>
  <si>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</si>
  <si>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</si>
  <si>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</si>
  <si>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</si>
  <si>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</si>
  <si>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</si>
  <si>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</si>
  <si>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</si>
  <si>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</si>
  <si>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</si>
  <si>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</si>
  <si>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</si>
  <si>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</si>
  <si>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</si>
  <si>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</si>
  <si>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</si>
  <si>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</si>
  <si>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</si>
  <si>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</si>
  <si>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</si>
  <si>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</si>
  <si>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</si>
  <si>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</si>
  <si>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</si>
  <si>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</si>
  <si>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</si>
  <si>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</si>
  <si>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</si>
  <si>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</si>
  <si>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</si>
  <si>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</si>
  <si>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</si>
  <si>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</si>
  <si>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</si>
  <si>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</si>
  <si>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</si>
  <si>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</si>
  <si>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</si>
  <si>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</si>
  <si>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</si>
  <si>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</si>
  <si>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</si>
  <si>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</si>
  <si>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</si>
  <si>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</si>
  <si>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</si>
  <si>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</si>
  <si>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</si>
  <si>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</si>
  <si>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</si>
  <si>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</si>
  <si>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</si>
  <si>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</si>
  <si>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</si>
  <si>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</si>
  <si>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</si>
  <si>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</si>
  <si>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</si>
  <si>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</si>
  <si>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</si>
  <si>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</si>
  <si>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</si>
  <si>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</si>
  <si>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</si>
  <si>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</si>
  <si>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</si>
  <si>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</si>
  <si>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</si>
  <si>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</si>
  <si>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</si>
  <si>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</si>
  <si>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</si>
  <si>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</si>
  <si>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</si>
  <si>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</si>
  <si>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</si>
  <si>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</si>
  <si>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</si>
  <si>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</si>
  <si>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</si>
  <si>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</si>
  <si>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</si>
  <si>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</si>
  <si>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</si>
  <si>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</si>
  <si>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</si>
  <si>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</si>
  <si>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</si>
  <si>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</si>
  <si>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</si>
  <si>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</si>
  <si>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</si>
  <si>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</si>
  <si>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</si>
  <si>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</si>
  <si>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</si>
  <si>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</si>
  <si>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</si>
  <si>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</si>
  <si>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</si>
  <si>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</si>
  <si>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</si>
  <si>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</si>
  <si>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</si>
  <si>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</si>
  <si>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</si>
  <si>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</si>
  <si>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</si>
  <si>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</si>
  <si>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</si>
  <si>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</si>
  <si>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</si>
  <si>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</si>
  <si>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</si>
  <si>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</si>
  <si>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</si>
  <si>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</si>
  <si>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</si>
  <si>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</si>
  <si>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</si>
  <si>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</si>
  <si>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</si>
  <si>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</si>
  <si>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</si>
  <si>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</si>
  <si>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</si>
  <si>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</si>
  <si>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</si>
  <si>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</si>
  <si>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</si>
  <si>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</si>
  <si>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</si>
  <si>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</si>
  <si>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</si>
  <si>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</si>
  <si>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</si>
  <si>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</si>
  <si>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</si>
  <si>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</si>
  <si>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</si>
  <si>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</si>
  <si>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</si>
  <si>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</si>
  <si>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</si>
  <si>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</si>
  <si>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</si>
  <si>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</si>
  <si>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</si>
  <si>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</si>
  <si>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</si>
  <si>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</si>
  <si>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</si>
  <si>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</si>
  <si>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</si>
  <si>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</si>
  <si>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</si>
  <si>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</si>
  <si>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</si>
  <si>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</si>
  <si>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</si>
  <si>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</si>
  <si>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</si>
  <si>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</si>
  <si>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</si>
  <si>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</si>
  <si>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</si>
  <si>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</si>
  <si>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</si>
  <si>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</si>
  <si>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</si>
  <si>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</si>
  <si>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</si>
  <si>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</si>
  <si>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</si>
  <si>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</si>
  <si>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</si>
  <si>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</si>
  <si>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</si>
  <si>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</si>
  <si>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</si>
  <si>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</si>
  <si>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</si>
  <si>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</si>
  <si>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</si>
  <si>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</si>
  <si>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</si>
  <si>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</si>
  <si>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</si>
  <si>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</si>
  <si>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</si>
  <si>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</si>
  <si>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</si>
  <si>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</si>
  <si>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</si>
  <si>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</si>
  <si>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</si>
  <si>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</si>
  <si>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</si>
  <si>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</si>
  <si>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</si>
  <si>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</si>
  <si>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</si>
  <si>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</si>
  <si>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</si>
  <si>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</si>
  <si>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</si>
  <si>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</si>
  <si>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</si>
  <si>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</si>
  <si>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</si>
  <si>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</si>
  <si>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</si>
  <si>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</si>
  <si>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</si>
  <si>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</si>
  <si>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</si>
  <si>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</si>
  <si>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</si>
  <si>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</si>
  <si>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</si>
  <si>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</si>
  <si>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</si>
  <si>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</si>
  <si>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</si>
  <si>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</si>
  <si>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</si>
  <si>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</si>
  <si>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</si>
  <si>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</si>
  <si>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</si>
  <si>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</si>
  <si>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</si>
  <si>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</si>
  <si>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</si>
  <si>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</si>
  <si>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</si>
  <si>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</si>
  <si>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</si>
  <si>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</si>
  <si>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</si>
  <si>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</si>
  <si>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</si>
  <si>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</si>
  <si>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</si>
  <si>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</si>
  <si>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</si>
  <si>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</si>
  <si>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</si>
  <si>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</si>
  <si>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</si>
  <si>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</si>
  <si>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</si>
  <si>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</si>
  <si>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</si>
  <si>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</si>
  <si>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</si>
  <si>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</si>
  <si>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</si>
  <si>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</si>
  <si>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</si>
  <si>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</si>
  <si>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</si>
  <si>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</si>
  <si>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</si>
  <si>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</si>
  <si>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</si>
  <si>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</si>
  <si>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</si>
  <si>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</si>
  <si>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</si>
  <si>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</si>
  <si>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</si>
  <si>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</si>
  <si>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</si>
  <si>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</si>
  <si>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</si>
  <si>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</si>
  <si>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</si>
  <si>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</si>
  <si>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</si>
  <si>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</si>
  <si>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</si>
  <si>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</si>
  <si>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</si>
  <si>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</si>
  <si>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</si>
  <si>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</si>
  <si>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</si>
  <si>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</si>
  <si>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</si>
  <si>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</si>
  <si>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</si>
  <si>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</si>
  <si>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</si>
  <si>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</si>
  <si>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</si>
  <si>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</si>
  <si>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</si>
  <si>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</si>
  <si>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</si>
  <si>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</si>
  <si>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</si>
  <si>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</si>
  <si>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</si>
  <si>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</si>
  <si>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</si>
  <si>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</si>
  <si>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</si>
  <si>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</si>
  <si>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</si>
  <si>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</si>
  <si>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</si>
  <si>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</si>
  <si>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</si>
  <si>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</si>
  <si>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</si>
  <si>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</si>
  <si>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</si>
  <si>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</si>
  <si>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</si>
  <si>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</si>
  <si>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</si>
  <si>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</si>
  <si>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</si>
  <si>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</si>
  <si>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</si>
  <si>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</si>
  <si>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</si>
  <si>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</si>
  <si>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</si>
  <si>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</si>
  <si>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</si>
  <si>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</si>
  <si>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</si>
  <si>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</si>
  <si>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</si>
  <si>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</si>
  <si>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</si>
  <si>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</si>
  <si>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</si>
  <si>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</si>
  <si>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</si>
  <si>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</si>
  <si>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</si>
  <si>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</si>
  <si>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</si>
  <si>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</si>
  <si>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</si>
  <si>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</si>
  <si>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</si>
  <si>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</si>
  <si>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</si>
  <si>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</si>
  <si>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</si>
  <si>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</si>
  <si>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</si>
  <si>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</si>
  <si>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</si>
  <si>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</si>
  <si>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</si>
  <si>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</si>
  <si>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</si>
  <si>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</si>
  <si>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</si>
  <si>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</si>
  <si>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</si>
  <si>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</si>
  <si>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</si>
  <si>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</si>
  <si>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</si>
  <si>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</si>
  <si>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</si>
  <si>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</si>
  <si>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</si>
  <si>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</si>
  <si>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</si>
  <si>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</si>
  <si>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</si>
  <si>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</si>
  <si>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</si>
  <si>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</si>
  <si>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</si>
  <si>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</si>
  <si>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</si>
  <si>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</si>
  <si>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</si>
  <si>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</si>
  <si>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</si>
  <si>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</si>
  <si>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</si>
  <si>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</si>
  <si>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</si>
  <si>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</si>
  <si>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</si>
  <si>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</si>
  <si>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</si>
  <si>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</si>
  <si>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</si>
  <si>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</si>
  <si>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</si>
  <si>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</si>
  <si>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</si>
  <si>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</si>
  <si>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</si>
  <si>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</si>
  <si>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</si>
  <si>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</si>
  <si>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</si>
  <si>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</si>
  <si>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</si>
  <si>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</si>
  <si>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</si>
  <si>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</si>
  <si>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</si>
  <si>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</si>
  <si>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</si>
  <si>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</si>
  <si>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</si>
  <si>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</si>
  <si>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</si>
  <si>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</si>
  <si>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</si>
  <si>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</si>
  <si>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</si>
  <si>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</si>
  <si>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</si>
  <si>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</si>
  <si>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</si>
  <si>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</si>
  <si>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</si>
  <si>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</si>
  <si>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</si>
  <si>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</si>
  <si>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</si>
  <si>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</si>
  <si>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</si>
  <si>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</si>
  <si>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</si>
  <si>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</si>
  <si>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</si>
  <si>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</si>
  <si>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</si>
  <si>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</si>
  <si>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</si>
  <si>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</si>
  <si>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</si>
  <si>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</si>
  <si>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</si>
  <si>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</si>
  <si>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</si>
  <si>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</si>
  <si>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</si>
  <si>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</si>
  <si>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</si>
  <si>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</si>
  <si>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</si>
  <si>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</si>
  <si>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</si>
  <si>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</si>
  <si>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</si>
  <si>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</si>
  <si>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</si>
  <si>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</si>
  <si>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</si>
  <si>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</si>
  <si>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</si>
  <si>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</si>
  <si>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</si>
  <si>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</si>
  <si>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</si>
  <si>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</si>
  <si>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</si>
  <si>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</si>
  <si>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</si>
  <si>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</si>
  <si>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</si>
  <si>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</si>
  <si>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</si>
  <si>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</si>
  <si>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</si>
  <si>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</si>
  <si>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</si>
  <si>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</si>
  <si>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</si>
  <si>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</si>
  <si>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</si>
  <si>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</si>
  <si>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</si>
  <si>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</si>
  <si>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</si>
  <si>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</si>
  <si>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</si>
  <si>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</si>
  <si>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</si>
  <si>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</si>
  <si>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</si>
  <si>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</si>
  <si>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</si>
  <si>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</si>
  <si>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</si>
  <si>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</si>
  <si>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</si>
  <si>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</si>
  <si>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</si>
  <si>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</si>
  <si>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</si>
  <si>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</si>
  <si>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</si>
  <si>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</si>
  <si>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</si>
  <si>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</si>
  <si>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</si>
  <si>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</si>
  <si>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</si>
  <si>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</si>
  <si>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</si>
  <si>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</si>
  <si>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</si>
  <si>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</si>
  <si>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</si>
  <si>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</si>
  <si>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</si>
  <si>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</si>
  <si>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</si>
  <si>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</si>
  <si>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</si>
  <si>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</si>
  <si>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</si>
  <si>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</si>
  <si>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</si>
  <si>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</si>
  <si>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</si>
  <si>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</si>
  <si>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</si>
  <si>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</si>
  <si>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</si>
  <si>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</si>
  <si>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</si>
  <si>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</si>
  <si>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</si>
  <si>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</si>
  <si>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</si>
  <si>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</si>
  <si>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</si>
  <si>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</si>
  <si>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</si>
  <si>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</si>
  <si>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</si>
  <si>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</si>
  <si>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</si>
  <si>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</si>
  <si>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</si>
  <si>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</si>
  <si>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</si>
  <si>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</si>
  <si>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</si>
  <si>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</si>
  <si>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</si>
  <si>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</si>
  <si>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</si>
  <si>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</si>
  <si>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</si>
  <si>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</si>
  <si>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</si>
  <si>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</si>
  <si>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</si>
  <si>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</si>
  <si>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</si>
  <si>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</si>
  <si>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</si>
  <si>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</si>
  <si>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</si>
  <si>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</si>
  <si>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</si>
  <si>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</si>
  <si>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</si>
  <si>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</si>
  <si>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</si>
  <si>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</si>
  <si>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</si>
  <si>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</si>
  <si>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</si>
  <si>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</si>
  <si>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</si>
  <si>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</si>
  <si>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</si>
  <si>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</si>
  <si>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</si>
  <si>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</si>
  <si>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</si>
  <si>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</si>
  <si>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</si>
  <si>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</si>
  <si>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</si>
  <si>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</si>
  <si>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</si>
  <si>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</si>
  <si>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</si>
  <si>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</si>
  <si>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</si>
  <si>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</si>
  <si>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</si>
  <si>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</si>
  <si>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</si>
  <si>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</si>
  <si>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</si>
  <si>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</si>
  <si>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</si>
  <si>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</si>
  <si>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</si>
  <si>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</si>
  <si>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</si>
  <si>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</si>
  <si>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</si>
  <si>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</si>
  <si>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</si>
  <si>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</si>
  <si>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</si>
  <si>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</si>
  <si>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</si>
  <si>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</si>
  <si>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</si>
  <si>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</si>
  <si>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</si>
  <si>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</si>
  <si>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</si>
  <si>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</si>
  <si>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</si>
  <si>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</si>
  <si>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</si>
  <si>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</si>
  <si>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</si>
  <si>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</si>
  <si>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</si>
  <si>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</si>
  <si>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</si>
  <si>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</si>
  <si>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</si>
  <si>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</si>
  <si>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</si>
  <si>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</si>
  <si>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</si>
  <si>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</si>
  <si>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</si>
  <si>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</si>
  <si>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</si>
  <si>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</si>
  <si>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</si>
  <si>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</si>
  <si>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</si>
  <si>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</si>
  <si>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</si>
  <si>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</si>
  <si>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</si>
  <si>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</si>
  <si>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</si>
  <si>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</si>
  <si>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</si>
  <si>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</si>
  <si>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</si>
  <si>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</si>
  <si>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</si>
  <si>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</si>
  <si>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</si>
  <si>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</si>
  <si>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</si>
  <si>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</si>
  <si>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</si>
  <si>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</si>
  <si>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</si>
  <si>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</si>
  <si>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</si>
  <si>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</si>
  <si>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</si>
  <si>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</si>
  <si>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</si>
  <si>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</si>
  <si>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</si>
  <si>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</si>
  <si>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</si>
  <si>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</si>
  <si>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</si>
  <si>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</si>
  <si>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</si>
  <si>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</si>
  <si>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</si>
  <si>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</si>
  <si>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</si>
  <si>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</si>
  <si>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</si>
  <si>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</si>
  <si>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</si>
  <si>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</si>
  <si>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</si>
  <si>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</si>
  <si>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</si>
  <si>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</si>
  <si>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</si>
  <si>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</si>
  <si>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</si>
  <si>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</si>
  <si>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</si>
  <si>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</si>
  <si>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</si>
  <si>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</si>
  <si>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</si>
  <si>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</si>
  <si>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</si>
  <si>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</si>
  <si>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</si>
  <si>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</si>
  <si>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</si>
  <si>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</si>
  <si>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</si>
  <si>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</si>
  <si>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</si>
  <si>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</si>
  <si>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</si>
  <si>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</si>
  <si>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</si>
  <si>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</si>
  <si>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</si>
  <si>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</si>
  <si>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</si>
  <si>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</si>
  <si>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</si>
  <si>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</si>
  <si>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</si>
  <si>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</si>
  <si>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</si>
  <si>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</si>
  <si>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</si>
  <si>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</si>
  <si>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</si>
  <si>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</si>
  <si>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</si>
  <si>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</si>
  <si>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</si>
  <si>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</si>
  <si>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</si>
  <si>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</si>
  <si>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</si>
  <si>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</si>
  <si>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</si>
  <si>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</si>
  <si>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</si>
  <si>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</si>
  <si>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</si>
  <si>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</si>
  <si>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</si>
  <si>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</si>
  <si>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</si>
  <si>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</si>
  <si>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</si>
  <si>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</si>
  <si>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</si>
  <si>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</si>
  <si>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</si>
  <si>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</si>
  <si>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</si>
  <si>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</si>
  <si>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</si>
  <si>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</si>
  <si>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</si>
  <si>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</si>
  <si>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</si>
  <si>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</si>
  <si>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</si>
  <si>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</si>
  <si>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</si>
  <si>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</si>
  <si>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</si>
  <si>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</si>
  <si>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</si>
  <si>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</si>
  <si>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</si>
  <si>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</si>
  <si>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</si>
  <si>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</si>
  <si>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</si>
  <si>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</si>
  <si>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</si>
  <si>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</si>
  <si>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</si>
  <si>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</si>
  <si>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</si>
  <si>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</si>
  <si>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</si>
  <si>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</si>
  <si>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</si>
  <si>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</si>
  <si>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</si>
  <si>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</si>
  <si>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</si>
  <si>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</si>
  <si>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</si>
  <si>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</si>
  <si>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</si>
  <si>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</si>
  <si>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</si>
  <si>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</si>
  <si>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</si>
  <si>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</si>
  <si>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</si>
  <si>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</si>
  <si>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</si>
  <si>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</si>
  <si>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</si>
  <si>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</si>
  <si>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</si>
  <si>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</si>
  <si>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</si>
  <si>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</si>
  <si>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</si>
  <si>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</si>
  <si>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</si>
  <si>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</si>
  <si>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</si>
  <si>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</si>
  <si>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</si>
  <si>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</si>
  <si>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</si>
  <si>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</si>
  <si>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</si>
  <si>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</si>
  <si>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</si>
  <si>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</si>
  <si>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</si>
  <si>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</si>
  <si>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</si>
  <si>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</si>
  <si>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</si>
  <si>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</si>
  <si>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</si>
  <si>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</si>
  <si>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</si>
  <si>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</si>
  <si>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</si>
  <si>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</si>
  <si>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</si>
  <si>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</si>
  <si>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</si>
  <si>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</si>
  <si>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</si>
  <si>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</si>
  <si>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</si>
  <si>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</si>
  <si>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</si>
  <si>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</si>
  <si>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</si>
  <si>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</si>
  <si>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</si>
  <si>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</si>
  <si>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</si>
  <si>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</si>
  <si>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</si>
  <si>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</si>
  <si>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</si>
  <si>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</si>
  <si>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</si>
  <si>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</si>
  <si>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</si>
  <si>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</si>
  <si>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</si>
  <si>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</si>
  <si>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</si>
  <si>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</si>
  <si>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</si>
  <si>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</si>
  <si>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</si>
  <si>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</si>
  <si>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</si>
  <si>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</si>
  <si>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</si>
  <si>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</si>
  <si>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</si>
  <si>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</si>
  <si>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</si>
  <si>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</si>
  <si>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</si>
  <si>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</si>
  <si>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</si>
  <si>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</si>
  <si>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</si>
  <si>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</si>
  <si>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</si>
  <si>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</si>
  <si>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</si>
  <si>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</si>
  <si>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</si>
  <si>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</si>
  <si>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</si>
  <si>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</si>
  <si>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</si>
  <si>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</si>
  <si>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</si>
  <si>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</si>
  <si>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</si>
  <si>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</si>
  <si>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</si>
  <si>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</si>
  <si>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</si>
  <si>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</si>
  <si>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</si>
  <si>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</si>
  <si>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</si>
  <si>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</si>
  <si>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</si>
  <si>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</si>
  <si>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</si>
  <si>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</si>
  <si>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</si>
  <si>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</si>
  <si>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</si>
  <si>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</si>
  <si>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</si>
  <si>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</si>
  <si>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</si>
  <si>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</si>
  <si>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</si>
  <si>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</si>
  <si>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</si>
  <si>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</si>
  <si>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</si>
  <si>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</si>
  <si>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</si>
  <si>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</si>
  <si>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</si>
  <si>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</si>
  <si>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</si>
  <si>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</si>
  <si>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</si>
  <si>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</si>
  <si>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</si>
  <si>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</si>
  <si>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</si>
  <si>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</si>
  <si>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</si>
  <si>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</si>
  <si>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</si>
  <si>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</si>
  <si>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</si>
  <si>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</si>
  <si>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</si>
  <si>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</si>
  <si>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</si>
  <si>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</si>
  <si>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</si>
  <si>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</si>
  <si>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</si>
  <si>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</si>
  <si>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</si>
  <si>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</si>
  <si>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</si>
  <si>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</si>
  <si>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</si>
  <si>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</si>
  <si>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</si>
  <si>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</si>
  <si>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</si>
  <si>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</si>
  <si>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</si>
  <si>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</si>
  <si>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</si>
  <si>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</si>
  <si>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</si>
  <si>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</si>
  <si>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</si>
  <si>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</si>
  <si>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</si>
  <si>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</si>
  <si>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</si>
  <si>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</si>
  <si>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</si>
  <si>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</si>
  <si>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</si>
  <si>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</si>
  <si>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</si>
  <si>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</si>
  <si>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</si>
  <si>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</si>
  <si>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</si>
  <si>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</si>
  <si>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</si>
  <si>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</si>
  <si>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</si>
  <si>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</si>
  <si>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</si>
  <si>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</si>
  <si>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</si>
  <si>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</si>
  <si>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</si>
  <si>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</si>
  <si>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</si>
  <si>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</si>
  <si>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</si>
  <si>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</si>
  <si>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</si>
  <si>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</si>
  <si>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</si>
  <si>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</si>
  <si>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</si>
  <si>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</si>
  <si>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</si>
  <si>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</si>
  <si>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</si>
  <si>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</si>
  <si>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</si>
  <si>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</si>
  <si>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</si>
  <si>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</si>
  <si>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</si>
  <si>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</si>
  <si>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</si>
  <si>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</si>
  <si>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</si>
  <si>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</si>
  <si>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</si>
  <si>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</si>
  <si>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</si>
  <si>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</si>
  <si>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</si>
  <si>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</si>
  <si>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</si>
  <si>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</si>
  <si>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</si>
  <si>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</si>
  <si>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</si>
  <si>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</si>
  <si>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</si>
  <si>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</si>
  <si>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</si>
  <si>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</si>
  <si>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</si>
  <si>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</si>
  <si>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</si>
  <si>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</si>
  <si>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</si>
  <si>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</si>
  <si>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</si>
  <si>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</si>
  <si>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</si>
  <si>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</si>
  <si>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</si>
  <si>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</si>
  <si>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</si>
  <si>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</si>
  <si>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</si>
  <si>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</si>
  <si>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</si>
  <si>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</si>
  <si>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</si>
  <si>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</si>
  <si>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</si>
  <si>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</si>
  <si>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</si>
  <si>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</si>
  <si>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</si>
  <si>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</si>
  <si>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</si>
  <si>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</si>
  <si>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</si>
  <si>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</si>
  <si>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</si>
  <si>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</si>
  <si>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</si>
  <si>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</si>
  <si>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</si>
  <si>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</si>
  <si>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</si>
  <si>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</si>
  <si>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</si>
  <si>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</si>
  <si>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</si>
  <si>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</si>
  <si>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</si>
  <si>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</si>
  <si>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</si>
  <si>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</si>
  <si>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</si>
  <si>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</si>
  <si>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</si>
  <si>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</si>
  <si>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</si>
  <si>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</si>
  <si>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</si>
  <si>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</si>
  <si>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</si>
  <si>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</si>
  <si>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</si>
  <si>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</si>
  <si>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</si>
  <si>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</si>
  <si>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</si>
  <si>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</si>
  <si>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</si>
  <si>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</si>
  <si>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</si>
  <si>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</si>
  <si>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</si>
  <si>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</si>
  <si>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</si>
  <si>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</si>
  <si>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</si>
  <si>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</si>
  <si>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</si>
  <si>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</si>
  <si>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</si>
  <si>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</si>
  <si>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</si>
  <si>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</si>
  <si>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</si>
  <si>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</si>
  <si>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</si>
  <si>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</si>
  <si>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</si>
  <si>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</si>
  <si>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</si>
  <si>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</si>
  <si>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</si>
  <si>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</si>
  <si>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</si>
  <si>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</si>
  <si>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</si>
  <si>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</si>
  <si>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</si>
  <si>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</si>
  <si>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</si>
  <si>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</si>
  <si>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</si>
  <si>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</si>
  <si>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</si>
  <si>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</si>
  <si>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</si>
  <si>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</si>
  <si>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</si>
  <si>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</si>
  <si>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</si>
  <si>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</si>
  <si>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</si>
  <si>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</si>
  <si>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</si>
  <si>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</si>
  <si>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</si>
  <si>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</si>
  <si>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</si>
  <si>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</si>
  <si>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</si>
  <si>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</si>
  <si>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</si>
  <si>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</si>
  <si>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</si>
  <si>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</si>
  <si>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</si>
  <si>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</si>
  <si>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</si>
  <si>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</si>
  <si>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</si>
  <si>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</si>
  <si>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</si>
  <si>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</si>
  <si>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</si>
  <si>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</si>
  <si>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</si>
  <si>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</si>
  <si>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</si>
  <si>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</si>
  <si>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</si>
  <si>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</si>
  <si>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</si>
  <si>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</si>
  <si>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</si>
  <si>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</si>
  <si>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</si>
  <si>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</si>
  <si>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</si>
  <si>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</si>
  <si>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</si>
  <si>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</si>
  <si>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</si>
  <si>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</si>
  <si>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</si>
  <si>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</si>
  <si>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</si>
  <si>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</si>
  <si>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</si>
  <si>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</si>
  <si>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</si>
  <si>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</si>
  <si>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</si>
  <si>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</si>
  <si>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</si>
  <si>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</si>
  <si>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</si>
  <si>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</si>
  <si>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</si>
  <si>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</si>
  <si>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</si>
  <si>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</si>
  <si>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</si>
  <si>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</si>
  <si>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</si>
  <si>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</si>
  <si>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</si>
  <si>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</si>
  <si>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</si>
  <si>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</si>
  <si>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</si>
  <si>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</si>
  <si>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</si>
  <si>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</si>
  <si>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</si>
  <si>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</si>
  <si>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</si>
  <si>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</si>
  <si>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</si>
  <si>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</si>
  <si>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</si>
  <si>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</si>
  <si>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</si>
  <si>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</si>
  <si>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</si>
  <si>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</si>
  <si>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</si>
  <si>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</si>
  <si>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</si>
  <si>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</si>
  <si>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</si>
  <si>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</si>
  <si>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</si>
  <si>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</si>
  <si>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</si>
  <si>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</si>
  <si>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</si>
  <si>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</si>
  <si>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</si>
  <si>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</si>
  <si>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</si>
  <si>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</si>
  <si>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</si>
  <si>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</si>
  <si>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</si>
  <si>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</si>
  <si>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</si>
  <si>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</si>
  <si>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</si>
  <si>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</si>
  <si>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</si>
  <si>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</si>
  <si>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</si>
  <si>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</si>
  <si>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</si>
  <si>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</si>
  <si>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</si>
  <si>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</si>
  <si>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</si>
  <si>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</si>
  <si>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</si>
  <si>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</si>
  <si>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</si>
  <si>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</si>
  <si>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</si>
  <si>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</si>
  <si>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</si>
  <si>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</si>
  <si>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</si>
  <si>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</si>
  <si>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</si>
  <si>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</si>
  <si>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</si>
  <si>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</si>
  <si>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</si>
  <si>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</si>
  <si>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</si>
  <si>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</si>
  <si>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</si>
  <si>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</si>
  <si>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</si>
  <si>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</si>
  <si>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</si>
  <si>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</si>
  <si>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</si>
  <si>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</si>
  <si>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</si>
  <si>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</si>
  <si>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</si>
  <si>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</si>
  <si>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</si>
  <si>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</si>
  <si>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</si>
  <si>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</si>
  <si>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</si>
  <si>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</si>
  <si>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</si>
  <si>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</si>
  <si>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</si>
  <si>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</si>
  <si>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</si>
  <si>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</si>
  <si>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</si>
  <si>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</si>
  <si>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</si>
  <si>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</si>
  <si>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</si>
  <si>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</si>
  <si>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</si>
  <si>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</si>
  <si>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</si>
  <si>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</si>
  <si>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</si>
  <si>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</si>
  <si>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</si>
  <si>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</si>
  <si>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</si>
  <si>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</si>
  <si>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</si>
  <si>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</si>
  <si>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</si>
  <si>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</si>
  <si>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</si>
  <si>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</si>
  <si>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</si>
  <si>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</si>
  <si>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</si>
  <si>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</si>
  <si>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</si>
  <si>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</si>
  <si>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</si>
  <si>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</si>
  <si>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</si>
  <si>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</si>
  <si>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</si>
  <si>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</si>
  <si>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</si>
  <si>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</si>
  <si>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</si>
  <si>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</si>
  <si>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</si>
  <si>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</si>
  <si>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</si>
  <si>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</si>
  <si>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</si>
  <si>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</si>
  <si>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</si>
  <si>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</si>
  <si>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</si>
  <si>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</si>
  <si>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</si>
  <si>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</si>
  <si>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</si>
  <si>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</si>
  <si>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</si>
  <si>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</si>
  <si>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</si>
  <si>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</si>
  <si>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</si>
  <si>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</si>
  <si>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</si>
  <si>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</si>
  <si>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</si>
  <si>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</si>
  <si>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</si>
  <si>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</si>
  <si>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</si>
  <si>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</si>
  <si>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</si>
  <si>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</si>
  <si>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</si>
  <si>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</si>
  <si>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</si>
  <si>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</si>
  <si>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</si>
  <si>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</si>
  <si>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</si>
  <si>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</si>
  <si>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</si>
  <si>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</si>
  <si>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</si>
  <si>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</si>
  <si>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</si>
  <si>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</si>
  <si>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</si>
  <si>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</si>
  <si>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</si>
  <si>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</si>
  <si>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</si>
  <si>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</si>
  <si>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</si>
  <si>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</si>
  <si>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</si>
  <si>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</si>
  <si>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</si>
  <si>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</si>
  <si>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</si>
  <si>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</si>
  <si>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</si>
  <si>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</si>
  <si>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</si>
  <si>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</si>
  <si>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</si>
  <si>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</si>
  <si>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</si>
  <si>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</si>
  <si>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</si>
  <si>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</si>
  <si>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</si>
  <si>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</si>
  <si>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</si>
  <si>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</si>
  <si>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</si>
  <si>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</si>
  <si>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</si>
  <si>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</si>
  <si>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</si>
  <si>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</si>
  <si>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</si>
  <si>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</si>
  <si>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</si>
  <si>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</si>
  <si>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</si>
  <si>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</si>
  <si>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</si>
  <si>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</si>
  <si>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</si>
  <si>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</si>
  <si>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</si>
  <si>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</si>
  <si>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</si>
  <si>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</si>
  <si>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</si>
  <si>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</si>
  <si>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</si>
  <si>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</si>
  <si>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</si>
  <si>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</si>
  <si>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</si>
  <si>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</si>
  <si>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</si>
  <si>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</si>
  <si>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</si>
  <si>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</si>
  <si>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</si>
  <si>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</si>
  <si>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</si>
  <si>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</si>
  <si>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</si>
  <si>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</si>
  <si>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</si>
  <si>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</si>
  <si>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</si>
  <si>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</si>
  <si>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</si>
  <si>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</si>
  <si>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</si>
  <si>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</si>
  <si>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</si>
  <si>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</si>
  <si>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</si>
  <si>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</si>
  <si>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</si>
  <si>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</si>
  <si>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</si>
  <si>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</si>
  <si>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</si>
  <si>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</si>
  <si>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</si>
  <si>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</si>
  <si>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</si>
  <si>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</si>
  <si>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</si>
  <si>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</si>
  <si>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</si>
  <si>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</si>
  <si>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</si>
  <si>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</si>
  <si>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</si>
  <si>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</si>
  <si>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</si>
  <si>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</si>
  <si>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</si>
  <si>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</si>
  <si>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</si>
  <si>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</si>
  <si>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</si>
  <si>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</si>
  <si>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</si>
  <si>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</si>
  <si>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</si>
  <si>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</si>
  <si>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</si>
  <si>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</si>
  <si>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</si>
  <si>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</si>
  <si>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</si>
  <si>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</si>
  <si>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</si>
  <si>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</si>
  <si>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</si>
  <si>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</si>
  <si>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</si>
  <si>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</si>
  <si>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</si>
  <si>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</si>
  <si>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</si>
  <si>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</si>
  <si>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</si>
  <si>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</si>
  <si>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</si>
  <si>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</si>
  <si>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</si>
  <si>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</si>
  <si>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</si>
  <si>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</si>
  <si>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</si>
  <si>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</si>
  <si>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</si>
  <si>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</si>
  <si>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</si>
  <si>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</si>
  <si>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</si>
  <si>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</si>
  <si>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</si>
  <si>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</si>
  <si>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</si>
  <si>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</si>
  <si>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</si>
  <si>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</si>
  <si>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</si>
  <si>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</si>
  <si>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</si>
  <si>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</si>
  <si>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</si>
  <si>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</si>
  <si>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</si>
  <si>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</si>
  <si>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</si>
  <si>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</si>
  <si>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</si>
  <si>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</si>
  <si>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</si>
  <si>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</si>
  <si>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</si>
  <si>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</si>
  <si>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</si>
  <si>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</si>
  <si>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</si>
  <si>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</si>
  <si>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</si>
  <si>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</si>
  <si>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</si>
  <si>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</si>
  <si>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</si>
  <si>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</si>
  <si>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</si>
  <si>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</si>
  <si>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</si>
  <si>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</si>
  <si>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</si>
  <si>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</si>
  <si>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</si>
  <si>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</si>
  <si>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</si>
  <si>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</si>
  <si>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</si>
  <si>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</si>
  <si>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</si>
  <si>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</si>
  <si>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</si>
  <si>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</si>
  <si>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</si>
  <si>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</si>
  <si>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</si>
  <si>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</si>
  <si>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</si>
  <si>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</si>
  <si>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</si>
  <si>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</si>
  <si>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</si>
  <si>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</si>
  <si>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</si>
  <si>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</si>
  <si>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</si>
  <si>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</si>
  <si>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</si>
  <si>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</si>
  <si>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</si>
  <si>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</si>
  <si>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</si>
  <si>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</si>
  <si>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</si>
  <si>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</si>
  <si>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</si>
  <si>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</si>
  <si>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</si>
  <si>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</si>
  <si>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</si>
  <si>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</si>
  <si>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</si>
  <si>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</si>
  <si>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</si>
  <si>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</si>
  <si>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</si>
  <si>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</si>
  <si>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</si>
  <si>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</si>
  <si>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</si>
  <si>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</si>
  <si>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</si>
  <si>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</si>
  <si>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</si>
  <si>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</si>
  <si>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</si>
  <si>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</si>
  <si>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</si>
  <si>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</si>
  <si>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</si>
  <si>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</si>
  <si>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</si>
  <si>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</si>
  <si>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</si>
  <si>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</si>
  <si>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</si>
  <si>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</si>
  <si>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</si>
  <si>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</si>
  <si>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</si>
  <si>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</si>
  <si>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</si>
  <si>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</si>
  <si>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</si>
  <si>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</si>
  <si>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</si>
  <si>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</si>
  <si>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</si>
  <si>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</si>
  <si>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</si>
  <si>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</si>
  <si>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</si>
  <si>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</si>
  <si>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</si>
  <si>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</si>
  <si>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</si>
  <si>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</si>
  <si>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</si>
  <si>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</si>
  <si>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</si>
  <si>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</si>
  <si>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</si>
  <si>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</si>
  <si>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</si>
  <si>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</si>
  <si>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</si>
  <si>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</si>
  <si>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</si>
  <si>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</si>
  <si>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</si>
  <si>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</si>
  <si>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</si>
  <si>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</si>
  <si>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</si>
  <si>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</si>
  <si>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</si>
  <si>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</si>
  <si>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</si>
  <si>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</si>
  <si>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</si>
  <si>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</si>
  <si>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</si>
  <si>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</si>
  <si>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</si>
  <si>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</si>
  <si>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</si>
  <si>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</si>
  <si>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</si>
  <si>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</si>
  <si>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</si>
  <si>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</si>
  <si>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</si>
  <si>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</si>
  <si>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</si>
  <si>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</si>
  <si>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</si>
  <si>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</si>
  <si>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</si>
  <si>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</si>
  <si>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</si>
  <si>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</si>
  <si>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</si>
  <si>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</si>
  <si>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</si>
  <si>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</si>
  <si>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</si>
  <si>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</si>
  <si>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</si>
  <si>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</si>
  <si>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</si>
  <si>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</si>
  <si>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</si>
  <si>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</si>
  <si>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</si>
  <si>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</si>
  <si>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</si>
  <si>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</si>
  <si>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</si>
  <si>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</si>
  <si>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</si>
  <si>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</si>
  <si>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</si>
  <si>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</si>
  <si>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</si>
  <si>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</si>
  <si>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</si>
  <si>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</si>
  <si>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</si>
  <si>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</si>
  <si>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</si>
  <si>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</si>
  <si>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</si>
  <si>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</si>
  <si>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</si>
  <si>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</si>
  <si>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</si>
  <si>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</si>
  <si>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</si>
  <si>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</si>
  <si>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</si>
  <si>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</si>
  <si>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</si>
  <si>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</si>
  <si>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</si>
  <si>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</si>
  <si>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</si>
  <si>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</si>
  <si>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</si>
  <si>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</si>
  <si>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</si>
  <si>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</si>
  <si>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</si>
  <si>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</si>
  <si>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</si>
  <si>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</si>
  <si>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</si>
  <si>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</si>
  <si>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</si>
  <si>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</si>
  <si>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</si>
  <si>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</si>
  <si>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</si>
  <si>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</si>
  <si>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</si>
  <si>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</si>
  <si>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</si>
  <si>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</si>
  <si>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</si>
  <si>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</si>
  <si>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</si>
  <si>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</si>
  <si>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</si>
  <si>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</si>
  <si>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</si>
  <si>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</si>
  <si>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</si>
  <si>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</si>
  <si>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</si>
  <si>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</si>
  <si>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</si>
  <si>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</si>
  <si>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</si>
  <si>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</si>
  <si>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</si>
  <si>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</si>
  <si>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</si>
  <si>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</si>
  <si>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</si>
  <si>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</si>
  <si>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</si>
  <si>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</si>
  <si>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</si>
  <si>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</si>
  <si>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</si>
  <si>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</si>
  <si>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</si>
  <si>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</si>
  <si>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</si>
  <si>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</si>
  <si>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</si>
  <si>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</si>
  <si>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</si>
  <si>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</si>
  <si>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</si>
  <si>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</si>
  <si>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</si>
  <si>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</si>
  <si>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</si>
  <si>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</si>
  <si>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</si>
  <si>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</si>
  <si>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</si>
  <si>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</si>
  <si>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</si>
  <si>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</si>
  <si>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</si>
  <si>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</si>
  <si>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</si>
  <si>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</si>
  <si>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</si>
  <si>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</si>
  <si>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</si>
  <si>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</si>
  <si>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</si>
  <si>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</si>
  <si>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</si>
  <si>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</si>
  <si>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</si>
  <si>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</si>
  <si>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</si>
  <si>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</si>
  <si>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</si>
  <si>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</si>
  <si>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</si>
  <si>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</si>
  <si>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</si>
  <si>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</si>
  <si>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</si>
  <si>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</si>
  <si>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</si>
  <si>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</si>
  <si>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</si>
  <si>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</si>
  <si>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</si>
  <si>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</si>
  <si>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</si>
  <si>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</si>
  <si>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</si>
  <si>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</si>
  <si>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</si>
  <si>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</si>
  <si>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</si>
  <si>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</si>
  <si>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</si>
  <si>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</si>
  <si>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</si>
  <si>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</si>
  <si>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</si>
  <si>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</si>
  <si>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</si>
  <si>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</si>
  <si>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</si>
  <si>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</si>
  <si>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</si>
  <si>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</si>
  <si>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</si>
  <si>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</si>
  <si>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</si>
  <si>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</si>
  <si>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</si>
  <si>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</si>
  <si>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</si>
  <si>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</si>
  <si>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</si>
  <si>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</si>
  <si>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</si>
  <si>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03-026-7410-45</t>
  </si>
  <si>
    <t>FAYETTE</t>
  </si>
  <si>
    <t>BCEFM VOCATIONAL EDUCATION SYSTEM</t>
  </si>
  <si>
    <t>1109 NORTH EIGHTH</t>
  </si>
  <si>
    <t>VANDALIA</t>
  </si>
  <si>
    <t>ncasey@vandals203.org</t>
  </si>
  <si>
    <t>NICK CASEY</t>
  </si>
  <si>
    <t>618-283-2008</t>
  </si>
  <si>
    <t>618-283-2014</t>
  </si>
  <si>
    <t>JULIE WOLLERMAN</t>
  </si>
  <si>
    <t>juliewollerman@roe3.org</t>
  </si>
  <si>
    <t>618-283-5011</t>
  </si>
  <si>
    <t>618-283-5013</t>
  </si>
  <si>
    <t>Okaw Area Vocational Center</t>
  </si>
  <si>
    <t>Page 11, Line 107 "Other Local Revenue"</t>
  </si>
  <si>
    <t>Fund 10, $196 Refund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</si>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</sst>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8" fontId="1" fillId="0" borderId="157" xfId="17" applyNumberFormat="1" applyFont="1" applyBorder="1" applyAlignment="1" applyProtection="1">
      <alignment horizontal="right" vertical="top"/>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114300</xdr:rowOff>
        </xdr:from>
        <xdr:to>
          <xdr:col>1</xdr:col>
          <xdr:colOff>914400</xdr:colOff>
          <xdr:row>4</xdr:row>
          <xdr:rowOff>152400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123825</xdr:rowOff>
        </xdr:from>
        <xdr:to>
          <xdr:col>1</xdr:col>
          <xdr:colOff>1952625</xdr:colOff>
          <xdr:row>4</xdr:row>
          <xdr:rowOff>152400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95250</xdr:rowOff>
        </xdr:from>
        <xdr:to>
          <xdr:col>1</xdr:col>
          <xdr:colOff>923925</xdr:colOff>
          <xdr:row>9</xdr:row>
          <xdr:rowOff>133350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5</xdr:row>
          <xdr:rowOff>114300</xdr:rowOff>
        </xdr:from>
        <xdr:to>
          <xdr:col>1</xdr:col>
          <xdr:colOff>2933700</xdr:colOff>
          <xdr:row>9</xdr:row>
          <xdr:rowOff>152400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95250</xdr:rowOff>
        </xdr:from>
        <xdr:to>
          <xdr:col>1</xdr:col>
          <xdr:colOff>1943100</xdr:colOff>
          <xdr:row>9</xdr:row>
          <xdr:rowOff>133350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B52" sqref="B5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3" t="s">
        <v>405</v>
      </c>
      <c r="J1" s="2014"/>
      <c r="K1" s="2014"/>
      <c r="L1" s="2014"/>
      <c r="M1" s="2014"/>
      <c r="N1" s="2014"/>
      <c r="O1" s="2014"/>
      <c r="P1" s="2014"/>
      <c r="Q1" s="2014"/>
      <c r="R1" s="2014"/>
      <c r="S1" s="2014"/>
    </row>
    <row r="2" spans="1:28" ht="12" customHeight="1" x14ac:dyDescent="0.2">
      <c r="A2" s="47" t="s">
        <v>1991</v>
      </c>
      <c r="D2" s="48"/>
      <c r="I2" s="2015" t="s">
        <v>979</v>
      </c>
      <c r="J2" s="2014"/>
      <c r="K2" s="2014"/>
      <c r="L2" s="2014"/>
      <c r="M2" s="2014"/>
      <c r="N2" s="2014"/>
      <c r="O2" s="2014"/>
      <c r="P2" s="2014"/>
      <c r="Q2" s="2014"/>
      <c r="R2" s="2014"/>
      <c r="S2" s="2014"/>
    </row>
    <row r="3" spans="1:28" ht="12" customHeight="1" x14ac:dyDescent="0.2">
      <c r="A3" s="155" t="s">
        <v>1943</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c r="C5" s="26" t="s">
        <v>910</v>
      </c>
      <c r="D5" s="84"/>
      <c r="E5" s="84"/>
      <c r="H5" s="38"/>
      <c r="I5" s="2022" t="s">
        <v>680</v>
      </c>
      <c r="J5" s="1971"/>
      <c r="K5" s="1971"/>
      <c r="L5" s="1971"/>
      <c r="M5" s="1971"/>
      <c r="N5" s="1971"/>
      <c r="O5" s="1971"/>
      <c r="P5" s="1971"/>
      <c r="Q5" s="1971"/>
      <c r="R5" s="1971"/>
      <c r="S5" s="1971"/>
    </row>
    <row r="6" spans="1:28" ht="14.1" customHeight="1" x14ac:dyDescent="0.2">
      <c r="B6" s="104" t="s">
        <v>2065</v>
      </c>
      <c r="C6" s="26" t="s">
        <v>911</v>
      </c>
      <c r="D6" s="84"/>
      <c r="E6" s="84"/>
      <c r="I6" s="2021" t="s">
        <v>883</v>
      </c>
      <c r="J6" s="1971"/>
      <c r="K6" s="1971"/>
      <c r="L6" s="1971"/>
      <c r="M6" s="1971"/>
      <c r="N6" s="1971"/>
      <c r="O6" s="1971"/>
      <c r="P6" s="1971"/>
      <c r="Q6" s="1971"/>
      <c r="R6" s="1971"/>
      <c r="S6" s="1971"/>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2065</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t="s">
        <v>2076</v>
      </c>
      <c r="B13" s="1988"/>
      <c r="C13" s="1988"/>
      <c r="D13" s="1988"/>
      <c r="E13" s="1988"/>
      <c r="F13" s="1988"/>
      <c r="G13" s="1988"/>
      <c r="H13" s="1989"/>
      <c r="I13" s="31"/>
      <c r="J13" s="30"/>
      <c r="K13" s="28"/>
      <c r="L13" s="30"/>
      <c r="M13" s="30"/>
      <c r="N13" s="30"/>
      <c r="O13" s="30"/>
      <c r="P13" s="30"/>
      <c r="Q13" s="30"/>
      <c r="R13" s="30"/>
      <c r="S13" s="30"/>
      <c r="T13" s="1990" t="s">
        <v>2066</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2077</v>
      </c>
      <c r="B15" s="1962"/>
      <c r="C15" s="1962"/>
      <c r="D15" s="1962"/>
      <c r="E15" s="1962"/>
      <c r="F15" s="1962"/>
      <c r="G15" s="1962"/>
      <c r="H15" s="1963"/>
      <c r="T15" s="1953" t="s">
        <v>2067</v>
      </c>
      <c r="U15" s="1954"/>
      <c r="V15" s="1954"/>
      <c r="W15" s="1954"/>
      <c r="X15" s="1954"/>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2078</v>
      </c>
      <c r="B17" s="2011"/>
      <c r="C17" s="2011"/>
      <c r="D17" s="2011"/>
      <c r="E17" s="2011"/>
      <c r="F17" s="2011"/>
      <c r="G17" s="2011"/>
      <c r="H17" s="2012"/>
      <c r="T17" s="1998" t="s">
        <v>2068</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5" t="s">
        <v>2079</v>
      </c>
      <c r="B19" s="1986"/>
      <c r="C19" s="1986"/>
      <c r="D19" s="1986"/>
      <c r="E19" s="1986"/>
      <c r="F19" s="1986"/>
      <c r="G19" s="1986"/>
      <c r="H19" s="1984"/>
      <c r="I19" s="30"/>
      <c r="J19" s="99"/>
      <c r="K19" s="40"/>
      <c r="L19" s="38"/>
      <c r="M19" s="112" t="s">
        <v>315</v>
      </c>
      <c r="P19" s="27"/>
      <c r="Q19" s="27"/>
      <c r="R19" s="27"/>
      <c r="S19" s="31"/>
      <c r="T19" s="1985" t="s">
        <v>2069</v>
      </c>
      <c r="U19" s="1983"/>
      <c r="V19" s="1983"/>
      <c r="W19" s="1984"/>
      <c r="X19" s="1997" t="s">
        <v>2070</v>
      </c>
      <c r="Y19" s="1983"/>
      <c r="Z19" s="1996">
        <v>62565</v>
      </c>
      <c r="AA19" s="198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2080</v>
      </c>
      <c r="B21" s="1983"/>
      <c r="C21" s="1983"/>
      <c r="D21" s="1983"/>
      <c r="E21" s="1983"/>
      <c r="F21" s="1983"/>
      <c r="G21" s="1983"/>
      <c r="H21" s="1984"/>
      <c r="I21" s="2004" t="s">
        <v>678</v>
      </c>
      <c r="J21" s="1971"/>
      <c r="K21" s="1971"/>
      <c r="L21" s="1971"/>
      <c r="M21" s="1971"/>
      <c r="N21" s="1971"/>
      <c r="O21" s="1971"/>
      <c r="P21" s="1971"/>
      <c r="Q21" s="1971"/>
      <c r="R21" s="1971"/>
      <c r="S21" s="1972"/>
      <c r="T21" s="1950" t="s">
        <v>2071</v>
      </c>
      <c r="U21" s="1951"/>
      <c r="V21" s="1951"/>
      <c r="W21" s="1951"/>
      <c r="X21" s="1964" t="s">
        <v>2072</v>
      </c>
      <c r="Y21" s="1965"/>
      <c r="Z21" s="1965"/>
      <c r="AA21" s="1966"/>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t="s">
        <v>2081</v>
      </c>
      <c r="B23" s="2002"/>
      <c r="C23" s="2002"/>
      <c r="D23" s="2002"/>
      <c r="E23" s="2002"/>
      <c r="F23" s="2002"/>
      <c r="G23" s="2002"/>
      <c r="H23" s="2003"/>
      <c r="T23" s="1945" t="s">
        <v>2073</v>
      </c>
      <c r="U23" s="1946"/>
      <c r="V23" s="1946"/>
      <c r="W23" s="1946"/>
      <c r="X23" s="1961">
        <v>44530</v>
      </c>
      <c r="Y23" s="1962"/>
      <c r="Z23" s="1962"/>
      <c r="AA23" s="1963"/>
    </row>
    <row r="24" spans="1:27" ht="14.1" customHeight="1" x14ac:dyDescent="0.2">
      <c r="A24" s="88" t="s">
        <v>677</v>
      </c>
      <c r="B24" s="49"/>
      <c r="C24" s="49"/>
      <c r="D24" s="49"/>
      <c r="E24" s="49"/>
      <c r="F24" s="49"/>
      <c r="G24" s="49"/>
      <c r="H24" s="61"/>
      <c r="J24" s="2054" t="str">
        <f>IF(B5="x",IF(AUDITCHECK!D29="AFR form Incomplete.","",IF(AUDITCHECK!D29="Deficit reduction plan is required.","School District must complete a deficit reduction plan in the 2019-2020 Budget",)),"")</f>
        <v/>
      </c>
      <c r="K24" s="2054"/>
      <c r="L24" s="2054"/>
      <c r="M24" s="2054"/>
      <c r="N24" s="2054"/>
      <c r="O24" s="2054"/>
      <c r="P24" s="2054"/>
      <c r="Q24" s="2054"/>
      <c r="R24" s="2054"/>
      <c r="S24" s="2055"/>
      <c r="T24" s="105" t="s">
        <v>531</v>
      </c>
      <c r="U24" s="106"/>
      <c r="V24" s="106"/>
      <c r="W24" s="106"/>
      <c r="X24" s="107"/>
      <c r="Y24" s="107"/>
      <c r="Z24" s="107"/>
      <c r="AA24" s="108"/>
    </row>
    <row r="25" spans="1:27" ht="14.1" customHeight="1" x14ac:dyDescent="0.2">
      <c r="A25" s="1982">
        <v>62471</v>
      </c>
      <c r="B25" s="1983"/>
      <c r="C25" s="1983"/>
      <c r="D25" s="1983"/>
      <c r="E25" s="1983"/>
      <c r="F25" s="1983"/>
      <c r="G25" s="1983"/>
      <c r="H25" s="1984"/>
      <c r="I25" s="113"/>
      <c r="J25" s="2056"/>
      <c r="K25" s="2056"/>
      <c r="L25" s="2056"/>
      <c r="M25" s="2056"/>
      <c r="N25" s="2056"/>
      <c r="O25" s="2056"/>
      <c r="P25" s="2056"/>
      <c r="Q25" s="2056"/>
      <c r="R25" s="2056"/>
      <c r="S25" s="2057"/>
      <c r="T25" s="1942" t="s">
        <v>2074</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5"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2"/>
      <c r="Q35" s="2053"/>
      <c r="R35" s="20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2082</v>
      </c>
      <c r="B38" s="2011"/>
      <c r="C38" s="2011"/>
      <c r="D38" s="2011"/>
      <c r="E38" s="2011"/>
      <c r="F38" s="1983"/>
      <c r="G38" s="1983"/>
      <c r="H38" s="1984"/>
      <c r="I38" s="2029"/>
      <c r="J38" s="2030"/>
      <c r="K38" s="2030"/>
      <c r="L38" s="2030"/>
      <c r="M38" s="2030"/>
      <c r="N38" s="2030"/>
      <c r="O38" s="2030"/>
      <c r="P38" s="2031"/>
      <c r="Q38" s="2031"/>
      <c r="R38" s="2031"/>
      <c r="S38" s="2032"/>
      <c r="T38" s="1953" t="s">
        <v>2085</v>
      </c>
      <c r="U38" s="1954"/>
      <c r="V38" s="1954"/>
      <c r="W38" s="1954"/>
      <c r="X38" s="1955"/>
      <c r="Y38" s="1955"/>
      <c r="Z38" s="1955"/>
      <c r="AA38" s="1956"/>
    </row>
    <row r="39" spans="1:27" ht="12" customHeight="1" x14ac:dyDescent="0.2">
      <c r="A39" s="2043" t="s">
        <v>531</v>
      </c>
      <c r="B39" s="2044"/>
      <c r="C39" s="72"/>
      <c r="D39" s="69"/>
      <c r="E39" s="69"/>
      <c r="F39" s="79"/>
      <c r="G39" s="69"/>
      <c r="H39" s="56"/>
      <c r="I39" s="2043" t="s">
        <v>531</v>
      </c>
      <c r="J39" s="2044"/>
      <c r="K39" s="2044"/>
      <c r="L39" s="2044"/>
      <c r="M39" s="2044"/>
      <c r="N39" s="67"/>
      <c r="O39" s="72"/>
      <c r="P39" s="72"/>
      <c r="Q39" s="78"/>
      <c r="R39" s="72"/>
      <c r="S39" s="56"/>
      <c r="T39" s="72" t="s">
        <v>531</v>
      </c>
      <c r="U39" s="51"/>
      <c r="V39" s="72"/>
      <c r="W39" s="50"/>
      <c r="X39" s="78"/>
      <c r="Y39" s="45"/>
      <c r="Z39" s="45"/>
      <c r="AA39" s="46"/>
    </row>
    <row r="40" spans="1:27" ht="13.5" customHeight="1" x14ac:dyDescent="0.2">
      <c r="A40" s="2046" t="s">
        <v>2081</v>
      </c>
      <c r="B40" s="2047"/>
      <c r="C40" s="2048"/>
      <c r="D40" s="2048"/>
      <c r="E40" s="2048"/>
      <c r="F40" s="2049"/>
      <c r="G40" s="2049"/>
      <c r="H40" s="2050"/>
      <c r="I40" s="2039"/>
      <c r="J40" s="2040"/>
      <c r="K40" s="2040"/>
      <c r="L40" s="2040"/>
      <c r="M40" s="2040"/>
      <c r="N40" s="2040"/>
      <c r="O40" s="2040"/>
      <c r="P40" s="2040"/>
      <c r="Q40" s="2040"/>
      <c r="R40" s="2040"/>
      <c r="S40" s="2041"/>
      <c r="T40" s="1957" t="s">
        <v>2086</v>
      </c>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4" t="s">
        <v>2083</v>
      </c>
      <c r="B42" s="2027"/>
      <c r="C42" s="2028"/>
      <c r="D42" s="2051" t="s">
        <v>2084</v>
      </c>
      <c r="E42" s="2027"/>
      <c r="F42" s="2027"/>
      <c r="G42" s="2027"/>
      <c r="H42" s="2028"/>
      <c r="I42" s="2042"/>
      <c r="J42" s="2037"/>
      <c r="K42" s="2037"/>
      <c r="L42" s="2037"/>
      <c r="M42" s="2037"/>
      <c r="N42" s="2037"/>
      <c r="O42" s="2038"/>
      <c r="P42" s="2036"/>
      <c r="Q42" s="2037"/>
      <c r="R42" s="2037"/>
      <c r="S42" s="2038"/>
      <c r="T42" s="1952" t="s">
        <v>2087</v>
      </c>
      <c r="U42" s="1948"/>
      <c r="V42" s="1948"/>
      <c r="W42" s="1949"/>
      <c r="X42" s="1947" t="s">
        <v>2088</v>
      </c>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1" t="s">
        <v>1065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691</v>
      </c>
      <c r="B40" s="2058"/>
      <c r="C40" s="2058"/>
      <c r="D40" s="2058"/>
      <c r="E40" s="2058"/>
    </row>
    <row r="41" spans="1:5" x14ac:dyDescent="0.2">
      <c r="A41" s="2059" t="s">
        <v>1608</v>
      </c>
      <c r="B41" s="2059"/>
      <c r="C41" s="2059"/>
      <c r="D41" s="2059"/>
      <c r="E41" s="2059"/>
    </row>
    <row r="42" spans="1:5" ht="12.75" customHeight="1" x14ac:dyDescent="0.2">
      <c r="A42" s="2060" t="s">
        <v>1022</v>
      </c>
      <c r="B42" s="2060"/>
      <c r="C42" s="2060"/>
      <c r="D42" s="2060"/>
      <c r="E42" s="2060"/>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9" sqref="B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1168</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6" t="s">
        <v>1633</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313</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t="s">
        <v>2075</v>
      </c>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1323</v>
      </c>
      <c r="B70" s="2079"/>
      <c r="C70" s="2079"/>
      <c r="D70" s="2079"/>
      <c r="E70" s="2080"/>
      <c r="F70" s="2080"/>
      <c r="G70" s="2080"/>
      <c r="H70" s="2080"/>
      <c r="I70" s="208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1320</v>
      </c>
      <c r="B83" s="2081"/>
      <c r="C83" s="2081"/>
      <c r="D83" s="208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2066</v>
      </c>
      <c r="D114" s="207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1330</v>
      </c>
      <c r="D117" s="2074"/>
      <c r="E117" s="2075"/>
      <c r="F117" s="2075"/>
      <c r="G117" s="2075"/>
      <c r="H117" s="2075"/>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386</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26">
        <f>ROUND(D10+F10+H10,5)</f>
        <v>0</v>
      </c>
      <c r="K10" s="222"/>
      <c r="L10" s="355"/>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829681</v>
      </c>
      <c r="E16" s="356"/>
      <c r="F16" s="1727">
        <f>SUM('Acct Summary 7-8'!C17,'Acct Summary 7-8'!D17,'Acct Summary 7-8'!F17)</f>
        <v>752777</v>
      </c>
      <c r="G16" s="356"/>
      <c r="H16" s="1727">
        <f>SUM(D16-F16)</f>
        <v>76904</v>
      </c>
      <c r="I16" s="222"/>
      <c r="J16" s="1727">
        <f>SUM('Acct Summary 7-8'!C81,'Acct Summary 7-8'!D81,'Acct Summary 7-8'!F81,'Acct Summary 7-8'!I81)</f>
        <v>151085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556</v>
      </c>
      <c r="B2" s="2111"/>
      <c r="C2" s="2111"/>
      <c r="D2" s="2111"/>
      <c r="E2" s="2111"/>
      <c r="F2" s="2111"/>
      <c r="G2" s="2111"/>
      <c r="H2" s="2111"/>
      <c r="I2" s="2111"/>
      <c r="J2" s="2111"/>
      <c r="K2" s="2111"/>
      <c r="L2" s="2111"/>
      <c r="M2" s="2111"/>
      <c r="N2" s="2111"/>
      <c r="O2" s="2111"/>
      <c r="P2" s="2111"/>
      <c r="Q2" s="2111"/>
      <c r="R2" s="2111"/>
    </row>
    <row r="3" spans="1:18" ht="12.75" x14ac:dyDescent="0.2">
      <c r="A3" s="2112" t="s">
        <v>1413</v>
      </c>
      <c r="B3" s="2112"/>
      <c r="C3" s="2112"/>
      <c r="D3" s="2112"/>
      <c r="E3" s="2112"/>
      <c r="F3" s="2112"/>
      <c r="G3" s="2112"/>
      <c r="H3" s="2112"/>
      <c r="I3" s="2112"/>
      <c r="J3" s="2112"/>
      <c r="K3" s="2112"/>
      <c r="L3" s="2112"/>
      <c r="M3" s="2112"/>
      <c r="N3" s="2112"/>
      <c r="O3" s="2112"/>
      <c r="P3" s="2112"/>
      <c r="Q3" s="2112"/>
      <c r="R3" s="2112"/>
    </row>
    <row r="4" spans="1:18" x14ac:dyDescent="0.2">
      <c r="A4" s="2113" t="s">
        <v>1554</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BCEFM VOCATIONAL EDUCATION SYSTEM</v>
      </c>
      <c r="E7" s="391"/>
      <c r="G7" s="252"/>
      <c r="H7" s="387"/>
      <c r="I7" s="387"/>
      <c r="J7" s="387"/>
      <c r="K7" s="387"/>
      <c r="L7" s="329"/>
      <c r="M7" s="329"/>
      <c r="N7" s="329"/>
      <c r="O7" s="329"/>
      <c r="P7" s="329"/>
    </row>
    <row r="8" spans="1:18" ht="12.75" x14ac:dyDescent="0.2">
      <c r="A8" s="329"/>
      <c r="B8" s="329"/>
      <c r="C8" s="389" t="s">
        <v>1125</v>
      </c>
      <c r="D8" s="392" t="str">
        <f>COVER!A13</f>
        <v>03-026-7410-45</v>
      </c>
      <c r="E8" s="393"/>
      <c r="G8" s="329"/>
      <c r="H8" s="329"/>
      <c r="I8" s="329"/>
      <c r="J8" s="329"/>
      <c r="K8" s="329"/>
      <c r="L8" s="329"/>
      <c r="M8" s="329"/>
      <c r="N8" s="329"/>
      <c r="O8" s="329"/>
      <c r="P8" s="329"/>
    </row>
    <row r="9" spans="1:18" ht="12.75" x14ac:dyDescent="0.2">
      <c r="A9" s="329"/>
      <c r="B9" s="329"/>
      <c r="C9" s="389" t="s">
        <v>713</v>
      </c>
      <c r="D9" s="394" t="str">
        <f>COVER!A15</f>
        <v>FAYETTE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151085</v>
      </c>
      <c r="I12" s="404"/>
      <c r="J12" s="404"/>
      <c r="K12" s="405">
        <f>TRUNC((H12/H13*100000),5)/100000</f>
        <v>0.18210010829999998</v>
      </c>
      <c r="L12" s="406"/>
      <c r="M12" s="360" t="s">
        <v>1144</v>
      </c>
      <c r="N12" s="360"/>
      <c r="O12" s="407">
        <v>0.35</v>
      </c>
      <c r="P12" s="218"/>
      <c r="Q12" s="218"/>
    </row>
    <row r="13" spans="1:18" s="408" customFormat="1" ht="12.75" x14ac:dyDescent="0.2">
      <c r="A13" s="218"/>
      <c r="B13" s="401"/>
      <c r="C13" s="2109" t="s">
        <v>1324</v>
      </c>
      <c r="D13" s="2110"/>
      <c r="E13" s="218"/>
      <c r="F13" s="409" t="s">
        <v>793</v>
      </c>
      <c r="G13" s="402"/>
      <c r="H13" s="403">
        <f>SUM('Acct Summary 7-8'!C8+'Acct Summary 7-8'!D8+'Acct Summary 7-8'!F8+'Acct Summary 7-8'!I8)+H14</f>
        <v>829681</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752777</v>
      </c>
      <c r="I17" s="404"/>
      <c r="J17" s="416"/>
      <c r="K17" s="405">
        <f>TRUNC((H17/H18*100000),5)/100000</f>
        <v>0.90730895359999997</v>
      </c>
      <c r="L17" s="406"/>
      <c r="M17" s="417" t="s">
        <v>1171</v>
      </c>
      <c r="O17" s="418" t="str">
        <f>IF(AND(O16="2", J20 &gt; 2),"1",IF(AND(O16 = "1", J20 &gt; 2),"2",IF(AND(O16="1", J20 &gt;1),"1","0")))</f>
        <v>0</v>
      </c>
      <c r="P17" s="218"/>
    </row>
    <row r="18" spans="1:18" s="408" customFormat="1" ht="11.25" x14ac:dyDescent="0.2">
      <c r="A18" s="218"/>
      <c r="B18" s="401"/>
      <c r="C18" s="2109" t="s">
        <v>1317</v>
      </c>
      <c r="D18" s="2110"/>
      <c r="E18" s="218"/>
      <c r="F18" s="419" t="s">
        <v>794</v>
      </c>
      <c r="G18" s="402"/>
      <c r="H18" s="403">
        <f>SUM('Acct Summary 7-8'!C8+'Acct Summary 7-8'!D8+'Acct Summary 7-8'!F8+'Acct Summary 7-8'!I8)+H19</f>
        <v>829681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6" t="s">
        <v>1412</v>
      </c>
      <c r="D24" s="2106"/>
      <c r="E24" s="218"/>
      <c r="F24" s="218" t="s">
        <v>445</v>
      </c>
      <c r="G24" s="402"/>
      <c r="H24" s="403">
        <f>SUM('Assets-Liab 5-6'!C4+'Assets-Liab 5-6'!D4+'Assets-Liab 5-6'!F4+'Assets-Liab 5-6'!I4+'Assets-Liab 5-6'!C5+'Assets-Liab 5-6'!D5+'Assets-Liab 5-6'!F5+'Assets-Liab 5-6'!I5)</f>
        <v>151473</v>
      </c>
      <c r="I24" s="422"/>
      <c r="J24" s="422"/>
      <c r="K24" s="423">
        <f>TRUNC(((H24/H25*100000)/100000),2)</f>
        <v>72.430000000000007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2091.0472199999999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6" t="s">
        <v>973</v>
      </c>
      <c r="B3" s="2117"/>
      <c r="C3" s="1557"/>
      <c r="D3" s="1558"/>
      <c r="E3" s="1558"/>
      <c r="F3" s="1558"/>
      <c r="G3" s="1558"/>
      <c r="H3" s="1558"/>
      <c r="I3" s="1558"/>
      <c r="J3" s="1558"/>
      <c r="K3" s="1558"/>
      <c r="L3" s="1558"/>
      <c r="M3" s="1559"/>
      <c r="N3" s="1560"/>
    </row>
    <row r="4" spans="1:14" ht="13.5" customHeight="1" x14ac:dyDescent="0.2">
      <c r="A4" s="463" t="s">
        <v>1651</v>
      </c>
      <c r="B4" s="464"/>
      <c r="C4" s="465">
        <v>151473</v>
      </c>
      <c r="D4" s="466">
        <v>0</v>
      </c>
      <c r="E4" s="466">
        <v>0</v>
      </c>
      <c r="F4" s="466">
        <v>0</v>
      </c>
      <c r="G4" s="466">
        <v>0</v>
      </c>
      <c r="H4" s="466">
        <v>0</v>
      </c>
      <c r="I4" s="466">
        <v>0</v>
      </c>
      <c r="J4" s="467">
        <v>0</v>
      </c>
      <c r="K4" s="466">
        <v>0</v>
      </c>
      <c r="L4" s="466"/>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151473</v>
      </c>
      <c r="D13" s="1731">
        <f t="shared" ref="D13:L13" si="0">SUM(D4:D12)</f>
        <v>0</v>
      </c>
      <c r="E13" s="1731">
        <f t="shared" si="0"/>
        <v>0</v>
      </c>
      <c r="F13" s="1731">
        <f t="shared" si="0"/>
        <v>0</v>
      </c>
      <c r="G13" s="1731">
        <f t="shared" si="0"/>
        <v>0</v>
      </c>
      <c r="H13" s="1731">
        <f t="shared" si="0"/>
        <v>0</v>
      </c>
      <c r="I13" s="1731">
        <f t="shared" si="0"/>
        <v>0</v>
      </c>
      <c r="J13" s="1731">
        <f t="shared" si="0"/>
        <v>0</v>
      </c>
      <c r="K13" s="1731">
        <f t="shared" si="0"/>
        <v>0</v>
      </c>
      <c r="L13" s="1731">
        <f t="shared" si="0"/>
        <v>0</v>
      </c>
      <c r="M13" s="468"/>
      <c r="N13" s="469"/>
    </row>
    <row r="14" spans="1:14" ht="18" customHeight="1" thickTop="1" x14ac:dyDescent="0.2">
      <c r="A14" s="2118" t="s">
        <v>147</v>
      </c>
      <c r="B14" s="2119"/>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258997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0" t="s">
        <v>643</v>
      </c>
      <c r="B23" s="1735"/>
      <c r="C23" s="468"/>
      <c r="D23" s="468"/>
      <c r="E23" s="468"/>
      <c r="F23" s="468"/>
      <c r="G23" s="468"/>
      <c r="H23" s="468"/>
      <c r="I23" s="468"/>
      <c r="J23" s="468"/>
      <c r="K23" s="468"/>
      <c r="L23" s="468"/>
      <c r="M23" s="1682">
        <f>SUM(M15:M22)</f>
        <v>258997</v>
      </c>
      <c r="N23" s="1682">
        <f>SUM(N21:N22)</f>
        <v>0</v>
      </c>
    </row>
    <row r="24" spans="1:14" ht="18" customHeight="1" thickTop="1" x14ac:dyDescent="0.2">
      <c r="A24" s="2120" t="s">
        <v>598</v>
      </c>
      <c r="B24" s="2121"/>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388</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2" t="s">
        <v>654</v>
      </c>
      <c r="B34" s="1733"/>
      <c r="C34" s="1734">
        <f>SUM(C25:C33)</f>
        <v>388</v>
      </c>
      <c r="D34" s="1734">
        <f t="shared" ref="D34:K34" si="1">SUM(D25:D33)</f>
        <v>0</v>
      </c>
      <c r="E34" s="1734">
        <f t="shared" si="1"/>
        <v>0</v>
      </c>
      <c r="F34" s="1734">
        <f t="shared" si="1"/>
        <v>0</v>
      </c>
      <c r="G34" s="1734">
        <f t="shared" si="1"/>
        <v>0</v>
      </c>
      <c r="H34" s="1734">
        <f t="shared" si="1"/>
        <v>0</v>
      </c>
      <c r="I34" s="1734">
        <f t="shared" si="1"/>
        <v>0</v>
      </c>
      <c r="J34" s="1734">
        <f t="shared" si="1"/>
        <v>0</v>
      </c>
      <c r="K34" s="1734">
        <f t="shared" si="1"/>
        <v>0</v>
      </c>
      <c r="L34" s="1715">
        <f>SUM(L33)</f>
        <v>0</v>
      </c>
      <c r="M34" s="468"/>
      <c r="N34" s="480"/>
    </row>
    <row r="35" spans="1:14" ht="18" customHeight="1" thickTop="1" x14ac:dyDescent="0.2">
      <c r="A35" s="2122" t="s">
        <v>529</v>
      </c>
      <c r="B35" s="2123"/>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0" t="s">
        <v>653</v>
      </c>
      <c r="B37" s="1735"/>
      <c r="C37" s="477"/>
      <c r="D37" s="477"/>
      <c r="E37" s="477"/>
      <c r="F37" s="477"/>
      <c r="G37" s="477"/>
      <c r="H37" s="477"/>
      <c r="I37" s="477"/>
      <c r="J37" s="477"/>
      <c r="K37" s="477"/>
      <c r="L37" s="480"/>
      <c r="M37" s="468"/>
      <c r="N37" s="1682">
        <f>SUM(N36:N36)</f>
        <v>0</v>
      </c>
    </row>
    <row r="38" spans="1:14" s="329" customFormat="1" ht="13.5" customHeight="1" thickTop="1" x14ac:dyDescent="0.2">
      <c r="A38" s="496" t="s">
        <v>420</v>
      </c>
      <c r="B38" s="483">
        <v>714</v>
      </c>
      <c r="C38" s="466"/>
      <c r="D38" s="466"/>
      <c r="E38" s="466"/>
      <c r="F38" s="466"/>
      <c r="G38" s="466"/>
      <c r="H38" s="466"/>
      <c r="I38" s="466"/>
      <c r="J38" s="467"/>
      <c r="K38" s="466"/>
      <c r="L38" s="568"/>
      <c r="M38" s="497"/>
      <c r="N38" s="497"/>
    </row>
    <row r="39" spans="1:14" s="329" customFormat="1" ht="13.5" customHeight="1" x14ac:dyDescent="0.2">
      <c r="A39" s="496" t="s">
        <v>342</v>
      </c>
      <c r="B39" s="483">
        <v>730</v>
      </c>
      <c r="C39" s="466">
        <v>151085</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258997</v>
      </c>
      <c r="N40" s="497"/>
    </row>
    <row r="41" spans="1:14" ht="13.5" customHeight="1" thickBot="1" x14ac:dyDescent="0.25">
      <c r="A41" s="1730" t="s">
        <v>655</v>
      </c>
      <c r="B41" s="1700"/>
      <c r="C41" s="1682">
        <f>(SUM(C34,C37,C38,C39))</f>
        <v>151473</v>
      </c>
      <c r="D41" s="1682">
        <f t="shared" ref="D41:L41" si="2">SUM(D34,D37,D38:D39)</f>
        <v>0</v>
      </c>
      <c r="E41" s="1682">
        <f t="shared" si="2"/>
        <v>0</v>
      </c>
      <c r="F41" s="1682">
        <f t="shared" si="2"/>
        <v>0</v>
      </c>
      <c r="G41" s="1682">
        <f t="shared" si="2"/>
        <v>0</v>
      </c>
      <c r="H41" s="1682">
        <f t="shared" si="2"/>
        <v>0</v>
      </c>
      <c r="I41" s="1682">
        <f t="shared" si="2"/>
        <v>0</v>
      </c>
      <c r="J41" s="1682">
        <f t="shared" si="2"/>
        <v>0</v>
      </c>
      <c r="K41" s="1682">
        <f t="shared" si="2"/>
        <v>0</v>
      </c>
      <c r="L41" s="1682">
        <f t="shared" si="2"/>
        <v>0</v>
      </c>
      <c r="M41" s="1682">
        <f>SUM(M40)</f>
        <v>258997</v>
      </c>
      <c r="N41" s="1682">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4" t="s">
        <v>1175</v>
      </c>
      <c r="B3" s="2145"/>
      <c r="C3" s="1571"/>
      <c r="D3" s="1572"/>
      <c r="E3" s="1572"/>
      <c r="F3" s="1572"/>
      <c r="G3" s="1572"/>
      <c r="H3" s="1572"/>
      <c r="I3" s="1572"/>
      <c r="J3" s="1572"/>
      <c r="K3" s="1573"/>
      <c r="L3" s="506"/>
    </row>
    <row r="4" spans="1:13" ht="15.75" customHeight="1" x14ac:dyDescent="0.2">
      <c r="A4" s="1921" t="s">
        <v>1499</v>
      </c>
      <c r="B4" s="1922">
        <v>1000</v>
      </c>
      <c r="C4" s="1736">
        <f>'Revenues 9-14'!C109</f>
        <v>17234</v>
      </c>
      <c r="D4" s="1736">
        <f>'Revenues 9-14'!D109</f>
        <v>0</v>
      </c>
      <c r="E4" s="1736">
        <f>'Revenues 9-14'!E109</f>
        <v>0</v>
      </c>
      <c r="F4" s="1736">
        <f>'Revenues 9-14'!F109</f>
        <v>0</v>
      </c>
      <c r="G4" s="1736">
        <f>'Revenues 9-14'!G109</f>
        <v>0</v>
      </c>
      <c r="H4" s="1736">
        <f>'Revenues 9-14'!H109</f>
        <v>0</v>
      </c>
      <c r="I4" s="1736">
        <f>'Revenues 9-14'!I109</f>
        <v>0</v>
      </c>
      <c r="J4" s="1736">
        <f>'Revenues 9-14'!J109</f>
        <v>0</v>
      </c>
      <c r="K4" s="1736">
        <f>'Revenues 9-14'!K109</f>
        <v>0</v>
      </c>
      <c r="L4" s="347"/>
    </row>
    <row r="5" spans="1:13" ht="15.75" customHeight="1" x14ac:dyDescent="0.2">
      <c r="A5" s="1574" t="s">
        <v>1500</v>
      </c>
      <c r="B5" s="1575">
        <v>2000</v>
      </c>
      <c r="C5" s="1737">
        <f>'Revenues 9-14'!C114</f>
        <v>616156</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149714</v>
      </c>
      <c r="D6" s="1737">
        <f>'Revenues 9-14'!D170</f>
        <v>0</v>
      </c>
      <c r="E6" s="1737">
        <f>'Revenues 9-14'!E170</f>
        <v>0</v>
      </c>
      <c r="F6" s="1737">
        <f>'Revenues 9-14'!F170</f>
        <v>0</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46577</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829681</v>
      </c>
      <c r="D8" s="1682">
        <f t="shared" ref="D8:K8" si="0">SUM(D4:D7)</f>
        <v>0</v>
      </c>
      <c r="E8" s="1682">
        <f t="shared" si="0"/>
        <v>0</v>
      </c>
      <c r="F8" s="1682">
        <f t="shared" si="0"/>
        <v>0</v>
      </c>
      <c r="G8" s="1682">
        <f t="shared" si="0"/>
        <v>0</v>
      </c>
      <c r="H8" s="1682">
        <f t="shared" si="0"/>
        <v>0</v>
      </c>
      <c r="I8" s="1682">
        <f t="shared" si="0"/>
        <v>0</v>
      </c>
      <c r="J8" s="1682">
        <f t="shared" si="0"/>
        <v>0</v>
      </c>
      <c r="K8" s="1682">
        <f t="shared" si="0"/>
        <v>0</v>
      </c>
      <c r="L8" s="347"/>
    </row>
    <row r="9" spans="1:13" ht="15.75" thickTop="1" x14ac:dyDescent="0.2">
      <c r="A9" s="514" t="s">
        <v>1653</v>
      </c>
      <c r="B9" s="515">
        <v>3998</v>
      </c>
      <c r="C9" s="568">
        <v>0</v>
      </c>
      <c r="D9" s="516"/>
      <c r="E9" s="481"/>
      <c r="F9" s="481"/>
      <c r="G9" s="517"/>
      <c r="H9" s="481"/>
      <c r="I9" s="509" t="s">
        <v>1169</v>
      </c>
      <c r="J9" s="478"/>
      <c r="K9" s="481"/>
      <c r="L9" s="347"/>
    </row>
    <row r="10" spans="1:13" s="519" customFormat="1" ht="13.5" thickBot="1" x14ac:dyDescent="0.25">
      <c r="A10" s="1730" t="s">
        <v>1173</v>
      </c>
      <c r="B10" s="1703"/>
      <c r="C10" s="1682">
        <f>SUM(C8:C9)</f>
        <v>829681</v>
      </c>
      <c r="D10" s="1682">
        <f t="shared" ref="D10:K10" si="1">SUM(D8:D9)</f>
        <v>0</v>
      </c>
      <c r="E10" s="1682">
        <f t="shared" si="1"/>
        <v>0</v>
      </c>
      <c r="F10" s="1682">
        <f t="shared" si="1"/>
        <v>0</v>
      </c>
      <c r="G10" s="1682">
        <f t="shared" si="1"/>
        <v>0</v>
      </c>
      <c r="H10" s="1682">
        <f t="shared" si="1"/>
        <v>0</v>
      </c>
      <c r="I10" s="1682">
        <f t="shared" si="1"/>
        <v>0</v>
      </c>
      <c r="J10" s="1682">
        <f t="shared" si="1"/>
        <v>0</v>
      </c>
      <c r="K10" s="1682">
        <f t="shared" si="1"/>
        <v>0</v>
      </c>
      <c r="L10" s="518"/>
    </row>
    <row r="11" spans="1:13" s="519" customFormat="1" ht="16.7" customHeight="1" thickTop="1" x14ac:dyDescent="0.2">
      <c r="A11" s="2118" t="s">
        <v>1176</v>
      </c>
      <c r="B11" s="2119"/>
      <c r="C11" s="1568"/>
      <c r="D11" s="1569"/>
      <c r="E11" s="1569"/>
      <c r="F11" s="1569"/>
      <c r="G11" s="1569"/>
      <c r="H11" s="1569"/>
      <c r="I11" s="1569"/>
      <c r="J11" s="1569"/>
      <c r="K11" s="1570"/>
      <c r="L11" s="518"/>
    </row>
    <row r="12" spans="1:13" ht="15.75" customHeight="1" x14ac:dyDescent="0.2">
      <c r="A12" s="1574" t="s">
        <v>456</v>
      </c>
      <c r="B12" s="1576">
        <v>1000</v>
      </c>
      <c r="C12" s="1736">
        <f>'Expenditures 15-22'!K33</f>
        <v>39639</v>
      </c>
      <c r="D12" s="520" t="s">
        <v>1169</v>
      </c>
      <c r="E12" s="468" t="s">
        <v>1169</v>
      </c>
      <c r="F12" s="468" t="s">
        <v>1169</v>
      </c>
      <c r="G12" s="1736">
        <f>'Expenditures 15-22'!K229</f>
        <v>0</v>
      </c>
      <c r="H12" s="521"/>
      <c r="I12" s="468" t="s">
        <v>1169</v>
      </c>
      <c r="J12" s="468" t="s">
        <v>1169</v>
      </c>
      <c r="K12" s="521" t="s">
        <v>1169</v>
      </c>
      <c r="L12" s="347"/>
    </row>
    <row r="13" spans="1:13" ht="15.75" customHeight="1" x14ac:dyDescent="0.2">
      <c r="A13" s="1574" t="s">
        <v>457</v>
      </c>
      <c r="B13" s="1576">
        <v>2000</v>
      </c>
      <c r="C13" s="1737">
        <f>'Expenditures 15-22'!K74</f>
        <v>91921</v>
      </c>
      <c r="D13" s="1737">
        <f>'Expenditures 15-22'!K129</f>
        <v>0</v>
      </c>
      <c r="E13" s="469" t="s">
        <v>1169</v>
      </c>
      <c r="F13" s="1737">
        <f>'Expenditures 15-22'!K184</f>
        <v>0</v>
      </c>
      <c r="G13" s="1737">
        <f>'Expenditures 15-22'!K279</f>
        <v>0</v>
      </c>
      <c r="H13" s="1737">
        <f>'Expenditures 15-22'!K303</f>
        <v>0</v>
      </c>
      <c r="I13" s="468" t="s">
        <v>1169</v>
      </c>
      <c r="J13" s="1737">
        <f>'Expenditures 15-22'!K330</f>
        <v>0</v>
      </c>
      <c r="K13" s="1741">
        <f>'Expenditures 15-22'!K352</f>
        <v>0</v>
      </c>
      <c r="L13" s="347"/>
    </row>
    <row r="14" spans="1:13" ht="15.75" customHeight="1" x14ac:dyDescent="0.2">
      <c r="A14" s="1574" t="s">
        <v>449</v>
      </c>
      <c r="B14" s="1576">
        <v>3000</v>
      </c>
      <c r="C14" s="1737">
        <f>'Expenditures 15-22'!K75</f>
        <v>0</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4" t="s">
        <v>107</v>
      </c>
      <c r="B15" s="1576">
        <v>4000</v>
      </c>
      <c r="C15" s="1737">
        <f>'Expenditures 15-22'!K102</f>
        <v>621217</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0</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752777</v>
      </c>
      <c r="D17" s="1682">
        <f t="shared" si="2"/>
        <v>0</v>
      </c>
      <c r="E17" s="1682">
        <f t="shared" si="2"/>
        <v>0</v>
      </c>
      <c r="F17" s="1682">
        <f t="shared" si="2"/>
        <v>0</v>
      </c>
      <c r="G17" s="1682">
        <f t="shared" si="2"/>
        <v>0</v>
      </c>
      <c r="H17" s="1682">
        <f t="shared" si="2"/>
        <v>0</v>
      </c>
      <c r="I17" s="468"/>
      <c r="J17" s="1682">
        <f>SUM(J12:J16)</f>
        <v>0</v>
      </c>
      <c r="K17" s="1682">
        <f>SUM(K12:K16)</f>
        <v>0</v>
      </c>
      <c r="L17" s="347"/>
    </row>
    <row r="18" spans="1:12" ht="15" customHeight="1" thickTop="1" x14ac:dyDescent="0.2">
      <c r="A18" s="1738" t="s">
        <v>1654</v>
      </c>
      <c r="B18" s="1739">
        <v>4180</v>
      </c>
      <c r="C18" s="1736">
        <f t="shared" ref="C18:H18" si="3">C9</f>
        <v>0</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752777</v>
      </c>
      <c r="D19" s="1682">
        <f t="shared" si="4"/>
        <v>0</v>
      </c>
      <c r="E19" s="1682">
        <f t="shared" si="4"/>
        <v>0</v>
      </c>
      <c r="F19" s="1682">
        <f t="shared" si="4"/>
        <v>0</v>
      </c>
      <c r="G19" s="1682">
        <f t="shared" si="4"/>
        <v>0</v>
      </c>
      <c r="H19" s="1682">
        <f t="shared" si="4"/>
        <v>0</v>
      </c>
      <c r="I19" s="468"/>
      <c r="J19" s="1682">
        <f>SUM(J17:J18)</f>
        <v>0</v>
      </c>
      <c r="K19" s="1682">
        <f>SUM(K17:K18)</f>
        <v>0</v>
      </c>
      <c r="L19" s="347"/>
    </row>
    <row r="20" spans="1:12" ht="16.5" thickTop="1" thickBot="1" x14ac:dyDescent="0.25">
      <c r="A20" s="2134" t="s">
        <v>1655</v>
      </c>
      <c r="B20" s="2135"/>
      <c r="C20" s="1740">
        <f>C8-C17</f>
        <v>76904</v>
      </c>
      <c r="D20" s="1740">
        <f t="shared" ref="D20:K20" si="5">D8-D17</f>
        <v>0</v>
      </c>
      <c r="E20" s="1740">
        <f t="shared" si="5"/>
        <v>0</v>
      </c>
      <c r="F20" s="1740">
        <f t="shared" si="5"/>
        <v>0</v>
      </c>
      <c r="G20" s="1740">
        <f t="shared" si="5"/>
        <v>0</v>
      </c>
      <c r="H20" s="1740">
        <f t="shared" si="5"/>
        <v>0</v>
      </c>
      <c r="I20" s="1740">
        <f t="shared" si="5"/>
        <v>0</v>
      </c>
      <c r="J20" s="1740">
        <f t="shared" si="5"/>
        <v>0</v>
      </c>
      <c r="K20" s="1740">
        <f t="shared" si="5"/>
        <v>0</v>
      </c>
      <c r="L20" s="347"/>
    </row>
    <row r="21" spans="1:12" ht="16.7" customHeight="1" thickTop="1" x14ac:dyDescent="0.2">
      <c r="A21" s="2146" t="s">
        <v>595</v>
      </c>
      <c r="B21" s="2147"/>
      <c r="C21" s="1568"/>
      <c r="D21" s="1569"/>
      <c r="E21" s="1569"/>
      <c r="F21" s="1569"/>
      <c r="G21" s="1569"/>
      <c r="H21" s="1569"/>
      <c r="I21" s="1569"/>
      <c r="J21" s="1569"/>
      <c r="K21" s="1570"/>
      <c r="L21" s="524"/>
    </row>
    <row r="22" spans="1:12" ht="15.75" customHeight="1" collapsed="1" x14ac:dyDescent="0.2">
      <c r="A22" s="2142" t="s">
        <v>596</v>
      </c>
      <c r="B22" s="2143"/>
      <c r="C22" s="477"/>
      <c r="D22" s="477"/>
      <c r="E22" s="477"/>
      <c r="F22" s="477"/>
      <c r="G22" s="477"/>
      <c r="H22" s="477"/>
      <c r="I22" s="477"/>
      <c r="J22" s="477"/>
      <c r="K22" s="477"/>
      <c r="L22" s="347"/>
    </row>
    <row r="23" spans="1:12" s="485" customFormat="1" ht="15.75" customHeight="1" x14ac:dyDescent="0.2">
      <c r="A23" s="2138" t="s">
        <v>293</v>
      </c>
      <c r="B23" s="2139"/>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40" t="s">
        <v>981</v>
      </c>
      <c r="B32" s="2141"/>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7">
        <f>SUM(C54:D57,H54:H57)</f>
        <v>0</v>
      </c>
      <c r="F37" s="475"/>
      <c r="G37" s="475"/>
      <c r="H37" s="475"/>
      <c r="I37" s="477"/>
      <c r="J37" s="475"/>
      <c r="K37" s="475"/>
      <c r="L37" s="524"/>
    </row>
    <row r="38" spans="1:12" s="485" customFormat="1" x14ac:dyDescent="0.2">
      <c r="A38" s="1487" t="s">
        <v>442</v>
      </c>
      <c r="B38" s="525">
        <v>7500</v>
      </c>
      <c r="C38" s="477"/>
      <c r="D38" s="477"/>
      <c r="E38" s="1737">
        <f>SUM(C58:D61,H58:H61)</f>
        <v>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8" t="s">
        <v>374</v>
      </c>
      <c r="B44" s="2149"/>
      <c r="C44" s="1697">
        <f>SUM(C24:C43)</f>
        <v>0</v>
      </c>
      <c r="D44" s="1697">
        <f t="shared" ref="D44:K44" si="6">SUM(D24:D43)</f>
        <v>0</v>
      </c>
      <c r="E44" s="1697">
        <f t="shared" si="6"/>
        <v>0</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4" t="s">
        <v>440</v>
      </c>
      <c r="B76" s="2125"/>
      <c r="C76" s="1697">
        <f t="shared" ref="C76:K76" si="7">SUM(C47:C75)</f>
        <v>0</v>
      </c>
      <c r="D76" s="1697">
        <f t="shared" si="7"/>
        <v>0</v>
      </c>
      <c r="E76" s="1697">
        <f t="shared" si="7"/>
        <v>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26" t="s">
        <v>1177</v>
      </c>
      <c r="B77" s="2127"/>
      <c r="C77" s="1697">
        <f t="shared" ref="C77:K77" si="8">C44-C76</f>
        <v>0</v>
      </c>
      <c r="D77" s="1697">
        <f t="shared" si="8"/>
        <v>0</v>
      </c>
      <c r="E77" s="1697">
        <f t="shared" si="8"/>
        <v>0</v>
      </c>
      <c r="F77" s="1697">
        <f t="shared" si="8"/>
        <v>0</v>
      </c>
      <c r="G77" s="1697">
        <f t="shared" si="8"/>
        <v>0</v>
      </c>
      <c r="H77" s="1697">
        <f t="shared" si="8"/>
        <v>0</v>
      </c>
      <c r="I77" s="1697">
        <f t="shared" si="8"/>
        <v>0</v>
      </c>
      <c r="J77" s="1697">
        <f t="shared" si="8"/>
        <v>0</v>
      </c>
      <c r="K77" s="1697">
        <f t="shared" si="8"/>
        <v>0</v>
      </c>
      <c r="L77" s="347"/>
    </row>
    <row r="78" spans="1:12" ht="21.75" customHeight="1" thickTop="1" thickBot="1" x14ac:dyDescent="0.25">
      <c r="A78" s="2130" t="s">
        <v>597</v>
      </c>
      <c r="B78" s="2131"/>
      <c r="C78" s="1696">
        <f t="shared" ref="C78:K78" si="9">C20+C77</f>
        <v>76904</v>
      </c>
      <c r="D78" s="1696">
        <f t="shared" si="9"/>
        <v>0</v>
      </c>
      <c r="E78" s="1696">
        <f t="shared" si="9"/>
        <v>0</v>
      </c>
      <c r="F78" s="1696">
        <f t="shared" si="9"/>
        <v>0</v>
      </c>
      <c r="G78" s="1696">
        <f t="shared" si="9"/>
        <v>0</v>
      </c>
      <c r="H78" s="1696">
        <f t="shared" si="9"/>
        <v>0</v>
      </c>
      <c r="I78" s="1696">
        <f t="shared" si="9"/>
        <v>0</v>
      </c>
      <c r="J78" s="1696">
        <f t="shared" si="9"/>
        <v>0</v>
      </c>
      <c r="K78" s="1696">
        <f t="shared" si="9"/>
        <v>0</v>
      </c>
      <c r="L78" s="533"/>
    </row>
    <row r="79" spans="1:12" ht="13.5" thickTop="1" x14ac:dyDescent="0.2">
      <c r="A79" s="1492" t="s">
        <v>1947</v>
      </c>
      <c r="B79" s="534"/>
      <c r="C79" s="639">
        <v>74181</v>
      </c>
      <c r="D79" s="535"/>
      <c r="E79" s="535"/>
      <c r="F79" s="535"/>
      <c r="G79" s="535"/>
      <c r="H79" s="535"/>
      <c r="I79" s="535"/>
      <c r="J79" s="535"/>
      <c r="K79" s="535"/>
      <c r="L79" s="347"/>
    </row>
    <row r="80" spans="1:12" x14ac:dyDescent="0.2">
      <c r="A80" s="2136" t="s">
        <v>1795</v>
      </c>
      <c r="B80" s="2137"/>
      <c r="C80" s="467"/>
      <c r="D80" s="467"/>
      <c r="E80" s="467"/>
      <c r="F80" s="467"/>
      <c r="G80" s="467"/>
      <c r="H80" s="467"/>
      <c r="I80" s="467"/>
      <c r="J80" s="467"/>
      <c r="K80" s="467"/>
      <c r="L80" s="347"/>
    </row>
    <row r="81" spans="1:12" ht="13.5" thickBot="1" x14ac:dyDescent="0.25">
      <c r="A81" s="2128" t="s">
        <v>1948</v>
      </c>
      <c r="B81" s="2129"/>
      <c r="C81" s="1682">
        <f>(SUM(C78:C80))</f>
        <v>151085</v>
      </c>
      <c r="D81" s="1682">
        <f>SUM(D78:D80)</f>
        <v>0</v>
      </c>
      <c r="E81" s="1682">
        <f t="shared" ref="E81:K81" si="10">SUM(E78:E80)</f>
        <v>0</v>
      </c>
      <c r="F81" s="1682">
        <f t="shared" si="10"/>
        <v>0</v>
      </c>
      <c r="G81" s="1682">
        <f t="shared" si="10"/>
        <v>0</v>
      </c>
      <c r="H81" s="1682">
        <f t="shared" si="10"/>
        <v>0</v>
      </c>
      <c r="I81" s="1682">
        <f t="shared" si="10"/>
        <v>0</v>
      </c>
      <c r="J81" s="1682">
        <f t="shared" si="10"/>
        <v>0</v>
      </c>
      <c r="K81" s="1682">
        <f t="shared" si="10"/>
        <v>0</v>
      </c>
      <c r="L81" s="347"/>
    </row>
    <row r="82" spans="1:12" ht="0.75" customHeight="1" thickTop="1" thickBot="1" x14ac:dyDescent="0.25">
      <c r="A82" s="536" t="s">
        <v>343</v>
      </c>
      <c r="B82" s="537"/>
      <c r="C82" s="538">
        <f>(C81-C79)</f>
        <v>76904</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0.50901148360194592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135" sqref="C13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2" t="s">
        <v>1802</v>
      </c>
      <c r="B1" s="452"/>
      <c r="C1" s="453" t="s">
        <v>425</v>
      </c>
      <c r="D1" s="453" t="s">
        <v>426</v>
      </c>
      <c r="E1" s="453" t="s">
        <v>427</v>
      </c>
      <c r="F1" s="453" t="s">
        <v>428</v>
      </c>
      <c r="G1" s="453" t="s">
        <v>429</v>
      </c>
      <c r="H1" s="453" t="s">
        <v>430</v>
      </c>
      <c r="I1" s="453" t="s">
        <v>431</v>
      </c>
      <c r="J1" s="453" t="s">
        <v>432</v>
      </c>
      <c r="K1" s="453" t="s">
        <v>756</v>
      </c>
    </row>
    <row r="2" spans="1:12" ht="36" x14ac:dyDescent="0.2">
      <c r="A2" s="213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0</v>
      </c>
      <c r="D5" s="568">
        <v>0</v>
      </c>
      <c r="E5" s="466">
        <v>0</v>
      </c>
      <c r="F5" s="548">
        <v>0</v>
      </c>
      <c r="G5" s="466">
        <v>0</v>
      </c>
      <c r="H5" s="466">
        <v>0</v>
      </c>
      <c r="I5" s="466">
        <v>0</v>
      </c>
      <c r="J5" s="467">
        <v>0</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413</v>
      </c>
      <c r="B8" s="470">
        <v>1150</v>
      </c>
      <c r="C8" s="475"/>
      <c r="D8" s="475"/>
      <c r="E8" s="477"/>
      <c r="F8" s="477"/>
      <c r="G8" s="568">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0</v>
      </c>
      <c r="D12" s="1701">
        <f t="shared" si="0"/>
        <v>0</v>
      </c>
      <c r="E12" s="1701">
        <f t="shared" si="0"/>
        <v>0</v>
      </c>
      <c r="F12" s="1701">
        <f t="shared" si="0"/>
        <v>0</v>
      </c>
      <c r="G12" s="1701">
        <f t="shared" si="0"/>
        <v>0</v>
      </c>
      <c r="H12" s="1701">
        <f t="shared" si="0"/>
        <v>0</v>
      </c>
      <c r="I12" s="1701">
        <f t="shared" si="0"/>
        <v>0</v>
      </c>
      <c r="J12" s="1701">
        <f t="shared" si="0"/>
        <v>0</v>
      </c>
      <c r="K12" s="1682">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0</v>
      </c>
      <c r="D18" s="1704">
        <f t="shared" ref="D18:K18" si="1">SUM(D14:D17)</f>
        <v>0</v>
      </c>
      <c r="E18" s="1704">
        <f t="shared" si="1"/>
        <v>0</v>
      </c>
      <c r="F18" s="1704">
        <f t="shared" si="1"/>
        <v>0</v>
      </c>
      <c r="G18" s="1704">
        <f t="shared" si="1"/>
        <v>0</v>
      </c>
      <c r="H18" s="1704">
        <f t="shared" si="1"/>
        <v>0</v>
      </c>
      <c r="I18" s="1704">
        <f t="shared" si="1"/>
        <v>0</v>
      </c>
      <c r="J18" s="1704">
        <f t="shared" si="1"/>
        <v>0</v>
      </c>
      <c r="K18" s="1705">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649</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649</v>
      </c>
      <c r="D67" s="1682">
        <f t="shared" ref="D67:K67" si="2">SUM(D65:D66)</f>
        <v>0</v>
      </c>
      <c r="E67" s="1682">
        <f t="shared" si="2"/>
        <v>0</v>
      </c>
      <c r="F67" s="1682">
        <f t="shared" si="2"/>
        <v>0</v>
      </c>
      <c r="G67" s="1682">
        <f t="shared" si="2"/>
        <v>0</v>
      </c>
      <c r="H67" s="1682">
        <f t="shared" si="2"/>
        <v>0</v>
      </c>
      <c r="I67" s="1682">
        <f t="shared" si="2"/>
        <v>0</v>
      </c>
      <c r="J67" s="1682">
        <f t="shared" si="2"/>
        <v>0</v>
      </c>
      <c r="K67" s="1682">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2" t="s">
        <v>548</v>
      </c>
      <c r="B75" s="1703"/>
      <c r="C75" s="1682">
        <f>SUM(C69:C74)</f>
        <v>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0</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0</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170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0</v>
      </c>
      <c r="I103" s="468"/>
      <c r="J103" s="510"/>
      <c r="K103" s="510"/>
    </row>
    <row r="104" spans="1:12" ht="12.75" customHeight="1" x14ac:dyDescent="0.2">
      <c r="A104" s="463" t="s">
        <v>830</v>
      </c>
      <c r="B104" s="470">
        <v>1991</v>
      </c>
      <c r="C104" s="489">
        <v>16219</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196</v>
      </c>
      <c r="D107" s="466">
        <v>0</v>
      </c>
      <c r="E107" s="466">
        <v>0</v>
      </c>
      <c r="F107" s="466">
        <v>0</v>
      </c>
      <c r="G107" s="466">
        <v>0</v>
      </c>
      <c r="H107" s="466">
        <v>0</v>
      </c>
      <c r="I107" s="466">
        <v>0</v>
      </c>
      <c r="J107" s="467">
        <v>0</v>
      </c>
      <c r="K107" s="466">
        <v>0</v>
      </c>
    </row>
    <row r="108" spans="1:12" ht="12.75" customHeight="1" thickBot="1" x14ac:dyDescent="0.25">
      <c r="A108" s="1702" t="s">
        <v>487</v>
      </c>
      <c r="B108" s="1706"/>
      <c r="C108" s="1701">
        <f>SUM(C95:C107)</f>
        <v>16585</v>
      </c>
      <c r="D108" s="1701">
        <f t="shared" ref="D108:K108" si="3">SUM(D95:D107)</f>
        <v>0</v>
      </c>
      <c r="E108" s="1701">
        <f t="shared" si="3"/>
        <v>0</v>
      </c>
      <c r="F108" s="1701">
        <f t="shared" si="3"/>
        <v>0</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17234</v>
      </c>
      <c r="D109" s="1709">
        <f t="shared" si="4"/>
        <v>0</v>
      </c>
      <c r="E109" s="1709">
        <f t="shared" si="4"/>
        <v>0</v>
      </c>
      <c r="F109" s="1709">
        <f t="shared" si="4"/>
        <v>0</v>
      </c>
      <c r="G109" s="1709">
        <f t="shared" si="4"/>
        <v>0</v>
      </c>
      <c r="H109" s="1709">
        <f t="shared" si="4"/>
        <v>0</v>
      </c>
      <c r="I109" s="1709">
        <f t="shared" si="4"/>
        <v>0</v>
      </c>
      <c r="J109" s="1709">
        <f t="shared" si="4"/>
        <v>0</v>
      </c>
      <c r="K109" s="1696">
        <f t="shared" si="4"/>
        <v>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563586</v>
      </c>
      <c r="D111" s="568">
        <v>0</v>
      </c>
      <c r="E111" s="560"/>
      <c r="F111" s="568">
        <v>0</v>
      </c>
      <c r="G111" s="568">
        <v>0</v>
      </c>
      <c r="H111" s="560"/>
      <c r="I111" s="468"/>
      <c r="J111" s="468"/>
      <c r="K111" s="468"/>
    </row>
    <row r="112" spans="1:12" ht="12.75" customHeight="1" x14ac:dyDescent="0.2">
      <c r="A112" s="463" t="s">
        <v>824</v>
      </c>
      <c r="B112" s="470">
        <v>2200</v>
      </c>
      <c r="C112" s="551">
        <v>52570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616156</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0</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t="s">
        <v>1169</v>
      </c>
      <c r="E120" s="466" t="s">
        <v>1169</v>
      </c>
      <c r="F120" s="466" t="s">
        <v>1169</v>
      </c>
      <c r="G120" s="466" t="s">
        <v>1169</v>
      </c>
      <c r="H120" s="466" t="s">
        <v>1169</v>
      </c>
      <c r="I120" s="468"/>
      <c r="J120" s="467" t="s">
        <v>1169</v>
      </c>
      <c r="K120" s="466" t="s">
        <v>1169</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0</v>
      </c>
      <c r="D122" s="1701">
        <f t="shared" si="5"/>
        <v>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0</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149714</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0</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149714</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0</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0</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0</v>
      </c>
      <c r="G152" s="467">
        <v>0</v>
      </c>
      <c r="H152" s="468"/>
      <c r="I152" s="468"/>
      <c r="J152" s="468"/>
      <c r="K152" s="468"/>
    </row>
    <row r="153" spans="1:11" ht="12.75" customHeight="1" x14ac:dyDescent="0.2">
      <c r="A153" s="463" t="s">
        <v>1057</v>
      </c>
      <c r="B153" s="561">
        <v>3510</v>
      </c>
      <c r="C153" s="551">
        <v>0</v>
      </c>
      <c r="D153" s="466">
        <v>0</v>
      </c>
      <c r="E153" s="560"/>
      <c r="F153" s="466">
        <v>0</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0</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0</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0</v>
      </c>
      <c r="D168" s="579">
        <v>0</v>
      </c>
      <c r="E168" s="579">
        <v>0</v>
      </c>
      <c r="F168" s="579">
        <v>0</v>
      </c>
      <c r="G168" s="580">
        <v>0</v>
      </c>
      <c r="H168" s="581">
        <v>0</v>
      </c>
      <c r="I168" s="580">
        <v>0</v>
      </c>
      <c r="J168" s="580">
        <v>0</v>
      </c>
      <c r="K168" s="581">
        <v>0</v>
      </c>
    </row>
    <row r="169" spans="1:11" ht="12.75" customHeight="1" thickTop="1" thickBot="1" x14ac:dyDescent="0.25">
      <c r="A169" s="2152" t="s">
        <v>398</v>
      </c>
      <c r="B169" s="2153"/>
      <c r="C169" s="1716">
        <f t="shared" ref="C169:K169" si="6">SUM(C132,C141,C145,C146:C150,C155,C156:C167,C168)</f>
        <v>149714</v>
      </c>
      <c r="D169" s="1716">
        <f t="shared" si="6"/>
        <v>0</v>
      </c>
      <c r="E169" s="1716">
        <f t="shared" si="6"/>
        <v>0</v>
      </c>
      <c r="F169" s="1716">
        <f t="shared" si="6"/>
        <v>0</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149714</v>
      </c>
      <c r="D170" s="1709">
        <f t="shared" si="7"/>
        <v>0</v>
      </c>
      <c r="E170" s="1709">
        <f t="shared" si="7"/>
        <v>0</v>
      </c>
      <c r="F170" s="1709">
        <f t="shared" si="7"/>
        <v>0</v>
      </c>
      <c r="G170" s="1709">
        <f t="shared" si="7"/>
        <v>0</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4" t="s">
        <v>1492</v>
      </c>
      <c r="B172" s="2155"/>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8" t="s">
        <v>1665</v>
      </c>
      <c r="B175" s="2159"/>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2" t="s">
        <v>1664</v>
      </c>
      <c r="B176" s="2163"/>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60" t="s">
        <v>785</v>
      </c>
      <c r="B181" s="2161"/>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6" t="s">
        <v>1803</v>
      </c>
      <c r="B182" s="2157"/>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0</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0</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0</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0</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0</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0</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46577</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46577</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t="s">
        <v>1169</v>
      </c>
      <c r="E261" s="468"/>
      <c r="F261" s="575" t="s">
        <v>1169</v>
      </c>
      <c r="G261" s="575" t="s">
        <v>1169</v>
      </c>
      <c r="H261" s="468"/>
      <c r="I261" s="468"/>
      <c r="J261" s="468"/>
      <c r="K261" s="468"/>
    </row>
    <row r="262" spans="1:11" ht="12.75" customHeight="1" thickTop="1" thickBot="1" x14ac:dyDescent="0.25">
      <c r="A262" s="1924" t="s">
        <v>1936</v>
      </c>
      <c r="B262" s="470">
        <v>4982</v>
      </c>
      <c r="C262" s="574">
        <v>0</v>
      </c>
      <c r="D262" s="575" t="s">
        <v>1169</v>
      </c>
      <c r="E262" s="468"/>
      <c r="F262" s="575" t="s">
        <v>1169</v>
      </c>
      <c r="G262" s="575" t="s">
        <v>1169</v>
      </c>
      <c r="H262" s="468"/>
      <c r="I262" s="468"/>
      <c r="J262" s="468"/>
      <c r="K262" s="468"/>
    </row>
    <row r="263" spans="1:11" ht="12.75" customHeight="1" thickTop="1" thickBot="1" x14ac:dyDescent="0.25">
      <c r="A263" s="463" t="s">
        <v>568</v>
      </c>
      <c r="B263" s="470">
        <v>4991</v>
      </c>
      <c r="C263" s="574">
        <v>0</v>
      </c>
      <c r="D263" s="575">
        <v>0</v>
      </c>
      <c r="E263" s="468"/>
      <c r="F263" s="575">
        <v>0</v>
      </c>
      <c r="G263" s="575">
        <v>0</v>
      </c>
      <c r="H263" s="468"/>
      <c r="I263" s="468"/>
      <c r="J263" s="468"/>
      <c r="K263" s="468"/>
    </row>
    <row r="264" spans="1:11" ht="12.75" customHeight="1" thickTop="1" thickBot="1" x14ac:dyDescent="0.25">
      <c r="A264" s="463" t="s">
        <v>377</v>
      </c>
      <c r="B264" s="470">
        <v>4992</v>
      </c>
      <c r="C264" s="574">
        <v>0</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46577</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46577</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829681</v>
      </c>
      <c r="D268" s="1709">
        <f t="shared" si="12"/>
        <v>0</v>
      </c>
      <c r="E268" s="1709">
        <f t="shared" si="12"/>
        <v>0</v>
      </c>
      <c r="F268" s="1709">
        <f t="shared" si="12"/>
        <v>0</v>
      </c>
      <c r="G268" s="1709">
        <f t="shared" si="12"/>
        <v>0</v>
      </c>
      <c r="H268" s="1709">
        <f t="shared" si="12"/>
        <v>0</v>
      </c>
      <c r="I268" s="1709">
        <f t="shared" si="12"/>
        <v>0</v>
      </c>
      <c r="J268" s="1709">
        <f t="shared" si="12"/>
        <v>0</v>
      </c>
      <c r="K268" s="1696">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L86" sqref="L86"/>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2"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4"/>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0" t="s">
        <v>297</v>
      </c>
      <c r="B3" s="2171"/>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0</v>
      </c>
      <c r="D5" s="466">
        <v>0</v>
      </c>
      <c r="E5" s="466">
        <v>0</v>
      </c>
      <c r="F5" s="466">
        <v>0</v>
      </c>
      <c r="G5" s="466">
        <v>0</v>
      </c>
      <c r="H5" s="466">
        <v>0</v>
      </c>
      <c r="I5" s="466">
        <v>0</v>
      </c>
      <c r="J5" s="466">
        <v>0</v>
      </c>
      <c r="K5" s="1665">
        <f>SUM(C5:J5)</f>
        <v>0</v>
      </c>
      <c r="L5" s="466"/>
    </row>
    <row r="6" spans="1:14" x14ac:dyDescent="0.2">
      <c r="A6" s="1502" t="s">
        <v>1433</v>
      </c>
      <c r="B6" s="613" t="s">
        <v>1431</v>
      </c>
      <c r="C6" s="477"/>
      <c r="D6" s="477"/>
      <c r="E6" s="466" t="s">
        <v>1169</v>
      </c>
      <c r="F6" s="477"/>
      <c r="G6" s="477"/>
      <c r="H6" s="477"/>
      <c r="I6" s="477"/>
      <c r="J6" s="477"/>
      <c r="K6" s="1665">
        <f>SUM(C6,E6)</f>
        <v>0</v>
      </c>
      <c r="L6" s="466"/>
    </row>
    <row r="7" spans="1:14" x14ac:dyDescent="0.2">
      <c r="A7" s="1502" t="s">
        <v>163</v>
      </c>
      <c r="B7" s="613" t="s">
        <v>967</v>
      </c>
      <c r="C7" s="466">
        <v>0</v>
      </c>
      <c r="D7" s="466">
        <v>0</v>
      </c>
      <c r="E7" s="466">
        <v>0</v>
      </c>
      <c r="F7" s="466">
        <v>0</v>
      </c>
      <c r="G7" s="466">
        <v>0</v>
      </c>
      <c r="H7" s="466">
        <v>0</v>
      </c>
      <c r="I7" s="466">
        <v>0</v>
      </c>
      <c r="J7" s="466">
        <v>0</v>
      </c>
      <c r="K7" s="1665">
        <f t="shared" ref="K7:K32" si="0">SUM(C7:J7)</f>
        <v>0</v>
      </c>
      <c r="L7" s="466"/>
    </row>
    <row r="8" spans="1:14" x14ac:dyDescent="0.2">
      <c r="A8" s="1502" t="s">
        <v>164</v>
      </c>
      <c r="B8" s="613">
        <v>1200</v>
      </c>
      <c r="C8" s="466">
        <v>0</v>
      </c>
      <c r="D8" s="466">
        <v>0</v>
      </c>
      <c r="E8" s="466">
        <v>0</v>
      </c>
      <c r="F8" s="466">
        <v>0</v>
      </c>
      <c r="G8" s="466">
        <v>0</v>
      </c>
      <c r="H8" s="466">
        <v>0</v>
      </c>
      <c r="I8" s="466">
        <v>0</v>
      </c>
      <c r="J8" s="466">
        <v>0</v>
      </c>
      <c r="K8" s="1665">
        <f t="shared" si="0"/>
        <v>0</v>
      </c>
      <c r="L8" s="466"/>
    </row>
    <row r="9" spans="1:14" x14ac:dyDescent="0.2">
      <c r="A9" s="1502" t="s">
        <v>721</v>
      </c>
      <c r="B9" s="613" t="s">
        <v>968</v>
      </c>
      <c r="C9" s="466">
        <v>0</v>
      </c>
      <c r="D9" s="466">
        <v>0</v>
      </c>
      <c r="E9" s="466">
        <v>0</v>
      </c>
      <c r="F9" s="466">
        <v>0</v>
      </c>
      <c r="G9" s="466">
        <v>0</v>
      </c>
      <c r="H9" s="466">
        <v>0</v>
      </c>
      <c r="I9" s="466">
        <v>0</v>
      </c>
      <c r="J9" s="466">
        <v>0</v>
      </c>
      <c r="K9" s="1665">
        <f t="shared" si="0"/>
        <v>0</v>
      </c>
      <c r="L9" s="466"/>
    </row>
    <row r="10" spans="1:14" x14ac:dyDescent="0.2">
      <c r="A10" s="1502" t="s">
        <v>722</v>
      </c>
      <c r="B10" s="613">
        <v>1250</v>
      </c>
      <c r="C10" s="466">
        <v>0</v>
      </c>
      <c r="D10" s="466">
        <v>0</v>
      </c>
      <c r="E10" s="466">
        <v>0</v>
      </c>
      <c r="F10" s="466">
        <v>0</v>
      </c>
      <c r="G10" s="466">
        <v>0</v>
      </c>
      <c r="H10" s="466">
        <v>0</v>
      </c>
      <c r="I10" s="466">
        <v>0</v>
      </c>
      <c r="J10" s="466">
        <v>0</v>
      </c>
      <c r="K10" s="1665">
        <f t="shared" si="0"/>
        <v>0</v>
      </c>
      <c r="L10" s="466"/>
    </row>
    <row r="11" spans="1:14" x14ac:dyDescent="0.2">
      <c r="A11" s="1502" t="s">
        <v>1130</v>
      </c>
      <c r="B11" s="613" t="s">
        <v>161</v>
      </c>
      <c r="C11" s="466">
        <v>0</v>
      </c>
      <c r="D11" s="466">
        <v>0</v>
      </c>
      <c r="E11" s="466">
        <v>0</v>
      </c>
      <c r="F11" s="466">
        <v>0</v>
      </c>
      <c r="G11" s="466">
        <v>0</v>
      </c>
      <c r="H11" s="466">
        <v>0</v>
      </c>
      <c r="I11" s="466">
        <v>0</v>
      </c>
      <c r="J11" s="466">
        <v>0</v>
      </c>
      <c r="K11" s="1665">
        <f t="shared" si="0"/>
        <v>0</v>
      </c>
      <c r="L11" s="466"/>
    </row>
    <row r="12" spans="1:14" x14ac:dyDescent="0.2">
      <c r="A12" s="1502" t="s">
        <v>962</v>
      </c>
      <c r="B12" s="613">
        <v>1300</v>
      </c>
      <c r="C12" s="466">
        <v>0</v>
      </c>
      <c r="D12" s="466">
        <v>0</v>
      </c>
      <c r="E12" s="466">
        <v>0</v>
      </c>
      <c r="F12" s="466">
        <v>0</v>
      </c>
      <c r="G12" s="466">
        <v>0</v>
      </c>
      <c r="H12" s="466">
        <v>0</v>
      </c>
      <c r="I12" s="466">
        <v>0</v>
      </c>
      <c r="J12" s="466">
        <v>0</v>
      </c>
      <c r="K12" s="1665">
        <f t="shared" si="0"/>
        <v>0</v>
      </c>
      <c r="L12" s="466"/>
    </row>
    <row r="13" spans="1:14" x14ac:dyDescent="0.2">
      <c r="A13" s="1502" t="s">
        <v>723</v>
      </c>
      <c r="B13" s="613">
        <v>1400</v>
      </c>
      <c r="C13" s="466">
        <v>0</v>
      </c>
      <c r="D13" s="466">
        <v>0</v>
      </c>
      <c r="E13" s="466">
        <v>2521</v>
      </c>
      <c r="F13" s="466">
        <v>17800</v>
      </c>
      <c r="G13" s="466">
        <v>19318</v>
      </c>
      <c r="H13" s="466">
        <v>0</v>
      </c>
      <c r="I13" s="466">
        <v>0</v>
      </c>
      <c r="J13" s="466">
        <v>0</v>
      </c>
      <c r="K13" s="1665">
        <f t="shared" si="0"/>
        <v>39639</v>
      </c>
      <c r="L13" s="466">
        <v>33858</v>
      </c>
    </row>
    <row r="14" spans="1:14" x14ac:dyDescent="0.2">
      <c r="A14" s="1502" t="s">
        <v>963</v>
      </c>
      <c r="B14" s="613">
        <v>1500</v>
      </c>
      <c r="C14" s="466">
        <v>0</v>
      </c>
      <c r="D14" s="466">
        <v>0</v>
      </c>
      <c r="E14" s="466">
        <v>0</v>
      </c>
      <c r="F14" s="466">
        <v>0</v>
      </c>
      <c r="G14" s="466">
        <v>0</v>
      </c>
      <c r="H14" s="466">
        <v>0</v>
      </c>
      <c r="I14" s="466">
        <v>0</v>
      </c>
      <c r="J14" s="466">
        <v>0</v>
      </c>
      <c r="K14" s="1665">
        <f t="shared" si="0"/>
        <v>0</v>
      </c>
      <c r="L14" s="466"/>
    </row>
    <row r="15" spans="1:14" x14ac:dyDescent="0.2">
      <c r="A15" s="1502" t="s">
        <v>964</v>
      </c>
      <c r="B15" s="613">
        <v>1600</v>
      </c>
      <c r="C15" s="466">
        <v>0</v>
      </c>
      <c r="D15" s="466">
        <v>0</v>
      </c>
      <c r="E15" s="466">
        <v>0</v>
      </c>
      <c r="F15" s="466">
        <v>0</v>
      </c>
      <c r="G15" s="466">
        <v>0</v>
      </c>
      <c r="H15" s="466">
        <v>0</v>
      </c>
      <c r="I15" s="466">
        <v>0</v>
      </c>
      <c r="J15" s="466">
        <v>0</v>
      </c>
      <c r="K15" s="1665">
        <f t="shared" si="0"/>
        <v>0</v>
      </c>
      <c r="L15" s="466"/>
    </row>
    <row r="16" spans="1:14" x14ac:dyDescent="0.2">
      <c r="A16" s="1502" t="s">
        <v>987</v>
      </c>
      <c r="B16" s="613" t="s">
        <v>424</v>
      </c>
      <c r="C16" s="466">
        <v>0</v>
      </c>
      <c r="D16" s="466">
        <v>0</v>
      </c>
      <c r="E16" s="466">
        <v>0</v>
      </c>
      <c r="F16" s="466">
        <v>0</v>
      </c>
      <c r="G16" s="466">
        <v>0</v>
      </c>
      <c r="H16" s="466">
        <v>0</v>
      </c>
      <c r="I16" s="466">
        <v>0</v>
      </c>
      <c r="J16" s="466">
        <v>0</v>
      </c>
      <c r="K16" s="1665">
        <f t="shared" si="0"/>
        <v>0</v>
      </c>
      <c r="L16" s="466"/>
    </row>
    <row r="17" spans="1:12" x14ac:dyDescent="0.2">
      <c r="A17" s="1502" t="s">
        <v>724</v>
      </c>
      <c r="B17" s="613" t="s">
        <v>162</v>
      </c>
      <c r="C17" s="466">
        <v>0</v>
      </c>
      <c r="D17" s="466">
        <v>0</v>
      </c>
      <c r="E17" s="466">
        <v>0</v>
      </c>
      <c r="F17" s="466">
        <v>0</v>
      </c>
      <c r="G17" s="466">
        <v>0</v>
      </c>
      <c r="H17" s="466">
        <v>0</v>
      </c>
      <c r="I17" s="466">
        <v>0</v>
      </c>
      <c r="J17" s="466">
        <v>0</v>
      </c>
      <c r="K17" s="1665">
        <f t="shared" si="0"/>
        <v>0</v>
      </c>
      <c r="L17" s="466"/>
    </row>
    <row r="18" spans="1:12" x14ac:dyDescent="0.2">
      <c r="A18" s="1502" t="s">
        <v>1087</v>
      </c>
      <c r="B18" s="613">
        <v>1800</v>
      </c>
      <c r="C18" s="466">
        <v>0</v>
      </c>
      <c r="D18" s="466">
        <v>0</v>
      </c>
      <c r="E18" s="466">
        <v>0</v>
      </c>
      <c r="F18" s="466">
        <v>0</v>
      </c>
      <c r="G18" s="466">
        <v>0</v>
      </c>
      <c r="H18" s="466">
        <v>0</v>
      </c>
      <c r="I18" s="466">
        <v>0</v>
      </c>
      <c r="J18" s="466">
        <v>0</v>
      </c>
      <c r="K18" s="1665">
        <f t="shared" si="0"/>
        <v>0</v>
      </c>
      <c r="L18" s="466"/>
    </row>
    <row r="19" spans="1:12" x14ac:dyDescent="0.2">
      <c r="A19" s="1502" t="s">
        <v>134</v>
      </c>
      <c r="B19" s="613">
        <v>1900</v>
      </c>
      <c r="C19" s="466">
        <v>0</v>
      </c>
      <c r="D19" s="466">
        <v>0</v>
      </c>
      <c r="E19" s="466">
        <v>0</v>
      </c>
      <c r="F19" s="466">
        <v>0</v>
      </c>
      <c r="G19" s="466">
        <v>0</v>
      </c>
      <c r="H19" s="466">
        <v>0</v>
      </c>
      <c r="I19" s="466">
        <v>0</v>
      </c>
      <c r="J19" s="466">
        <v>0</v>
      </c>
      <c r="K19" s="1665">
        <f t="shared" si="0"/>
        <v>0</v>
      </c>
      <c r="L19" s="466"/>
    </row>
    <row r="20" spans="1:12" x14ac:dyDescent="0.2">
      <c r="A20" s="1503" t="s">
        <v>738</v>
      </c>
      <c r="B20" s="601" t="s">
        <v>725</v>
      </c>
      <c r="C20" s="477"/>
      <c r="D20" s="477"/>
      <c r="E20" s="477"/>
      <c r="F20" s="477"/>
      <c r="G20" s="477"/>
      <c r="H20" s="466">
        <v>0</v>
      </c>
      <c r="I20" s="615"/>
      <c r="J20" s="475"/>
      <c r="K20" s="1665">
        <f t="shared" si="0"/>
        <v>0</v>
      </c>
      <c r="L20" s="471"/>
    </row>
    <row r="21" spans="1:12" x14ac:dyDescent="0.2">
      <c r="A21" s="1503" t="s">
        <v>739</v>
      </c>
      <c r="B21" s="601" t="s">
        <v>726</v>
      </c>
      <c r="C21" s="477"/>
      <c r="D21" s="477"/>
      <c r="E21" s="477"/>
      <c r="F21" s="477"/>
      <c r="G21" s="477"/>
      <c r="H21" s="466">
        <v>0</v>
      </c>
      <c r="I21" s="615"/>
      <c r="J21" s="477"/>
      <c r="K21" s="1665">
        <f t="shared" si="0"/>
        <v>0</v>
      </c>
      <c r="L21" s="471"/>
    </row>
    <row r="22" spans="1:12" x14ac:dyDescent="0.2">
      <c r="A22" s="1503" t="s">
        <v>740</v>
      </c>
      <c r="B22" s="601" t="s">
        <v>727</v>
      </c>
      <c r="C22" s="477"/>
      <c r="D22" s="477"/>
      <c r="E22" s="477"/>
      <c r="F22" s="477"/>
      <c r="G22" s="477"/>
      <c r="H22" s="466">
        <v>0</v>
      </c>
      <c r="I22" s="615"/>
      <c r="J22" s="477"/>
      <c r="K22" s="1665">
        <f t="shared" si="0"/>
        <v>0</v>
      </c>
      <c r="L22" s="471"/>
    </row>
    <row r="23" spans="1:12" x14ac:dyDescent="0.2">
      <c r="A23" s="1503" t="s">
        <v>741</v>
      </c>
      <c r="B23" s="601" t="s">
        <v>728</v>
      </c>
      <c r="C23" s="477"/>
      <c r="D23" s="477"/>
      <c r="E23" s="477"/>
      <c r="F23" s="477"/>
      <c r="G23" s="477"/>
      <c r="H23" s="466">
        <v>0</v>
      </c>
      <c r="I23" s="615"/>
      <c r="J23" s="477"/>
      <c r="K23" s="1665">
        <f t="shared" si="0"/>
        <v>0</v>
      </c>
      <c r="L23" s="471"/>
    </row>
    <row r="24" spans="1:12" ht="12.75" customHeight="1" x14ac:dyDescent="0.2">
      <c r="A24" s="1503" t="s">
        <v>742</v>
      </c>
      <c r="B24" s="601" t="s">
        <v>729</v>
      </c>
      <c r="C24" s="477"/>
      <c r="D24" s="477"/>
      <c r="E24" s="477"/>
      <c r="F24" s="477"/>
      <c r="G24" s="477"/>
      <c r="H24" s="466">
        <v>0</v>
      </c>
      <c r="I24" s="615"/>
      <c r="J24" s="477"/>
      <c r="K24" s="1665">
        <f t="shared" si="0"/>
        <v>0</v>
      </c>
      <c r="L24" s="471"/>
    </row>
    <row r="25" spans="1:12" ht="12.75" customHeight="1" x14ac:dyDescent="0.2">
      <c r="A25" s="1503" t="s">
        <v>802</v>
      </c>
      <c r="B25" s="601" t="s">
        <v>730</v>
      </c>
      <c r="C25" s="477"/>
      <c r="D25" s="477"/>
      <c r="E25" s="477"/>
      <c r="F25" s="477"/>
      <c r="G25" s="477"/>
      <c r="H25" s="466">
        <v>0</v>
      </c>
      <c r="I25" s="615"/>
      <c r="J25" s="477"/>
      <c r="K25" s="1665">
        <f t="shared" si="0"/>
        <v>0</v>
      </c>
      <c r="L25" s="471"/>
    </row>
    <row r="26" spans="1:12" x14ac:dyDescent="0.2">
      <c r="A26" s="1503" t="s">
        <v>622</v>
      </c>
      <c r="B26" s="601" t="s">
        <v>731</v>
      </c>
      <c r="C26" s="477"/>
      <c r="D26" s="477"/>
      <c r="E26" s="477"/>
      <c r="F26" s="477"/>
      <c r="G26" s="477"/>
      <c r="H26" s="466">
        <v>0</v>
      </c>
      <c r="I26" s="615"/>
      <c r="J26" s="477"/>
      <c r="K26" s="1665">
        <f t="shared" si="0"/>
        <v>0</v>
      </c>
      <c r="L26" s="471"/>
    </row>
    <row r="27" spans="1:12" x14ac:dyDescent="0.2">
      <c r="A27" s="1503" t="s">
        <v>623</v>
      </c>
      <c r="B27" s="601" t="s">
        <v>732</v>
      </c>
      <c r="C27" s="477"/>
      <c r="D27" s="477"/>
      <c r="E27" s="477"/>
      <c r="F27" s="477"/>
      <c r="G27" s="477"/>
      <c r="H27" s="466">
        <v>0</v>
      </c>
      <c r="I27" s="615"/>
      <c r="J27" s="477"/>
      <c r="K27" s="1665">
        <f t="shared" si="0"/>
        <v>0</v>
      </c>
      <c r="L27" s="471"/>
    </row>
    <row r="28" spans="1:12" x14ac:dyDescent="0.2">
      <c r="A28" s="1503" t="s">
        <v>150</v>
      </c>
      <c r="B28" s="601" t="s">
        <v>733</v>
      </c>
      <c r="C28" s="477"/>
      <c r="D28" s="477"/>
      <c r="E28" s="477"/>
      <c r="F28" s="477"/>
      <c r="G28" s="477"/>
      <c r="H28" s="466">
        <v>0</v>
      </c>
      <c r="I28" s="615"/>
      <c r="J28" s="477"/>
      <c r="K28" s="1665">
        <f t="shared" si="0"/>
        <v>0</v>
      </c>
      <c r="L28" s="471"/>
    </row>
    <row r="29" spans="1:12" x14ac:dyDescent="0.2">
      <c r="A29" s="1503" t="s">
        <v>151</v>
      </c>
      <c r="B29" s="601" t="s">
        <v>734</v>
      </c>
      <c r="C29" s="477"/>
      <c r="D29" s="477"/>
      <c r="E29" s="477"/>
      <c r="F29" s="477"/>
      <c r="G29" s="477"/>
      <c r="H29" s="466" t="s">
        <v>1169</v>
      </c>
      <c r="I29" s="615"/>
      <c r="J29" s="477"/>
      <c r="K29" s="1665">
        <f t="shared" si="0"/>
        <v>0</v>
      </c>
      <c r="L29" s="471"/>
    </row>
    <row r="30" spans="1:12" x14ac:dyDescent="0.2">
      <c r="A30" s="1503" t="s">
        <v>152</v>
      </c>
      <c r="B30" s="601" t="s">
        <v>735</v>
      </c>
      <c r="C30" s="477"/>
      <c r="D30" s="477"/>
      <c r="E30" s="477"/>
      <c r="F30" s="477"/>
      <c r="G30" s="477"/>
      <c r="H30" s="466">
        <v>0</v>
      </c>
      <c r="I30" s="615"/>
      <c r="J30" s="477"/>
      <c r="K30" s="1665">
        <f t="shared" si="0"/>
        <v>0</v>
      </c>
      <c r="L30" s="471"/>
    </row>
    <row r="31" spans="1:12" x14ac:dyDescent="0.2">
      <c r="A31" s="1503" t="s">
        <v>153</v>
      </c>
      <c r="B31" s="601" t="s">
        <v>736</v>
      </c>
      <c r="C31" s="477"/>
      <c r="D31" s="477"/>
      <c r="E31" s="477"/>
      <c r="F31" s="477"/>
      <c r="G31" s="477"/>
      <c r="H31" s="466">
        <v>0</v>
      </c>
      <c r="I31" s="615"/>
      <c r="J31" s="477"/>
      <c r="K31" s="1665">
        <f t="shared" si="0"/>
        <v>0</v>
      </c>
      <c r="L31" s="471"/>
    </row>
    <row r="32" spans="1:12" x14ac:dyDescent="0.2">
      <c r="A32" s="1504" t="s">
        <v>1129</v>
      </c>
      <c r="B32" s="613" t="s">
        <v>737</v>
      </c>
      <c r="C32" s="477"/>
      <c r="D32" s="477"/>
      <c r="E32" s="477"/>
      <c r="F32" s="477"/>
      <c r="G32" s="477"/>
      <c r="H32" s="466">
        <v>0</v>
      </c>
      <c r="I32" s="615"/>
      <c r="J32" s="480"/>
      <c r="K32" s="1665">
        <f t="shared" si="0"/>
        <v>0</v>
      </c>
      <c r="L32" s="471"/>
    </row>
    <row r="33" spans="1:14" ht="12.75" customHeight="1" thickBot="1" x14ac:dyDescent="0.25">
      <c r="A33" s="1662" t="s">
        <v>1668</v>
      </c>
      <c r="B33" s="1663" t="s">
        <v>570</v>
      </c>
      <c r="C33" s="1664">
        <f>SUM(C5:C32)</f>
        <v>0</v>
      </c>
      <c r="D33" s="1664">
        <f t="shared" ref="D33:L33" si="1">SUM(D5:D32)</f>
        <v>0</v>
      </c>
      <c r="E33" s="1664">
        <f t="shared" si="1"/>
        <v>2521</v>
      </c>
      <c r="F33" s="1664">
        <f t="shared" si="1"/>
        <v>17800</v>
      </c>
      <c r="G33" s="1664">
        <f t="shared" si="1"/>
        <v>19318</v>
      </c>
      <c r="H33" s="1664">
        <f t="shared" si="1"/>
        <v>0</v>
      </c>
      <c r="I33" s="1664">
        <f t="shared" si="1"/>
        <v>0</v>
      </c>
      <c r="J33" s="1664">
        <f t="shared" si="1"/>
        <v>0</v>
      </c>
      <c r="K33" s="1664">
        <f t="shared" si="1"/>
        <v>39639</v>
      </c>
      <c r="L33" s="1664">
        <f t="shared" si="1"/>
        <v>33858</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0</v>
      </c>
      <c r="G36" s="466">
        <v>0</v>
      </c>
      <c r="H36" s="466">
        <v>0</v>
      </c>
      <c r="I36" s="466">
        <v>0</v>
      </c>
      <c r="J36" s="466">
        <v>0</v>
      </c>
      <c r="K36" s="1665">
        <f t="shared" ref="K36:K41" si="2">SUM(C36:J36)</f>
        <v>0</v>
      </c>
      <c r="L36" s="466"/>
    </row>
    <row r="37" spans="1:14" x14ac:dyDescent="0.2">
      <c r="A37" s="1502" t="s">
        <v>1090</v>
      </c>
      <c r="B37" s="613">
        <v>2120</v>
      </c>
      <c r="C37" s="466">
        <v>28245</v>
      </c>
      <c r="D37" s="466">
        <v>6631</v>
      </c>
      <c r="E37" s="466">
        <v>6273</v>
      </c>
      <c r="F37" s="466">
        <v>10264</v>
      </c>
      <c r="G37" s="466">
        <v>0</v>
      </c>
      <c r="H37" s="466">
        <v>0</v>
      </c>
      <c r="I37" s="466">
        <v>0</v>
      </c>
      <c r="J37" s="466">
        <v>0</v>
      </c>
      <c r="K37" s="1665">
        <f t="shared" si="2"/>
        <v>51413</v>
      </c>
      <c r="L37" s="466">
        <v>59515</v>
      </c>
    </row>
    <row r="38" spans="1:14" x14ac:dyDescent="0.2">
      <c r="A38" s="1502" t="s">
        <v>198</v>
      </c>
      <c r="B38" s="613">
        <v>2130</v>
      </c>
      <c r="C38" s="466">
        <v>0</v>
      </c>
      <c r="D38" s="466">
        <v>0</v>
      </c>
      <c r="E38" s="466">
        <v>0</v>
      </c>
      <c r="F38" s="466">
        <v>0</v>
      </c>
      <c r="G38" s="466">
        <v>0</v>
      </c>
      <c r="H38" s="466">
        <v>0</v>
      </c>
      <c r="I38" s="466">
        <v>0</v>
      </c>
      <c r="J38" s="466">
        <v>0</v>
      </c>
      <c r="K38" s="1665">
        <f t="shared" si="2"/>
        <v>0</v>
      </c>
      <c r="L38" s="466"/>
    </row>
    <row r="39" spans="1:14" x14ac:dyDescent="0.2">
      <c r="A39" s="1502" t="s">
        <v>199</v>
      </c>
      <c r="B39" s="613">
        <v>2140</v>
      </c>
      <c r="C39" s="466">
        <v>0</v>
      </c>
      <c r="D39" s="466">
        <v>0</v>
      </c>
      <c r="E39" s="466">
        <v>0</v>
      </c>
      <c r="F39" s="466">
        <v>0</v>
      </c>
      <c r="G39" s="466">
        <v>0</v>
      </c>
      <c r="H39" s="466">
        <v>0</v>
      </c>
      <c r="I39" s="466">
        <v>0</v>
      </c>
      <c r="J39" s="466">
        <v>0</v>
      </c>
      <c r="K39" s="1665">
        <f t="shared" si="2"/>
        <v>0</v>
      </c>
      <c r="L39" s="466"/>
    </row>
    <row r="40" spans="1:14" x14ac:dyDescent="0.2">
      <c r="A40" s="1502" t="s">
        <v>200</v>
      </c>
      <c r="B40" s="613">
        <v>2150</v>
      </c>
      <c r="C40" s="466">
        <v>0</v>
      </c>
      <c r="D40" s="466">
        <v>0</v>
      </c>
      <c r="E40" s="466">
        <v>0</v>
      </c>
      <c r="F40" s="466">
        <v>0</v>
      </c>
      <c r="G40" s="466">
        <v>0</v>
      </c>
      <c r="H40" s="466">
        <v>0</v>
      </c>
      <c r="I40" s="466">
        <v>0</v>
      </c>
      <c r="J40" s="466">
        <v>0</v>
      </c>
      <c r="K40" s="1665">
        <f t="shared" si="2"/>
        <v>0</v>
      </c>
      <c r="L40" s="466"/>
    </row>
    <row r="41" spans="1:14" x14ac:dyDescent="0.2">
      <c r="A41" s="1502" t="s">
        <v>1669</v>
      </c>
      <c r="B41" s="613">
        <v>2190</v>
      </c>
      <c r="C41" s="466">
        <v>0</v>
      </c>
      <c r="D41" s="466">
        <v>0</v>
      </c>
      <c r="E41" s="466">
        <v>0</v>
      </c>
      <c r="F41" s="466">
        <v>0</v>
      </c>
      <c r="G41" s="466">
        <v>0</v>
      </c>
      <c r="H41" s="466">
        <v>0</v>
      </c>
      <c r="I41" s="466">
        <v>0</v>
      </c>
      <c r="J41" s="466">
        <v>0</v>
      </c>
      <c r="K41" s="1665">
        <f t="shared" si="2"/>
        <v>0</v>
      </c>
      <c r="L41" s="466"/>
    </row>
    <row r="42" spans="1:14" ht="12.75" customHeight="1" thickBot="1" x14ac:dyDescent="0.25">
      <c r="A42" s="1662" t="s">
        <v>560</v>
      </c>
      <c r="B42" s="1663" t="s">
        <v>716</v>
      </c>
      <c r="C42" s="1664">
        <f>SUM(C36:C41)</f>
        <v>28245</v>
      </c>
      <c r="D42" s="1664">
        <f t="shared" ref="D42:L42" si="3">SUM(D36:D41)</f>
        <v>6631</v>
      </c>
      <c r="E42" s="1664">
        <f t="shared" si="3"/>
        <v>6273</v>
      </c>
      <c r="F42" s="1664">
        <f t="shared" si="3"/>
        <v>10264</v>
      </c>
      <c r="G42" s="1664">
        <f t="shared" si="3"/>
        <v>0</v>
      </c>
      <c r="H42" s="1664">
        <f t="shared" si="3"/>
        <v>0</v>
      </c>
      <c r="I42" s="1664">
        <f t="shared" si="3"/>
        <v>0</v>
      </c>
      <c r="J42" s="1664">
        <f t="shared" si="3"/>
        <v>0</v>
      </c>
      <c r="K42" s="1664">
        <f t="shared" si="3"/>
        <v>51413</v>
      </c>
      <c r="L42" s="1664">
        <f t="shared" si="3"/>
        <v>59515</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0</v>
      </c>
      <c r="D44" s="466">
        <v>0</v>
      </c>
      <c r="E44" s="466">
        <v>4858</v>
      </c>
      <c r="F44" s="466">
        <v>0</v>
      </c>
      <c r="G44" s="466">
        <v>0</v>
      </c>
      <c r="H44" s="466">
        <v>0</v>
      </c>
      <c r="I44" s="466">
        <v>0</v>
      </c>
      <c r="J44" s="466">
        <v>0</v>
      </c>
      <c r="K44" s="1666">
        <f>SUM(C44:J44)</f>
        <v>4858</v>
      </c>
      <c r="L44" s="568">
        <v>9180</v>
      </c>
    </row>
    <row r="45" spans="1:14" x14ac:dyDescent="0.2">
      <c r="A45" s="1502" t="s">
        <v>815</v>
      </c>
      <c r="B45" s="613">
        <v>2220</v>
      </c>
      <c r="C45" s="466">
        <v>0</v>
      </c>
      <c r="D45" s="466">
        <v>0</v>
      </c>
      <c r="E45" s="466">
        <v>0</v>
      </c>
      <c r="F45" s="466">
        <v>0</v>
      </c>
      <c r="G45" s="466">
        <v>0</v>
      </c>
      <c r="H45" s="466">
        <v>0</v>
      </c>
      <c r="I45" s="466">
        <v>0</v>
      </c>
      <c r="J45" s="466">
        <v>0</v>
      </c>
      <c r="K45" s="1666">
        <f>SUM(C45:J45)</f>
        <v>0</v>
      </c>
      <c r="L45" s="466"/>
    </row>
    <row r="46" spans="1:14" x14ac:dyDescent="0.2">
      <c r="A46" s="1502" t="s">
        <v>816</v>
      </c>
      <c r="B46" s="613">
        <v>2230</v>
      </c>
      <c r="C46" s="466">
        <v>0</v>
      </c>
      <c r="D46" s="466">
        <v>0</v>
      </c>
      <c r="E46" s="466">
        <v>0</v>
      </c>
      <c r="F46" s="466">
        <v>0</v>
      </c>
      <c r="G46" s="466">
        <v>0</v>
      </c>
      <c r="H46" s="466">
        <v>0</v>
      </c>
      <c r="I46" s="466">
        <v>0</v>
      </c>
      <c r="J46" s="466">
        <v>0</v>
      </c>
      <c r="K46" s="1666">
        <f>SUM(C46:J46)</f>
        <v>0</v>
      </c>
      <c r="L46" s="466"/>
    </row>
    <row r="47" spans="1:14" ht="12.75" customHeight="1" thickBot="1" x14ac:dyDescent="0.25">
      <c r="A47" s="1662" t="s">
        <v>561</v>
      </c>
      <c r="B47" s="1663" t="s">
        <v>32</v>
      </c>
      <c r="C47" s="1664">
        <f>SUM(C44:C46)</f>
        <v>0</v>
      </c>
      <c r="D47" s="1664">
        <f t="shared" ref="D47:K47" si="4">SUM(D44:D46)</f>
        <v>0</v>
      </c>
      <c r="E47" s="1664">
        <f t="shared" si="4"/>
        <v>4858</v>
      </c>
      <c r="F47" s="1664">
        <f t="shared" si="4"/>
        <v>0</v>
      </c>
      <c r="G47" s="1664">
        <f t="shared" si="4"/>
        <v>0</v>
      </c>
      <c r="H47" s="1664">
        <f t="shared" si="4"/>
        <v>0</v>
      </c>
      <c r="I47" s="1664">
        <f t="shared" si="4"/>
        <v>0</v>
      </c>
      <c r="J47" s="1664">
        <f t="shared" si="4"/>
        <v>0</v>
      </c>
      <c r="K47" s="1664">
        <f t="shared" si="4"/>
        <v>4858</v>
      </c>
      <c r="L47" s="1664">
        <f>SUM(L44:L46)</f>
        <v>9180</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0</v>
      </c>
      <c r="D49" s="466">
        <v>0</v>
      </c>
      <c r="E49" s="466">
        <v>0</v>
      </c>
      <c r="F49" s="466">
        <v>0</v>
      </c>
      <c r="G49" s="466">
        <v>0</v>
      </c>
      <c r="H49" s="466">
        <v>0</v>
      </c>
      <c r="I49" s="466">
        <v>0</v>
      </c>
      <c r="J49" s="466">
        <v>0</v>
      </c>
      <c r="K49" s="1666">
        <f>SUM(C49:J49)</f>
        <v>0</v>
      </c>
      <c r="L49" s="568"/>
    </row>
    <row r="50" spans="1:14" x14ac:dyDescent="0.2">
      <c r="A50" s="1502" t="s">
        <v>818</v>
      </c>
      <c r="B50" s="613">
        <v>2320</v>
      </c>
      <c r="C50" s="466">
        <v>0</v>
      </c>
      <c r="D50" s="466">
        <v>0</v>
      </c>
      <c r="E50" s="466">
        <v>0</v>
      </c>
      <c r="F50" s="466">
        <v>0</v>
      </c>
      <c r="G50" s="466">
        <v>0</v>
      </c>
      <c r="H50" s="466">
        <v>0</v>
      </c>
      <c r="I50" s="466">
        <v>0</v>
      </c>
      <c r="J50" s="466">
        <v>0</v>
      </c>
      <c r="K50" s="1666">
        <f>SUM(C50:J50)</f>
        <v>0</v>
      </c>
      <c r="L50" s="466"/>
    </row>
    <row r="51" spans="1:14" x14ac:dyDescent="0.2">
      <c r="A51" s="1502" t="s">
        <v>42</v>
      </c>
      <c r="B51" s="613">
        <v>2330</v>
      </c>
      <c r="C51" s="466">
        <v>19627</v>
      </c>
      <c r="D51" s="466">
        <v>4977</v>
      </c>
      <c r="E51" s="466">
        <v>8393</v>
      </c>
      <c r="F51" s="466">
        <v>2653</v>
      </c>
      <c r="G51" s="466">
        <v>0</v>
      </c>
      <c r="H51" s="466">
        <v>0</v>
      </c>
      <c r="I51" s="466" t="s">
        <v>1169</v>
      </c>
      <c r="J51" s="466">
        <v>0</v>
      </c>
      <c r="K51" s="1666">
        <f>SUM(C51:J51)</f>
        <v>35650</v>
      </c>
      <c r="L51" s="466">
        <v>34092</v>
      </c>
    </row>
    <row r="52" spans="1:14" ht="22.5" x14ac:dyDescent="0.2">
      <c r="A52" s="1503" t="s">
        <v>298</v>
      </c>
      <c r="B52" s="626" t="s">
        <v>366</v>
      </c>
      <c r="C52" s="466">
        <v>0</v>
      </c>
      <c r="D52" s="466">
        <v>0</v>
      </c>
      <c r="E52" s="466">
        <v>0</v>
      </c>
      <c r="F52" s="466">
        <v>0</v>
      </c>
      <c r="G52" s="466">
        <v>0</v>
      </c>
      <c r="H52" s="466">
        <v>0</v>
      </c>
      <c r="I52" s="466">
        <v>0</v>
      </c>
      <c r="J52" s="466">
        <v>0</v>
      </c>
      <c r="K52" s="1666">
        <f>SUM(C52:J52)</f>
        <v>0</v>
      </c>
      <c r="L52" s="474"/>
    </row>
    <row r="53" spans="1:14" ht="12.75" customHeight="1" thickBot="1" x14ac:dyDescent="0.25">
      <c r="A53" s="1662" t="s">
        <v>717</v>
      </c>
      <c r="B53" s="1663" t="s">
        <v>33</v>
      </c>
      <c r="C53" s="1664">
        <f>SUM(C49:C52)</f>
        <v>19627</v>
      </c>
      <c r="D53" s="1664">
        <f t="shared" ref="D53:L53" si="5">SUM(D49:D52)</f>
        <v>4977</v>
      </c>
      <c r="E53" s="1664">
        <f t="shared" si="5"/>
        <v>8393</v>
      </c>
      <c r="F53" s="1664">
        <f t="shared" si="5"/>
        <v>2653</v>
      </c>
      <c r="G53" s="1664">
        <f t="shared" si="5"/>
        <v>0</v>
      </c>
      <c r="H53" s="1664">
        <f t="shared" si="5"/>
        <v>0</v>
      </c>
      <c r="I53" s="1664">
        <f t="shared" si="5"/>
        <v>0</v>
      </c>
      <c r="J53" s="1664">
        <f t="shared" si="5"/>
        <v>0</v>
      </c>
      <c r="K53" s="1664">
        <f t="shared" si="5"/>
        <v>35650</v>
      </c>
      <c r="L53" s="1664">
        <f t="shared" si="5"/>
        <v>34092</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0</v>
      </c>
      <c r="D55" s="466">
        <v>0</v>
      </c>
      <c r="E55" s="466">
        <v>0</v>
      </c>
      <c r="F55" s="466">
        <v>0</v>
      </c>
      <c r="G55" s="466">
        <v>0</v>
      </c>
      <c r="H55" s="466">
        <v>0</v>
      </c>
      <c r="I55" s="466">
        <v>0</v>
      </c>
      <c r="J55" s="466">
        <v>0</v>
      </c>
      <c r="K55" s="1666">
        <f>SUM(C55:J55)</f>
        <v>0</v>
      </c>
      <c r="L55" s="568"/>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row>
    <row r="57" spans="1:14" s="343" customFormat="1" ht="12.75" customHeight="1" thickBot="1" x14ac:dyDescent="0.25">
      <c r="A57" s="1662" t="s">
        <v>263</v>
      </c>
      <c r="B57" s="1667" t="s">
        <v>34</v>
      </c>
      <c r="C57" s="1668">
        <f>SUM(C55:C56)</f>
        <v>0</v>
      </c>
      <c r="D57" s="1668">
        <f t="shared" ref="D57:K57" si="6">SUM(D55:D56)</f>
        <v>0</v>
      </c>
      <c r="E57" s="1668">
        <f t="shared" si="6"/>
        <v>0</v>
      </c>
      <c r="F57" s="1668">
        <f t="shared" si="6"/>
        <v>0</v>
      </c>
      <c r="G57" s="1668">
        <f t="shared" si="6"/>
        <v>0</v>
      </c>
      <c r="H57" s="1668">
        <f t="shared" si="6"/>
        <v>0</v>
      </c>
      <c r="I57" s="1668">
        <f t="shared" si="6"/>
        <v>0</v>
      </c>
      <c r="J57" s="1668">
        <f t="shared" si="6"/>
        <v>0</v>
      </c>
      <c r="K57" s="1668">
        <f t="shared" si="6"/>
        <v>0</v>
      </c>
      <c r="L57" s="1664">
        <f>SUM(L55:L56)</f>
        <v>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c r="M59" s="608"/>
      <c r="N59" s="608"/>
    </row>
    <row r="60" spans="1:14" s="343" customFormat="1" x14ac:dyDescent="0.2">
      <c r="A60" s="1502" t="s">
        <v>463</v>
      </c>
      <c r="B60" s="613">
        <v>2520</v>
      </c>
      <c r="C60" s="466">
        <v>0</v>
      </c>
      <c r="D60" s="466">
        <v>0</v>
      </c>
      <c r="E60" s="466">
        <v>0</v>
      </c>
      <c r="F60" s="466">
        <v>0</v>
      </c>
      <c r="G60" s="466">
        <v>0</v>
      </c>
      <c r="H60" s="466">
        <v>0</v>
      </c>
      <c r="I60" s="466">
        <v>0</v>
      </c>
      <c r="J60" s="466">
        <v>0</v>
      </c>
      <c r="K60" s="1666">
        <f t="shared" si="7"/>
        <v>0</v>
      </c>
      <c r="L60" s="466">
        <v>0</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6">
        <f t="shared" si="7"/>
        <v>0</v>
      </c>
      <c r="L61" s="466">
        <v>0</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c r="M62" s="608"/>
      <c r="N62" s="608"/>
    </row>
    <row r="63" spans="1:14" s="608" customFormat="1" x14ac:dyDescent="0.2">
      <c r="A63" s="1502" t="s">
        <v>100</v>
      </c>
      <c r="B63" s="613">
        <v>2560</v>
      </c>
      <c r="C63" s="466">
        <v>0</v>
      </c>
      <c r="D63" s="466">
        <v>0</v>
      </c>
      <c r="E63" s="466">
        <v>0</v>
      </c>
      <c r="F63" s="466">
        <v>0</v>
      </c>
      <c r="G63" s="466">
        <v>0</v>
      </c>
      <c r="H63" s="466">
        <v>0</v>
      </c>
      <c r="I63" s="466">
        <v>0</v>
      </c>
      <c r="J63" s="466">
        <v>0</v>
      </c>
      <c r="K63" s="1666">
        <f t="shared" si="7"/>
        <v>0</v>
      </c>
      <c r="L63" s="466"/>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row>
    <row r="65" spans="1:14" s="343" customFormat="1" ht="12.75" customHeight="1" thickBot="1" x14ac:dyDescent="0.25">
      <c r="A65" s="1662" t="s">
        <v>719</v>
      </c>
      <c r="B65" s="1663" t="s">
        <v>35</v>
      </c>
      <c r="C65" s="1664">
        <f>SUM(C59:C64)</f>
        <v>0</v>
      </c>
      <c r="D65" s="1664">
        <f t="shared" ref="D65:L65" si="8">SUM(D59:D64)</f>
        <v>0</v>
      </c>
      <c r="E65" s="1664">
        <f t="shared" si="8"/>
        <v>0</v>
      </c>
      <c r="F65" s="1664">
        <f t="shared" si="8"/>
        <v>0</v>
      </c>
      <c r="G65" s="1664">
        <f t="shared" si="8"/>
        <v>0</v>
      </c>
      <c r="H65" s="1664">
        <f t="shared" si="8"/>
        <v>0</v>
      </c>
      <c r="I65" s="1664">
        <f t="shared" si="8"/>
        <v>0</v>
      </c>
      <c r="J65" s="1664">
        <f t="shared" si="8"/>
        <v>0</v>
      </c>
      <c r="K65" s="1664">
        <f t="shared" si="8"/>
        <v>0</v>
      </c>
      <c r="L65" s="1664">
        <f t="shared" si="8"/>
        <v>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c r="M73" s="608"/>
      <c r="N73" s="608"/>
    </row>
    <row r="74" spans="1:14" ht="12.75" customHeight="1" thickTop="1" thickBot="1" x14ac:dyDescent="0.25">
      <c r="A74" s="1662" t="s">
        <v>811</v>
      </c>
      <c r="B74" s="1670">
        <v>2000</v>
      </c>
      <c r="C74" s="1671">
        <f>SUM(C42,C47,C53,C57,C65,C72,C73)</f>
        <v>47872</v>
      </c>
      <c r="D74" s="1671">
        <f t="shared" ref="D74:K74" si="10">SUM(D42,D47,D53,D57,D65,D72,D73)</f>
        <v>11608</v>
      </c>
      <c r="E74" s="1671">
        <f t="shared" si="10"/>
        <v>19524</v>
      </c>
      <c r="F74" s="1671">
        <f t="shared" si="10"/>
        <v>12917</v>
      </c>
      <c r="G74" s="1671">
        <f t="shared" si="10"/>
        <v>0</v>
      </c>
      <c r="H74" s="1671">
        <f t="shared" si="10"/>
        <v>0</v>
      </c>
      <c r="I74" s="1671">
        <f t="shared" si="10"/>
        <v>0</v>
      </c>
      <c r="J74" s="1671">
        <f t="shared" si="10"/>
        <v>0</v>
      </c>
      <c r="K74" s="1671">
        <f t="shared" si="10"/>
        <v>91921</v>
      </c>
      <c r="L74" s="1671">
        <f>SUM(L42,L47,L53,L57,L65,L72,L73)</f>
        <v>102787</v>
      </c>
    </row>
    <row r="75" spans="1:14" s="259" customFormat="1" ht="15.75" customHeight="1" thickTop="1" thickBot="1" x14ac:dyDescent="0.25">
      <c r="A75" s="1608" t="s">
        <v>47</v>
      </c>
      <c r="B75" s="1609" t="s">
        <v>575</v>
      </c>
      <c r="C75" s="466">
        <v>0</v>
      </c>
      <c r="D75" s="466">
        <v>0</v>
      </c>
      <c r="E75" s="466">
        <v>0</v>
      </c>
      <c r="F75" s="466">
        <v>0</v>
      </c>
      <c r="G75" s="466">
        <v>0</v>
      </c>
      <c r="H75" s="466">
        <v>0</v>
      </c>
      <c r="I75" s="466">
        <v>0</v>
      </c>
      <c r="J75" s="466">
        <v>0</v>
      </c>
      <c r="K75" s="1664">
        <f>SUM(C75:J75)</f>
        <v>0</v>
      </c>
      <c r="L75" s="575"/>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row>
    <row r="79" spans="1:14" x14ac:dyDescent="0.2">
      <c r="A79" s="1502" t="s">
        <v>304</v>
      </c>
      <c r="B79" s="613">
        <v>4120</v>
      </c>
      <c r="C79" s="615"/>
      <c r="D79" s="615"/>
      <c r="E79" s="466">
        <v>0</v>
      </c>
      <c r="F79" s="615"/>
      <c r="G79" s="615"/>
      <c r="H79" s="466">
        <v>0</v>
      </c>
      <c r="I79" s="477"/>
      <c r="J79" s="477"/>
      <c r="K79" s="1665">
        <f t="shared" si="11"/>
        <v>0</v>
      </c>
      <c r="L79" s="466"/>
    </row>
    <row r="80" spans="1:14" x14ac:dyDescent="0.2">
      <c r="A80" s="1502" t="s">
        <v>305</v>
      </c>
      <c r="B80" s="613">
        <v>4130</v>
      </c>
      <c r="C80" s="615"/>
      <c r="D80" s="615"/>
      <c r="E80" s="466">
        <v>0</v>
      </c>
      <c r="F80" s="615"/>
      <c r="G80" s="615"/>
      <c r="H80" s="466">
        <v>0</v>
      </c>
      <c r="I80" s="477"/>
      <c r="J80" s="477"/>
      <c r="K80" s="1665">
        <f t="shared" si="11"/>
        <v>0</v>
      </c>
      <c r="L80" s="466"/>
    </row>
    <row r="81" spans="1:12" x14ac:dyDescent="0.2">
      <c r="A81" s="1502" t="s">
        <v>697</v>
      </c>
      <c r="B81" s="613">
        <v>4140</v>
      </c>
      <c r="C81" s="615"/>
      <c r="D81" s="615"/>
      <c r="E81" s="466">
        <v>5061</v>
      </c>
      <c r="F81" s="615"/>
      <c r="G81" s="615"/>
      <c r="H81" s="466">
        <v>0</v>
      </c>
      <c r="I81" s="477"/>
      <c r="J81" s="477"/>
      <c r="K81" s="1665">
        <f t="shared" si="11"/>
        <v>5061</v>
      </c>
      <c r="L81" s="466">
        <v>661742</v>
      </c>
    </row>
    <row r="82" spans="1:12" x14ac:dyDescent="0.2">
      <c r="A82" s="1502" t="s">
        <v>86</v>
      </c>
      <c r="B82" s="613">
        <v>4170</v>
      </c>
      <c r="C82" s="615"/>
      <c r="D82" s="615"/>
      <c r="E82" s="466">
        <v>0</v>
      </c>
      <c r="F82" s="615"/>
      <c r="G82" s="615"/>
      <c r="H82" s="466">
        <v>0</v>
      </c>
      <c r="I82" s="477"/>
      <c r="J82" s="477"/>
      <c r="K82" s="1665">
        <f t="shared" si="11"/>
        <v>0</v>
      </c>
      <c r="L82" s="466"/>
    </row>
    <row r="83" spans="1:12" x14ac:dyDescent="0.2">
      <c r="A83" s="1506" t="s">
        <v>698</v>
      </c>
      <c r="B83" s="627">
        <v>4190</v>
      </c>
      <c r="C83" s="615"/>
      <c r="D83" s="615"/>
      <c r="E83" s="466">
        <v>0</v>
      </c>
      <c r="F83" s="615"/>
      <c r="G83" s="615"/>
      <c r="H83" s="466">
        <v>0</v>
      </c>
      <c r="I83" s="477"/>
      <c r="J83" s="477"/>
      <c r="K83" s="1665">
        <f t="shared" si="11"/>
        <v>0</v>
      </c>
      <c r="L83" s="466"/>
    </row>
    <row r="84" spans="1:12" ht="13.5" thickBot="1" x14ac:dyDescent="0.25">
      <c r="A84" s="1662" t="s">
        <v>1485</v>
      </c>
      <c r="B84" s="1672">
        <v>4100</v>
      </c>
      <c r="C84" s="615"/>
      <c r="D84" s="615"/>
      <c r="E84" s="1664">
        <f>SUM(E78:E83)</f>
        <v>5061</v>
      </c>
      <c r="F84" s="615"/>
      <c r="G84" s="615"/>
      <c r="H84" s="1664">
        <f>SUM(H78:H83)</f>
        <v>0</v>
      </c>
      <c r="I84" s="477"/>
      <c r="J84" s="477"/>
      <c r="K84" s="1664">
        <f>SUM(K78:K83)</f>
        <v>5061</v>
      </c>
      <c r="L84" s="1664">
        <f>SUM(L78:L83)</f>
        <v>661742</v>
      </c>
    </row>
    <row r="85" spans="1:12" ht="12.75" customHeight="1" thickTop="1" thickBot="1" x14ac:dyDescent="0.25">
      <c r="A85" s="1509" t="s">
        <v>255</v>
      </c>
      <c r="B85" s="633">
        <v>4210</v>
      </c>
      <c r="C85" s="615"/>
      <c r="D85" s="615"/>
      <c r="E85" s="634"/>
      <c r="F85" s="615"/>
      <c r="G85" s="615"/>
      <c r="H85" s="466">
        <v>0</v>
      </c>
      <c r="I85" s="477"/>
      <c r="J85" s="477"/>
      <c r="K85" s="1671">
        <f>H85</f>
        <v>0</v>
      </c>
      <c r="L85" s="530"/>
    </row>
    <row r="86" spans="1:12" ht="12.75" customHeight="1" thickTop="1" thickBot="1" x14ac:dyDescent="0.25">
      <c r="A86" s="1510" t="s">
        <v>699</v>
      </c>
      <c r="B86" s="635">
        <v>4220</v>
      </c>
      <c r="C86" s="615"/>
      <c r="D86" s="615"/>
      <c r="E86" s="636"/>
      <c r="F86" s="615"/>
      <c r="G86" s="615"/>
      <c r="H86" s="466">
        <v>0</v>
      </c>
      <c r="I86" s="477"/>
      <c r="J86" s="477"/>
      <c r="K86" s="1671">
        <f t="shared" ref="K86:K98" si="12">H86</f>
        <v>0</v>
      </c>
      <c r="L86" s="530"/>
    </row>
    <row r="87" spans="1:12" ht="14.25" thickTop="1" thickBot="1" x14ac:dyDescent="0.25">
      <c r="A87" s="1511" t="s">
        <v>700</v>
      </c>
      <c r="B87" s="637">
        <v>4230</v>
      </c>
      <c r="C87" s="615"/>
      <c r="D87" s="615"/>
      <c r="E87" s="636"/>
      <c r="F87" s="615"/>
      <c r="G87" s="615"/>
      <c r="H87" s="466">
        <v>0</v>
      </c>
      <c r="I87" s="477"/>
      <c r="J87" s="477"/>
      <c r="K87" s="1671">
        <f t="shared" si="12"/>
        <v>0</v>
      </c>
      <c r="L87" s="530"/>
    </row>
    <row r="88" spans="1:12" ht="12.75" customHeight="1" thickTop="1" thickBot="1" x14ac:dyDescent="0.25">
      <c r="A88" s="1511" t="s">
        <v>765</v>
      </c>
      <c r="B88" s="637">
        <v>4240</v>
      </c>
      <c r="C88" s="615"/>
      <c r="D88" s="615"/>
      <c r="E88" s="636"/>
      <c r="F88" s="615"/>
      <c r="G88" s="615"/>
      <c r="H88" s="466">
        <v>0</v>
      </c>
      <c r="I88" s="477"/>
      <c r="J88" s="477"/>
      <c r="K88" s="1671">
        <f t="shared" si="12"/>
        <v>0</v>
      </c>
      <c r="L88" s="530"/>
    </row>
    <row r="89" spans="1:12" ht="12.75" customHeight="1" thickTop="1" thickBot="1" x14ac:dyDescent="0.25">
      <c r="A89" s="1511" t="s">
        <v>701</v>
      </c>
      <c r="B89" s="637">
        <v>4270</v>
      </c>
      <c r="C89" s="615"/>
      <c r="D89" s="615"/>
      <c r="E89" s="636"/>
      <c r="F89" s="615"/>
      <c r="G89" s="615"/>
      <c r="H89" s="466">
        <v>0</v>
      </c>
      <c r="I89" s="477"/>
      <c r="J89" s="477"/>
      <c r="K89" s="1671">
        <f t="shared" si="12"/>
        <v>0</v>
      </c>
      <c r="L89" s="530"/>
    </row>
    <row r="90" spans="1:12" ht="12.75" customHeight="1" thickTop="1" thickBot="1" x14ac:dyDescent="0.25">
      <c r="A90" s="1511" t="s">
        <v>686</v>
      </c>
      <c r="B90" s="637">
        <v>4280</v>
      </c>
      <c r="C90" s="615"/>
      <c r="D90" s="615"/>
      <c r="E90" s="636"/>
      <c r="F90" s="615"/>
      <c r="G90" s="615"/>
      <c r="H90" s="466">
        <v>0</v>
      </c>
      <c r="I90" s="477"/>
      <c r="J90" s="477"/>
      <c r="K90" s="1671">
        <f t="shared" si="12"/>
        <v>0</v>
      </c>
      <c r="L90" s="530"/>
    </row>
    <row r="91" spans="1:12" ht="12.75" customHeight="1" thickTop="1" thickBot="1" x14ac:dyDescent="0.25">
      <c r="A91" s="1511" t="s">
        <v>687</v>
      </c>
      <c r="B91" s="637">
        <v>4290</v>
      </c>
      <c r="C91" s="615"/>
      <c r="D91" s="615"/>
      <c r="E91" s="636"/>
      <c r="F91" s="615"/>
      <c r="G91" s="615"/>
      <c r="H91" s="466">
        <v>0</v>
      </c>
      <c r="I91" s="477"/>
      <c r="J91" s="477"/>
      <c r="K91" s="1671">
        <f t="shared" si="12"/>
        <v>0</v>
      </c>
      <c r="L91" s="530"/>
    </row>
    <row r="92" spans="1:12" ht="14.25" thickTop="1" thickBot="1" x14ac:dyDescent="0.25">
      <c r="A92" s="1674" t="s">
        <v>1560</v>
      </c>
      <c r="B92" s="1672">
        <v>4200</v>
      </c>
      <c r="C92" s="615"/>
      <c r="D92" s="615"/>
      <c r="E92" s="636"/>
      <c r="F92" s="615"/>
      <c r="G92" s="615"/>
      <c r="H92" s="1664">
        <f>SUM(H85:H91)</f>
        <v>0</v>
      </c>
      <c r="I92" s="477"/>
      <c r="J92" s="477"/>
      <c r="K92" s="1671">
        <f t="shared" si="12"/>
        <v>0</v>
      </c>
      <c r="L92" s="1664">
        <f>SUM(L85:L91)</f>
        <v>0</v>
      </c>
    </row>
    <row r="93" spans="1:12" ht="14.25" thickTop="1" thickBot="1" x14ac:dyDescent="0.25">
      <c r="A93" s="1510" t="s">
        <v>688</v>
      </c>
      <c r="B93" s="638">
        <v>4310</v>
      </c>
      <c r="C93" s="615"/>
      <c r="D93" s="615"/>
      <c r="E93" s="636"/>
      <c r="F93" s="615"/>
      <c r="G93" s="615"/>
      <c r="H93" s="466">
        <v>0</v>
      </c>
      <c r="I93" s="477"/>
      <c r="J93" s="477"/>
      <c r="K93" s="1671">
        <f t="shared" si="12"/>
        <v>0</v>
      </c>
      <c r="L93" s="532"/>
    </row>
    <row r="94" spans="1:12" ht="12.75" customHeight="1" thickTop="1" thickBot="1" x14ac:dyDescent="0.25">
      <c r="A94" s="1511" t="s">
        <v>689</v>
      </c>
      <c r="B94" s="637">
        <v>4320</v>
      </c>
      <c r="C94" s="615"/>
      <c r="D94" s="615"/>
      <c r="E94" s="636"/>
      <c r="F94" s="615"/>
      <c r="G94" s="615"/>
      <c r="H94" s="466">
        <v>0</v>
      </c>
      <c r="I94" s="477"/>
      <c r="J94" s="477"/>
      <c r="K94" s="1671">
        <f t="shared" si="12"/>
        <v>0</v>
      </c>
      <c r="L94" s="530"/>
    </row>
    <row r="95" spans="1:12" ht="15" customHeight="1" thickTop="1" thickBot="1" x14ac:dyDescent="0.25">
      <c r="A95" s="1511" t="s">
        <v>1488</v>
      </c>
      <c r="B95" s="637">
        <v>4330</v>
      </c>
      <c r="C95" s="615"/>
      <c r="D95" s="615"/>
      <c r="E95" s="636"/>
      <c r="F95" s="615"/>
      <c r="G95" s="615"/>
      <c r="H95" s="466">
        <v>0</v>
      </c>
      <c r="I95" s="477"/>
      <c r="J95" s="477"/>
      <c r="K95" s="1671">
        <f t="shared" si="12"/>
        <v>0</v>
      </c>
      <c r="L95" s="530"/>
    </row>
    <row r="96" spans="1:12" ht="14.25" thickTop="1" thickBot="1" x14ac:dyDescent="0.25">
      <c r="A96" s="1511" t="s">
        <v>690</v>
      </c>
      <c r="B96" s="637">
        <v>4340</v>
      </c>
      <c r="C96" s="615"/>
      <c r="D96" s="615"/>
      <c r="E96" s="636"/>
      <c r="F96" s="615"/>
      <c r="G96" s="615"/>
      <c r="H96" s="466">
        <v>616156</v>
      </c>
      <c r="I96" s="477"/>
      <c r="J96" s="477"/>
      <c r="K96" s="1671">
        <f t="shared" si="12"/>
        <v>616156</v>
      </c>
      <c r="L96" s="530"/>
    </row>
    <row r="97" spans="1:14" ht="12.75" customHeight="1" thickTop="1" thickBot="1" x14ac:dyDescent="0.25">
      <c r="A97" s="1511" t="s">
        <v>763</v>
      </c>
      <c r="B97" s="637">
        <v>4370</v>
      </c>
      <c r="C97" s="615"/>
      <c r="D97" s="615"/>
      <c r="E97" s="636"/>
      <c r="F97" s="615"/>
      <c r="G97" s="615"/>
      <c r="H97" s="466">
        <v>0</v>
      </c>
      <c r="I97" s="477"/>
      <c r="J97" s="477"/>
      <c r="K97" s="1671">
        <f t="shared" si="12"/>
        <v>0</v>
      </c>
      <c r="L97" s="530"/>
    </row>
    <row r="98" spans="1:14" ht="14.25" thickTop="1" thickBot="1" x14ac:dyDescent="0.25">
      <c r="A98" s="1511" t="s">
        <v>764</v>
      </c>
      <c r="B98" s="637">
        <v>4380</v>
      </c>
      <c r="C98" s="615"/>
      <c r="D98" s="615"/>
      <c r="E98" s="640"/>
      <c r="F98" s="615"/>
      <c r="G98" s="615"/>
      <c r="H98" s="466">
        <v>0</v>
      </c>
      <c r="I98" s="477"/>
      <c r="J98" s="477"/>
      <c r="K98" s="1671">
        <f t="shared" si="12"/>
        <v>0</v>
      </c>
      <c r="L98" s="530"/>
    </row>
    <row r="99" spans="1:14" ht="14.25" thickTop="1" thickBot="1" x14ac:dyDescent="0.25">
      <c r="A99" s="1511" t="s">
        <v>367</v>
      </c>
      <c r="B99" s="637">
        <v>4390</v>
      </c>
      <c r="C99" s="615"/>
      <c r="D99" s="615"/>
      <c r="E99" s="466">
        <v>0</v>
      </c>
      <c r="F99" s="615"/>
      <c r="G99" s="615"/>
      <c r="H99" s="466">
        <v>0</v>
      </c>
      <c r="I99" s="477"/>
      <c r="J99" s="477"/>
      <c r="K99" s="1671">
        <f>SUM(E99,H99)</f>
        <v>0</v>
      </c>
      <c r="L99" s="530"/>
    </row>
    <row r="100" spans="1:14" ht="14.25" thickTop="1" thickBot="1" x14ac:dyDescent="0.25">
      <c r="A100" s="1674" t="s">
        <v>1486</v>
      </c>
      <c r="B100" s="1675">
        <v>4300</v>
      </c>
      <c r="C100" s="615"/>
      <c r="D100" s="615"/>
      <c r="E100" s="1671">
        <f>SUM(E93:E99)</f>
        <v>0</v>
      </c>
      <c r="F100" s="615"/>
      <c r="G100" s="615"/>
      <c r="H100" s="1671">
        <f>SUM(H93:H99)</f>
        <v>616156</v>
      </c>
      <c r="I100" s="477"/>
      <c r="J100" s="477"/>
      <c r="K100" s="1671">
        <f>SUM(K93:K99)</f>
        <v>616156</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row>
    <row r="102" spans="1:14" ht="12.75" customHeight="1" thickTop="1" thickBot="1" x14ac:dyDescent="0.25">
      <c r="A102" s="1662" t="s">
        <v>1487</v>
      </c>
      <c r="B102" s="1672">
        <v>4000</v>
      </c>
      <c r="C102" s="615"/>
      <c r="D102" s="615"/>
      <c r="E102" s="1671">
        <f>SUM(E84,E92,E100,E101)</f>
        <v>5061</v>
      </c>
      <c r="F102" s="615"/>
      <c r="G102" s="615"/>
      <c r="H102" s="1671">
        <f>SUM(H84,H92,H100,H101)</f>
        <v>616156</v>
      </c>
      <c r="I102" s="477"/>
      <c r="J102" s="477"/>
      <c r="K102" s="1671">
        <f>SUM(K84,K92,K100,K101)</f>
        <v>621217</v>
      </c>
      <c r="L102" s="1671">
        <f>SUM(L84,L92,L100,L101)</f>
        <v>661742</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c r="M113" s="612"/>
      <c r="N113" s="612"/>
    </row>
    <row r="114" spans="1:14" ht="12.75" customHeight="1" thickTop="1" thickBot="1" x14ac:dyDescent="0.25">
      <c r="A114" s="1662" t="s">
        <v>48</v>
      </c>
      <c r="B114" s="1676"/>
      <c r="C114" s="1664">
        <f>SUM(C33,C74,C75,C102,C112,C113)</f>
        <v>47872</v>
      </c>
      <c r="D114" s="1664">
        <f t="shared" ref="D114:K114" si="13">SUM(D33,D74,D75,D102,D112,D113)</f>
        <v>11608</v>
      </c>
      <c r="E114" s="1664">
        <f t="shared" si="13"/>
        <v>27106</v>
      </c>
      <c r="F114" s="1664">
        <f t="shared" si="13"/>
        <v>30717</v>
      </c>
      <c r="G114" s="1664">
        <f t="shared" si="13"/>
        <v>19318</v>
      </c>
      <c r="H114" s="1664">
        <f>SUM(H33,H74,H75,H102,H112,H113)</f>
        <v>616156</v>
      </c>
      <c r="I114" s="1664">
        <f t="shared" si="13"/>
        <v>0</v>
      </c>
      <c r="J114" s="1664">
        <f t="shared" si="13"/>
        <v>0</v>
      </c>
      <c r="K114" s="1664">
        <f t="shared" si="13"/>
        <v>752777</v>
      </c>
      <c r="L114" s="1664">
        <f>SUM(L33,L74,L75,L102,L112,L113)</f>
        <v>798387</v>
      </c>
    </row>
    <row r="115" spans="1:14" ht="13.5" thickTop="1" x14ac:dyDescent="0.2">
      <c r="A115" s="2189" t="s">
        <v>996</v>
      </c>
      <c r="B115" s="2190"/>
      <c r="C115" s="617"/>
      <c r="D115" s="617"/>
      <c r="E115" s="617"/>
      <c r="F115" s="617"/>
      <c r="G115" s="617"/>
      <c r="H115" s="617"/>
      <c r="I115" s="617"/>
      <c r="J115" s="617"/>
      <c r="K115" s="1678">
        <f>'Revenues 9-14'!C268-'Expenditures 15-22'!K114</f>
        <v>76904</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7" t="s">
        <v>296</v>
      </c>
      <c r="B117" s="2168"/>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row>
    <row r="124" spans="1:14" ht="14.25" thickTop="1" thickBot="1" x14ac:dyDescent="0.25">
      <c r="A124" s="1502" t="s">
        <v>197</v>
      </c>
      <c r="B124" s="613">
        <v>2540</v>
      </c>
      <c r="C124" s="466">
        <v>0</v>
      </c>
      <c r="D124" s="466">
        <v>0</v>
      </c>
      <c r="E124" s="466">
        <v>0</v>
      </c>
      <c r="F124" s="466">
        <v>0</v>
      </c>
      <c r="G124" s="466">
        <v>0</v>
      </c>
      <c r="H124" s="466">
        <v>0</v>
      </c>
      <c r="I124" s="466">
        <v>0</v>
      </c>
      <c r="J124" s="466">
        <v>0</v>
      </c>
      <c r="K124" s="1664">
        <f>SUM(C124:J124)</f>
        <v>0</v>
      </c>
      <c r="L124" s="466"/>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row>
    <row r="126" spans="1:14" ht="14.25" thickTop="1" thickBot="1" x14ac:dyDescent="0.25">
      <c r="A126" s="1502" t="s">
        <v>100</v>
      </c>
      <c r="B126" s="613">
        <v>2560</v>
      </c>
      <c r="C126" s="652"/>
      <c r="D126" s="652"/>
      <c r="E126" s="652"/>
      <c r="F126" s="652"/>
      <c r="G126" s="466">
        <v>0</v>
      </c>
      <c r="H126" s="652"/>
      <c r="I126" s="466">
        <v>0</v>
      </c>
      <c r="J126" s="615"/>
      <c r="K126" s="1664">
        <f>SUM(C126:J126)</f>
        <v>0</v>
      </c>
      <c r="L126" s="466"/>
    </row>
    <row r="127" spans="1:14" ht="12.75" customHeight="1" thickTop="1" thickBot="1" x14ac:dyDescent="0.25">
      <c r="A127" s="1662" t="s">
        <v>719</v>
      </c>
      <c r="B127" s="1663" t="s">
        <v>35</v>
      </c>
      <c r="C127" s="1664">
        <f>SUM(C122:C126)</f>
        <v>0</v>
      </c>
      <c r="D127" s="1664">
        <f t="shared" ref="D127:L127" si="14">SUM(D122:D126)</f>
        <v>0</v>
      </c>
      <c r="E127" s="1664">
        <f t="shared" si="14"/>
        <v>0</v>
      </c>
      <c r="F127" s="1664">
        <f t="shared" si="14"/>
        <v>0</v>
      </c>
      <c r="G127" s="1664">
        <f t="shared" si="14"/>
        <v>0</v>
      </c>
      <c r="H127" s="1664">
        <f t="shared" si="14"/>
        <v>0</v>
      </c>
      <c r="I127" s="1664">
        <f t="shared" si="14"/>
        <v>0</v>
      </c>
      <c r="J127" s="1664">
        <f t="shared" si="14"/>
        <v>0</v>
      </c>
      <c r="K127" s="1664">
        <f t="shared" si="14"/>
        <v>0</v>
      </c>
      <c r="L127" s="1664">
        <f t="shared" si="14"/>
        <v>0</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row>
    <row r="129" spans="1:14" ht="12.75" customHeight="1" thickBot="1" x14ac:dyDescent="0.25">
      <c r="A129" s="1680" t="s">
        <v>811</v>
      </c>
      <c r="B129" s="1681" t="s">
        <v>569</v>
      </c>
      <c r="C129" s="1671">
        <f>SUM(C120,C127,C128)</f>
        <v>0</v>
      </c>
      <c r="D129" s="1671">
        <f t="shared" ref="D129:L129" si="15">SUM(D120,D127,D128)</f>
        <v>0</v>
      </c>
      <c r="E129" s="1671">
        <f t="shared" si="15"/>
        <v>0</v>
      </c>
      <c r="F129" s="1671">
        <f t="shared" si="15"/>
        <v>0</v>
      </c>
      <c r="G129" s="1671">
        <f t="shared" si="15"/>
        <v>0</v>
      </c>
      <c r="H129" s="1671">
        <f t="shared" si="15"/>
        <v>0</v>
      </c>
      <c r="I129" s="1671">
        <f t="shared" si="15"/>
        <v>0</v>
      </c>
      <c r="J129" s="1671">
        <f t="shared" si="15"/>
        <v>0</v>
      </c>
      <c r="K129" s="1671">
        <f t="shared" si="15"/>
        <v>0</v>
      </c>
      <c r="L129" s="1671">
        <f t="shared" si="15"/>
        <v>0</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c r="M133" s="206"/>
      <c r="N133" s="206"/>
    </row>
    <row r="134" spans="1:14" x14ac:dyDescent="0.2">
      <c r="A134" s="1502" t="s">
        <v>304</v>
      </c>
      <c r="B134" s="613">
        <v>4120</v>
      </c>
      <c r="C134" s="615"/>
      <c r="D134" s="615"/>
      <c r="E134" s="466">
        <v>0</v>
      </c>
      <c r="F134" s="615"/>
      <c r="G134" s="615"/>
      <c r="H134" s="466">
        <v>0</v>
      </c>
      <c r="I134" s="477"/>
      <c r="J134" s="615"/>
      <c r="K134" s="1666">
        <f>SUM(E134,H134)</f>
        <v>0</v>
      </c>
      <c r="L134" s="568"/>
    </row>
    <row r="135" spans="1:14" x14ac:dyDescent="0.2">
      <c r="A135" s="1502" t="s">
        <v>697</v>
      </c>
      <c r="B135" s="613">
        <v>4140</v>
      </c>
      <c r="C135" s="615"/>
      <c r="D135" s="615"/>
      <c r="E135" s="466">
        <v>0</v>
      </c>
      <c r="F135" s="615"/>
      <c r="G135" s="615"/>
      <c r="H135" s="466">
        <v>0</v>
      </c>
      <c r="I135" s="477"/>
      <c r="J135" s="615"/>
      <c r="K135" s="1666">
        <f>SUM(E135,H135)</f>
        <v>0</v>
      </c>
      <c r="L135" s="466"/>
    </row>
    <row r="136" spans="1:14" x14ac:dyDescent="0.2">
      <c r="A136" s="1506" t="s">
        <v>698</v>
      </c>
      <c r="B136" s="627">
        <v>4190</v>
      </c>
      <c r="C136" s="615"/>
      <c r="D136" s="615"/>
      <c r="E136" s="466">
        <v>0</v>
      </c>
      <c r="F136" s="615"/>
      <c r="G136" s="615"/>
      <c r="H136" s="466">
        <v>0</v>
      </c>
      <c r="I136" s="477"/>
      <c r="J136" s="615"/>
      <c r="K136" s="1666">
        <f>SUM(E136,H136)</f>
        <v>0</v>
      </c>
      <c r="L136" s="466"/>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row>
    <row r="143" spans="1:14" x14ac:dyDescent="0.2">
      <c r="A143" s="1502" t="s">
        <v>88</v>
      </c>
      <c r="B143" s="613">
        <v>5120</v>
      </c>
      <c r="C143" s="615"/>
      <c r="D143" s="615"/>
      <c r="E143" s="615"/>
      <c r="F143" s="615"/>
      <c r="G143" s="615"/>
      <c r="H143" s="466">
        <v>0</v>
      </c>
      <c r="I143" s="468"/>
      <c r="J143" s="615"/>
      <c r="K143" s="1666">
        <f>SUM(H143)</f>
        <v>0</v>
      </c>
      <c r="L143" s="466"/>
    </row>
    <row r="144" spans="1:14" ht="12.75" customHeight="1" x14ac:dyDescent="0.2">
      <c r="A144" s="1502" t="s">
        <v>1170</v>
      </c>
      <c r="B144" s="627" t="s">
        <v>617</v>
      </c>
      <c r="C144" s="615"/>
      <c r="D144" s="615"/>
      <c r="E144" s="615"/>
      <c r="F144" s="615"/>
      <c r="G144" s="615"/>
      <c r="H144" s="466">
        <v>0</v>
      </c>
      <c r="I144" s="468"/>
      <c r="J144" s="615"/>
      <c r="K144" s="1666">
        <f>SUM(H144)</f>
        <v>0</v>
      </c>
      <c r="L144" s="466"/>
    </row>
    <row r="145" spans="1:14" x14ac:dyDescent="0.2">
      <c r="A145" s="1502" t="s">
        <v>89</v>
      </c>
      <c r="B145" s="613" t="s">
        <v>589</v>
      </c>
      <c r="C145" s="615"/>
      <c r="D145" s="615"/>
      <c r="E145" s="615"/>
      <c r="F145" s="615"/>
      <c r="G145" s="615"/>
      <c r="H145" s="466">
        <v>0</v>
      </c>
      <c r="I145" s="468"/>
      <c r="J145" s="615"/>
      <c r="K145" s="1666">
        <f>SUM(H145)</f>
        <v>0</v>
      </c>
      <c r="L145" s="466"/>
    </row>
    <row r="146" spans="1:14" ht="12.75" customHeight="1" x14ac:dyDescent="0.2">
      <c r="A146" s="1502" t="s">
        <v>619</v>
      </c>
      <c r="B146" s="613" t="s">
        <v>618</v>
      </c>
      <c r="C146" s="615"/>
      <c r="D146" s="615"/>
      <c r="E146" s="615"/>
      <c r="F146" s="615"/>
      <c r="G146" s="615"/>
      <c r="H146" s="466">
        <v>0</v>
      </c>
      <c r="I146" s="468"/>
      <c r="J146" s="615"/>
      <c r="K146" s="1666">
        <f>SUM(H146)</f>
        <v>0</v>
      </c>
      <c r="L146" s="466"/>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row>
    <row r="151" spans="1:14" ht="12.75" customHeight="1" thickTop="1" thickBot="1" x14ac:dyDescent="0.25">
      <c r="A151" s="2179" t="s">
        <v>620</v>
      </c>
      <c r="B151" s="2161"/>
      <c r="C151" s="1664">
        <f>SUM(C129,C130,C139,C149,C150)</f>
        <v>0</v>
      </c>
      <c r="D151" s="1664">
        <f t="shared" ref="D151:K151" si="16">SUM(D129,D130,D139,D149,D150)</f>
        <v>0</v>
      </c>
      <c r="E151" s="1664">
        <f t="shared" si="16"/>
        <v>0</v>
      </c>
      <c r="F151" s="1664">
        <f t="shared" si="16"/>
        <v>0</v>
      </c>
      <c r="G151" s="1664">
        <f t="shared" si="16"/>
        <v>0</v>
      </c>
      <c r="H151" s="1664">
        <f t="shared" si="16"/>
        <v>0</v>
      </c>
      <c r="I151" s="1664">
        <f t="shared" si="16"/>
        <v>0</v>
      </c>
      <c r="J151" s="1664">
        <f t="shared" si="16"/>
        <v>0</v>
      </c>
      <c r="K151" s="1664">
        <f t="shared" si="16"/>
        <v>0</v>
      </c>
      <c r="L151" s="1664">
        <f>SUM(L129,L130,L139,L149,L150)</f>
        <v>0</v>
      </c>
    </row>
    <row r="152" spans="1:14" ht="12.75" customHeight="1" thickTop="1" x14ac:dyDescent="0.2">
      <c r="A152" s="2182" t="s">
        <v>1178</v>
      </c>
      <c r="B152" s="2183"/>
      <c r="C152" s="617"/>
      <c r="D152" s="617"/>
      <c r="E152" s="617"/>
      <c r="F152" s="617"/>
      <c r="G152" s="617"/>
      <c r="H152" s="617"/>
      <c r="I152" s="617"/>
      <c r="J152" s="615"/>
      <c r="K152" s="1678">
        <f>'Revenues 9-14'!D268-'Expenditures 15-22'!K151</f>
        <v>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7" t="s">
        <v>621</v>
      </c>
      <c r="B154" s="2169"/>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row>
    <row r="164" spans="1:14" x14ac:dyDescent="0.2">
      <c r="A164" s="1502" t="s">
        <v>88</v>
      </c>
      <c r="B164" s="613">
        <v>5120</v>
      </c>
      <c r="C164" s="615"/>
      <c r="D164" s="615"/>
      <c r="E164" s="615"/>
      <c r="F164" s="615"/>
      <c r="G164" s="615"/>
      <c r="H164" s="466">
        <v>0</v>
      </c>
      <c r="I164" s="615"/>
      <c r="J164" s="615"/>
      <c r="K164" s="1665">
        <f>SUM(C164:J164)</f>
        <v>0</v>
      </c>
      <c r="L164" s="466"/>
    </row>
    <row r="165" spans="1:14" ht="12.75" customHeight="1" x14ac:dyDescent="0.2">
      <c r="A165" s="1502" t="s">
        <v>1170</v>
      </c>
      <c r="B165" s="613" t="s">
        <v>617</v>
      </c>
      <c r="C165" s="615"/>
      <c r="D165" s="615"/>
      <c r="E165" s="615"/>
      <c r="F165" s="615"/>
      <c r="G165" s="615"/>
      <c r="H165" s="466">
        <v>0</v>
      </c>
      <c r="I165" s="615"/>
      <c r="J165" s="615"/>
      <c r="K165" s="1665">
        <f>SUM(C165:J165)</f>
        <v>0</v>
      </c>
      <c r="L165" s="466"/>
    </row>
    <row r="166" spans="1:14" x14ac:dyDescent="0.2">
      <c r="A166" s="1502" t="s">
        <v>89</v>
      </c>
      <c r="B166" s="627" t="s">
        <v>589</v>
      </c>
      <c r="C166" s="615"/>
      <c r="D166" s="615"/>
      <c r="E166" s="615"/>
      <c r="F166" s="615"/>
      <c r="G166" s="615"/>
      <c r="H166" s="466">
        <v>0</v>
      </c>
      <c r="I166" s="615"/>
      <c r="J166" s="615"/>
      <c r="K166" s="1665">
        <f>SUM(C166:J166)</f>
        <v>0</v>
      </c>
      <c r="L166" s="466"/>
    </row>
    <row r="167" spans="1:14" ht="12.75" customHeight="1" x14ac:dyDescent="0.2">
      <c r="A167" s="1502" t="s">
        <v>619</v>
      </c>
      <c r="B167" s="613" t="s">
        <v>618</v>
      </c>
      <c r="C167" s="615"/>
      <c r="D167" s="615"/>
      <c r="E167" s="615"/>
      <c r="F167" s="615"/>
      <c r="G167" s="615"/>
      <c r="H167" s="466">
        <v>0</v>
      </c>
      <c r="I167" s="615"/>
      <c r="J167" s="615"/>
      <c r="K167" s="1665">
        <f>SUM(C167:J167)</f>
        <v>0</v>
      </c>
      <c r="L167" s="466"/>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0</v>
      </c>
      <c r="I169" s="615"/>
      <c r="J169" s="615"/>
      <c r="K169" s="1665">
        <f>SUM(C169:H169)</f>
        <v>0</v>
      </c>
      <c r="L169" s="654"/>
    </row>
    <row r="170" spans="1:14" ht="33.75" customHeight="1" x14ac:dyDescent="0.2">
      <c r="A170" s="667" t="s">
        <v>1670</v>
      </c>
      <c r="B170" s="669" t="s">
        <v>31</v>
      </c>
      <c r="C170" s="615"/>
      <c r="D170" s="615"/>
      <c r="E170" s="615"/>
      <c r="F170" s="615"/>
      <c r="G170" s="615"/>
      <c r="H170" s="568">
        <v>0</v>
      </c>
      <c r="I170" s="615"/>
      <c r="J170" s="615"/>
      <c r="K170" s="1665">
        <f>SUM(C170:J170)</f>
        <v>0</v>
      </c>
      <c r="L170" s="568"/>
    </row>
    <row r="171" spans="1:14" ht="15.75" customHeight="1" x14ac:dyDescent="0.2">
      <c r="A171" s="620" t="s">
        <v>766</v>
      </c>
      <c r="B171" s="670" t="s">
        <v>84</v>
      </c>
      <c r="C171" s="615"/>
      <c r="D171" s="615"/>
      <c r="E171" s="466">
        <v>0</v>
      </c>
      <c r="F171" s="615"/>
      <c r="G171" s="615"/>
      <c r="H171" s="568">
        <v>0</v>
      </c>
      <c r="I171" s="477"/>
      <c r="J171" s="615"/>
      <c r="K171" s="1665">
        <f>SUM(C171:J171)</f>
        <v>0</v>
      </c>
      <c r="L171" s="568"/>
    </row>
    <row r="172" spans="1:14" ht="12.75" customHeight="1" thickBot="1" x14ac:dyDescent="0.25">
      <c r="A172" s="1662" t="s">
        <v>638</v>
      </c>
      <c r="B172" s="1663" t="s">
        <v>492</v>
      </c>
      <c r="C172" s="615"/>
      <c r="D172" s="615"/>
      <c r="E172" s="1671">
        <f>SUM(E168,E169,E170,E171)</f>
        <v>0</v>
      </c>
      <c r="F172" s="615"/>
      <c r="G172" s="615"/>
      <c r="H172" s="1671">
        <f>SUM(H168,H169,H170,H171)</f>
        <v>0</v>
      </c>
      <c r="I172" s="636"/>
      <c r="J172" s="615"/>
      <c r="K172" s="1671">
        <f>SUM(K168,K169,K170,K171)</f>
        <v>0</v>
      </c>
      <c r="L172" s="1671">
        <f>SUM(L168,L169,L170,L171)</f>
        <v>0</v>
      </c>
    </row>
    <row r="173" spans="1:14" ht="15.75" customHeight="1" thickTop="1" thickBot="1" x14ac:dyDescent="0.25">
      <c r="A173" s="1617" t="s">
        <v>85</v>
      </c>
      <c r="B173" s="1609" t="s">
        <v>861</v>
      </c>
      <c r="C173" s="615"/>
      <c r="D173" s="615"/>
      <c r="E173" s="622"/>
      <c r="F173" s="615"/>
      <c r="G173" s="615"/>
      <c r="H173" s="625"/>
      <c r="I173" s="636"/>
      <c r="J173" s="615"/>
      <c r="K173" s="622"/>
      <c r="L173" s="575"/>
    </row>
    <row r="174" spans="1:14" ht="12.75" customHeight="1" thickTop="1" thickBot="1" x14ac:dyDescent="0.25">
      <c r="A174" s="1683" t="s">
        <v>90</v>
      </c>
      <c r="B174" s="1684"/>
      <c r="C174" s="615"/>
      <c r="D174" s="615"/>
      <c r="E174" s="1671">
        <f>SUM(E172,E173)</f>
        <v>0</v>
      </c>
      <c r="F174" s="615"/>
      <c r="G174" s="615"/>
      <c r="H174" s="1671">
        <f>SUM(H160,H172,H173)</f>
        <v>0</v>
      </c>
      <c r="I174" s="636"/>
      <c r="J174" s="615"/>
      <c r="K174" s="1671">
        <f>SUM(K160,K172,K173)</f>
        <v>0</v>
      </c>
      <c r="L174" s="1671">
        <f>SUM(L160,L172,L173)</f>
        <v>0</v>
      </c>
    </row>
    <row r="175" spans="1:14" ht="13.5" thickTop="1" x14ac:dyDescent="0.2">
      <c r="A175" s="2189" t="s">
        <v>996</v>
      </c>
      <c r="B175" s="2190"/>
      <c r="C175" s="615"/>
      <c r="D175" s="615"/>
      <c r="E175" s="615"/>
      <c r="F175" s="615"/>
      <c r="G175" s="615"/>
      <c r="H175" s="617"/>
      <c r="I175" s="615"/>
      <c r="J175" s="615"/>
      <c r="K175" s="1678">
        <f>'Revenues 9-14'!E268-'Expenditures 15-22'!K174</f>
        <v>0</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0</v>
      </c>
      <c r="D182" s="466">
        <v>0</v>
      </c>
      <c r="E182" s="466">
        <v>0</v>
      </c>
      <c r="F182" s="466">
        <v>0</v>
      </c>
      <c r="G182" s="466">
        <v>0</v>
      </c>
      <c r="H182" s="466">
        <v>0</v>
      </c>
      <c r="I182" s="466">
        <v>0</v>
      </c>
      <c r="J182" s="466">
        <v>0</v>
      </c>
      <c r="K182" s="1665">
        <f>SUM(C182:J182)</f>
        <v>0</v>
      </c>
      <c r="L182" s="466"/>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row>
    <row r="184" spans="1:14" ht="12.75" customHeight="1" thickTop="1" thickBot="1" x14ac:dyDescent="0.25">
      <c r="A184" s="1685" t="s">
        <v>811</v>
      </c>
      <c r="B184" s="1663" t="s">
        <v>569</v>
      </c>
      <c r="C184" s="1671">
        <f>SUM(C180,C182,C183)</f>
        <v>0</v>
      </c>
      <c r="D184" s="1671">
        <f t="shared" ref="D184:J184" si="17">SUM(D180,D182,D183)</f>
        <v>0</v>
      </c>
      <c r="E184" s="1671">
        <f t="shared" si="17"/>
        <v>0</v>
      </c>
      <c r="F184" s="1671">
        <f t="shared" si="17"/>
        <v>0</v>
      </c>
      <c r="G184" s="1671">
        <f t="shared" si="17"/>
        <v>0</v>
      </c>
      <c r="H184" s="1671">
        <f t="shared" si="17"/>
        <v>0</v>
      </c>
      <c r="I184" s="1671">
        <f t="shared" si="17"/>
        <v>0</v>
      </c>
      <c r="J184" s="1671">
        <f t="shared" si="17"/>
        <v>0</v>
      </c>
      <c r="K184" s="1671">
        <f>SUM(K180,K182,K183)</f>
        <v>0</v>
      </c>
      <c r="L184" s="1671">
        <f>SUM(L180, L182:L183)</f>
        <v>0</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row>
    <row r="189" spans="1:14" x14ac:dyDescent="0.2">
      <c r="A189" s="1502" t="s">
        <v>304</v>
      </c>
      <c r="B189" s="613">
        <v>4120</v>
      </c>
      <c r="C189" s="615"/>
      <c r="D189" s="615"/>
      <c r="E189" s="466">
        <v>0</v>
      </c>
      <c r="F189" s="615"/>
      <c r="G189" s="615"/>
      <c r="H189" s="466">
        <v>0</v>
      </c>
      <c r="I189" s="477"/>
      <c r="J189" s="615"/>
      <c r="K189" s="1665">
        <f t="shared" si="18"/>
        <v>0</v>
      </c>
      <c r="L189" s="466"/>
    </row>
    <row r="190" spans="1:14" x14ac:dyDescent="0.2">
      <c r="A190" s="1502" t="s">
        <v>305</v>
      </c>
      <c r="B190" s="627">
        <v>4130</v>
      </c>
      <c r="C190" s="615"/>
      <c r="D190" s="615"/>
      <c r="E190" s="466">
        <v>0</v>
      </c>
      <c r="F190" s="615"/>
      <c r="G190" s="615"/>
      <c r="H190" s="466">
        <v>0</v>
      </c>
      <c r="I190" s="477"/>
      <c r="J190" s="615"/>
      <c r="K190" s="1665">
        <f t="shared" si="18"/>
        <v>0</v>
      </c>
      <c r="L190" s="466"/>
    </row>
    <row r="191" spans="1:14" x14ac:dyDescent="0.2">
      <c r="A191" s="1502" t="s">
        <v>697</v>
      </c>
      <c r="B191" s="613">
        <v>4140</v>
      </c>
      <c r="C191" s="615"/>
      <c r="D191" s="615"/>
      <c r="E191" s="466">
        <v>0</v>
      </c>
      <c r="F191" s="615"/>
      <c r="G191" s="615"/>
      <c r="H191" s="466">
        <v>0</v>
      </c>
      <c r="I191" s="477"/>
      <c r="J191" s="615"/>
      <c r="K191" s="1665">
        <f t="shared" si="18"/>
        <v>0</v>
      </c>
      <c r="L191" s="466"/>
    </row>
    <row r="192" spans="1:14" x14ac:dyDescent="0.2">
      <c r="A192" s="1502" t="s">
        <v>86</v>
      </c>
      <c r="B192" s="613">
        <v>4170</v>
      </c>
      <c r="C192" s="615"/>
      <c r="D192" s="615"/>
      <c r="E192" s="466">
        <v>0</v>
      </c>
      <c r="F192" s="615"/>
      <c r="G192" s="615"/>
      <c r="H192" s="466">
        <v>0</v>
      </c>
      <c r="I192" s="477"/>
      <c r="J192" s="615"/>
      <c r="K192" s="1665">
        <f t="shared" si="18"/>
        <v>0</v>
      </c>
      <c r="L192" s="466"/>
    </row>
    <row r="193" spans="1:14" x14ac:dyDescent="0.2">
      <c r="A193" s="1506" t="s">
        <v>698</v>
      </c>
      <c r="B193" s="627">
        <v>4190</v>
      </c>
      <c r="C193" s="615"/>
      <c r="D193" s="615"/>
      <c r="E193" s="466">
        <v>0</v>
      </c>
      <c r="F193" s="615"/>
      <c r="G193" s="615"/>
      <c r="H193" s="466">
        <v>0</v>
      </c>
      <c r="I193" s="477"/>
      <c r="J193" s="615"/>
      <c r="K193" s="1665">
        <f t="shared" si="18"/>
        <v>0</v>
      </c>
      <c r="L193" s="466"/>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row>
    <row r="200" spans="1:14" x14ac:dyDescent="0.2">
      <c r="A200" s="1502" t="s">
        <v>88</v>
      </c>
      <c r="B200" s="613">
        <v>5120</v>
      </c>
      <c r="C200" s="615"/>
      <c r="D200" s="615"/>
      <c r="E200" s="615"/>
      <c r="F200" s="615"/>
      <c r="G200" s="615"/>
      <c r="H200" s="466">
        <v>0</v>
      </c>
      <c r="I200" s="615"/>
      <c r="J200" s="615"/>
      <c r="K200" s="1665">
        <f>SUM(H200)</f>
        <v>0</v>
      </c>
      <c r="L200" s="466"/>
    </row>
    <row r="201" spans="1:14" ht="12.75" customHeight="1" x14ac:dyDescent="0.2">
      <c r="A201" s="1502" t="s">
        <v>1170</v>
      </c>
      <c r="B201" s="627" t="s">
        <v>617</v>
      </c>
      <c r="C201" s="615"/>
      <c r="D201" s="615"/>
      <c r="E201" s="615"/>
      <c r="F201" s="615"/>
      <c r="G201" s="615"/>
      <c r="H201" s="466">
        <v>0</v>
      </c>
      <c r="I201" s="615"/>
      <c r="J201" s="615"/>
      <c r="K201" s="1665">
        <f>SUM(H201)</f>
        <v>0</v>
      </c>
      <c r="L201" s="466"/>
    </row>
    <row r="202" spans="1:14" x14ac:dyDescent="0.2">
      <c r="A202" s="1502" t="s">
        <v>89</v>
      </c>
      <c r="B202" s="613" t="s">
        <v>589</v>
      </c>
      <c r="C202" s="615"/>
      <c r="D202" s="615"/>
      <c r="E202" s="615"/>
      <c r="F202" s="615"/>
      <c r="G202" s="615"/>
      <c r="H202" s="466">
        <v>0</v>
      </c>
      <c r="I202" s="615"/>
      <c r="J202" s="615"/>
      <c r="K202" s="1665">
        <f>SUM(H202)</f>
        <v>0</v>
      </c>
      <c r="L202" s="466"/>
    </row>
    <row r="203" spans="1:14" x14ac:dyDescent="0.2">
      <c r="A203" s="1514" t="s">
        <v>619</v>
      </c>
      <c r="B203" s="613" t="s">
        <v>618</v>
      </c>
      <c r="C203" s="615"/>
      <c r="D203" s="615"/>
      <c r="E203" s="615"/>
      <c r="F203" s="615"/>
      <c r="G203" s="615"/>
      <c r="H203" s="471">
        <v>0</v>
      </c>
      <c r="I203" s="615"/>
      <c r="J203" s="615"/>
      <c r="K203" s="1665">
        <f>SUM(H203)</f>
        <v>0</v>
      </c>
      <c r="L203" s="471"/>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row>
    <row r="206" spans="1:14" ht="30" customHeight="1" x14ac:dyDescent="0.2">
      <c r="A206" s="679" t="s">
        <v>1671</v>
      </c>
      <c r="B206" s="670" t="s">
        <v>31</v>
      </c>
      <c r="C206" s="615"/>
      <c r="D206" s="615"/>
      <c r="E206" s="615"/>
      <c r="F206" s="615"/>
      <c r="G206" s="615"/>
      <c r="H206" s="471">
        <v>0</v>
      </c>
      <c r="I206" s="615"/>
      <c r="J206" s="615"/>
      <c r="K206" s="1665">
        <f>SUM(H206)</f>
        <v>0</v>
      </c>
      <c r="L206" s="466"/>
    </row>
    <row r="207" spans="1:14" ht="15.75" customHeight="1" x14ac:dyDescent="0.2">
      <c r="A207" s="620" t="s">
        <v>766</v>
      </c>
      <c r="B207" s="670" t="s">
        <v>84</v>
      </c>
      <c r="C207" s="615"/>
      <c r="D207" s="615"/>
      <c r="E207" s="615"/>
      <c r="F207" s="615"/>
      <c r="G207" s="615"/>
      <c r="H207" s="471">
        <v>0</v>
      </c>
      <c r="I207" s="615"/>
      <c r="J207" s="615"/>
      <c r="K207" s="1665">
        <f>H207</f>
        <v>0</v>
      </c>
      <c r="L207" s="466"/>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row>
    <row r="210" spans="1:14" ht="12.75" customHeight="1" thickTop="1" thickBot="1" x14ac:dyDescent="0.25">
      <c r="A210" s="1686" t="s">
        <v>277</v>
      </c>
      <c r="B210" s="1687"/>
      <c r="C210" s="1664">
        <f>SUM(C184,C185)</f>
        <v>0</v>
      </c>
      <c r="D210" s="1664">
        <f>SUM(D184,D185)</f>
        <v>0</v>
      </c>
      <c r="E210" s="1664">
        <f>SUM(E184,E185,E196)</f>
        <v>0</v>
      </c>
      <c r="F210" s="1664">
        <f>SUM(F184,F185)</f>
        <v>0</v>
      </c>
      <c r="G210" s="1664">
        <f>SUM(G184,G185)</f>
        <v>0</v>
      </c>
      <c r="H210" s="1664">
        <f>SUM(H184,H185,H196,H208,H209)</f>
        <v>0</v>
      </c>
      <c r="I210" s="1664">
        <f>SUM(I184,I185)</f>
        <v>0</v>
      </c>
      <c r="J210" s="1664">
        <f>SUM(J184,J185)</f>
        <v>0</v>
      </c>
      <c r="K210" s="1665">
        <f>SUM(K184,K185,K196,K208,K209)</f>
        <v>0</v>
      </c>
      <c r="L210" s="1664">
        <f>SUM(L184,L185,L196,L208,L209)</f>
        <v>0</v>
      </c>
    </row>
    <row r="211" spans="1:14" ht="13.5" thickTop="1" x14ac:dyDescent="0.2">
      <c r="A211" s="2189" t="s">
        <v>996</v>
      </c>
      <c r="B211" s="2190"/>
      <c r="C211" s="617"/>
      <c r="D211" s="617"/>
      <c r="E211" s="617"/>
      <c r="F211" s="617"/>
      <c r="G211" s="617"/>
      <c r="H211" s="617"/>
      <c r="I211" s="615"/>
      <c r="J211" s="615"/>
      <c r="K211" s="1678">
        <f>'Revenues 9-14'!F268-'Expenditures 15-22'!K210</f>
        <v>0</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4" t="s">
        <v>965</v>
      </c>
      <c r="B213" s="2185"/>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0</v>
      </c>
      <c r="E215" s="615"/>
      <c r="F215" s="615"/>
      <c r="G215" s="615"/>
      <c r="H215" s="615"/>
      <c r="I215" s="615"/>
      <c r="J215" s="615"/>
      <c r="K215" s="1665">
        <f>D215</f>
        <v>0</v>
      </c>
      <c r="L215" s="466"/>
    </row>
    <row r="216" spans="1:14" x14ac:dyDescent="0.2">
      <c r="A216" s="1502" t="s">
        <v>163</v>
      </c>
      <c r="B216" s="613" t="s">
        <v>967</v>
      </c>
      <c r="C216" s="615"/>
      <c r="D216" s="467">
        <v>0</v>
      </c>
      <c r="E216" s="615"/>
      <c r="F216" s="615"/>
      <c r="G216" s="615"/>
      <c r="H216" s="615"/>
      <c r="I216" s="615"/>
      <c r="J216" s="615"/>
      <c r="K216" s="1665">
        <f t="shared" ref="K216:K228" si="19">D216</f>
        <v>0</v>
      </c>
      <c r="L216" s="466"/>
    </row>
    <row r="217" spans="1:14" x14ac:dyDescent="0.2">
      <c r="A217" s="1502" t="s">
        <v>164</v>
      </c>
      <c r="B217" s="613">
        <v>1200</v>
      </c>
      <c r="C217" s="615"/>
      <c r="D217" s="466">
        <v>0</v>
      </c>
      <c r="E217" s="615"/>
      <c r="F217" s="615"/>
      <c r="G217" s="615"/>
      <c r="H217" s="615"/>
      <c r="I217" s="615"/>
      <c r="J217" s="615"/>
      <c r="K217" s="1665">
        <f t="shared" si="19"/>
        <v>0</v>
      </c>
      <c r="L217" s="466"/>
    </row>
    <row r="218" spans="1:14" x14ac:dyDescent="0.2">
      <c r="A218" s="1502" t="s">
        <v>278</v>
      </c>
      <c r="B218" s="613" t="s">
        <v>968</v>
      </c>
      <c r="C218" s="615"/>
      <c r="D218" s="467">
        <v>0</v>
      </c>
      <c r="E218" s="615"/>
      <c r="F218" s="615"/>
      <c r="G218" s="615"/>
      <c r="H218" s="615"/>
      <c r="I218" s="615"/>
      <c r="J218" s="615"/>
      <c r="K218" s="1665">
        <f t="shared" si="19"/>
        <v>0</v>
      </c>
      <c r="L218" s="466"/>
    </row>
    <row r="219" spans="1:14" x14ac:dyDescent="0.2">
      <c r="A219" s="1502" t="s">
        <v>279</v>
      </c>
      <c r="B219" s="613">
        <v>1250</v>
      </c>
      <c r="C219" s="615"/>
      <c r="D219" s="466">
        <v>0</v>
      </c>
      <c r="E219" s="615"/>
      <c r="F219" s="615"/>
      <c r="G219" s="615"/>
      <c r="H219" s="615"/>
      <c r="I219" s="615"/>
      <c r="J219" s="615"/>
      <c r="K219" s="1665">
        <f t="shared" si="19"/>
        <v>0</v>
      </c>
      <c r="L219" s="466"/>
    </row>
    <row r="220" spans="1:14" x14ac:dyDescent="0.2">
      <c r="A220" s="1502" t="s">
        <v>280</v>
      </c>
      <c r="B220" s="613" t="s">
        <v>161</v>
      </c>
      <c r="C220" s="615"/>
      <c r="D220" s="467">
        <v>0</v>
      </c>
      <c r="E220" s="615"/>
      <c r="F220" s="615"/>
      <c r="G220" s="615"/>
      <c r="H220" s="615"/>
      <c r="I220" s="615"/>
      <c r="J220" s="615"/>
      <c r="K220" s="1665">
        <f t="shared" si="19"/>
        <v>0</v>
      </c>
      <c r="L220" s="466"/>
    </row>
    <row r="221" spans="1:14" x14ac:dyDescent="0.2">
      <c r="A221" s="1502" t="s">
        <v>962</v>
      </c>
      <c r="B221" s="613">
        <v>1300</v>
      </c>
      <c r="C221" s="615"/>
      <c r="D221" s="466">
        <v>0</v>
      </c>
      <c r="E221" s="615"/>
      <c r="F221" s="615"/>
      <c r="G221" s="615"/>
      <c r="H221" s="615"/>
      <c r="I221" s="615"/>
      <c r="J221" s="615"/>
      <c r="K221" s="1665">
        <f t="shared" si="19"/>
        <v>0</v>
      </c>
      <c r="L221" s="466"/>
    </row>
    <row r="222" spans="1:14" x14ac:dyDescent="0.2">
      <c r="A222" s="1502" t="s">
        <v>723</v>
      </c>
      <c r="B222" s="613">
        <v>1400</v>
      </c>
      <c r="C222" s="615"/>
      <c r="D222" s="466">
        <v>0</v>
      </c>
      <c r="E222" s="615"/>
      <c r="F222" s="615"/>
      <c r="G222" s="615"/>
      <c r="H222" s="615"/>
      <c r="I222" s="615"/>
      <c r="J222" s="615"/>
      <c r="K222" s="1665">
        <f t="shared" si="19"/>
        <v>0</v>
      </c>
      <c r="L222" s="466"/>
    </row>
    <row r="223" spans="1:14" x14ac:dyDescent="0.2">
      <c r="A223" s="1502" t="s">
        <v>963</v>
      </c>
      <c r="B223" s="613">
        <v>1500</v>
      </c>
      <c r="C223" s="615"/>
      <c r="D223" s="466">
        <v>0</v>
      </c>
      <c r="E223" s="615"/>
      <c r="F223" s="615"/>
      <c r="G223" s="615"/>
      <c r="H223" s="615"/>
      <c r="I223" s="615"/>
      <c r="J223" s="615"/>
      <c r="K223" s="1665">
        <f t="shared" si="19"/>
        <v>0</v>
      </c>
      <c r="L223" s="466"/>
    </row>
    <row r="224" spans="1:14" x14ac:dyDescent="0.2">
      <c r="A224" s="1502" t="s">
        <v>964</v>
      </c>
      <c r="B224" s="613">
        <v>1600</v>
      </c>
      <c r="C224" s="615"/>
      <c r="D224" s="466">
        <v>0</v>
      </c>
      <c r="E224" s="615"/>
      <c r="F224" s="615"/>
      <c r="G224" s="615"/>
      <c r="H224" s="615"/>
      <c r="I224" s="615"/>
      <c r="J224" s="615"/>
      <c r="K224" s="1665">
        <f t="shared" si="19"/>
        <v>0</v>
      </c>
      <c r="L224" s="466"/>
    </row>
    <row r="225" spans="1:12" x14ac:dyDescent="0.2">
      <c r="A225" s="1502" t="s">
        <v>987</v>
      </c>
      <c r="B225" s="613">
        <v>1650</v>
      </c>
      <c r="C225" s="615"/>
      <c r="D225" s="466">
        <v>0</v>
      </c>
      <c r="E225" s="615"/>
      <c r="F225" s="615"/>
      <c r="G225" s="615"/>
      <c r="H225" s="615"/>
      <c r="I225" s="615"/>
      <c r="J225" s="615"/>
      <c r="K225" s="1665">
        <f t="shared" si="19"/>
        <v>0</v>
      </c>
      <c r="L225" s="466"/>
    </row>
    <row r="226" spans="1:12" x14ac:dyDescent="0.2">
      <c r="A226" s="1502" t="s">
        <v>724</v>
      </c>
      <c r="B226" s="613" t="s">
        <v>162</v>
      </c>
      <c r="C226" s="615"/>
      <c r="D226" s="467">
        <v>0</v>
      </c>
      <c r="E226" s="615"/>
      <c r="F226" s="615"/>
      <c r="G226" s="615"/>
      <c r="H226" s="615"/>
      <c r="I226" s="615"/>
      <c r="J226" s="615"/>
      <c r="K226" s="1665">
        <f t="shared" si="19"/>
        <v>0</v>
      </c>
      <c r="L226" s="466"/>
    </row>
    <row r="227" spans="1:12" x14ac:dyDescent="0.2">
      <c r="A227" s="1502" t="s">
        <v>1087</v>
      </c>
      <c r="B227" s="613">
        <v>1800</v>
      </c>
      <c r="C227" s="615"/>
      <c r="D227" s="466">
        <v>0</v>
      </c>
      <c r="E227" s="615"/>
      <c r="F227" s="615"/>
      <c r="G227" s="615"/>
      <c r="H227" s="615"/>
      <c r="I227" s="615"/>
      <c r="J227" s="615"/>
      <c r="K227" s="1665">
        <f t="shared" si="19"/>
        <v>0</v>
      </c>
      <c r="L227" s="466"/>
    </row>
    <row r="228" spans="1:12" x14ac:dyDescent="0.2">
      <c r="A228" s="1502" t="s">
        <v>1088</v>
      </c>
      <c r="B228" s="613">
        <v>1900</v>
      </c>
      <c r="C228" s="615"/>
      <c r="D228" s="466">
        <v>0</v>
      </c>
      <c r="E228" s="615"/>
      <c r="F228" s="615"/>
      <c r="G228" s="615"/>
      <c r="H228" s="615"/>
      <c r="I228" s="615"/>
      <c r="J228" s="615"/>
      <c r="K228" s="1665">
        <f t="shared" si="19"/>
        <v>0</v>
      </c>
      <c r="L228" s="466"/>
    </row>
    <row r="229" spans="1:12" ht="12.75" customHeight="1" thickBot="1" x14ac:dyDescent="0.25">
      <c r="A229" s="1662" t="s">
        <v>715</v>
      </c>
      <c r="B229" s="1669" t="s">
        <v>570</v>
      </c>
      <c r="C229" s="615"/>
      <c r="D229" s="1664">
        <f>SUM(D215:D228)</f>
        <v>0</v>
      </c>
      <c r="E229" s="615"/>
      <c r="F229" s="615"/>
      <c r="G229" s="615"/>
      <c r="H229" s="615"/>
      <c r="I229" s="615"/>
      <c r="J229" s="615"/>
      <c r="K229" s="1664">
        <f>SUM(K215:K228)</f>
        <v>0</v>
      </c>
      <c r="L229" s="1664">
        <f>SUM(L215:L228)</f>
        <v>0</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5">
        <f t="shared" ref="K232:K237" si="20">D232</f>
        <v>0</v>
      </c>
      <c r="L232" s="466"/>
    </row>
    <row r="233" spans="1:12" x14ac:dyDescent="0.2">
      <c r="A233" s="1502" t="s">
        <v>1090</v>
      </c>
      <c r="B233" s="613">
        <v>2120</v>
      </c>
      <c r="C233" s="615"/>
      <c r="D233" s="466">
        <v>0</v>
      </c>
      <c r="E233" s="615"/>
      <c r="F233" s="615"/>
      <c r="G233" s="615"/>
      <c r="H233" s="615"/>
      <c r="I233" s="615"/>
      <c r="J233" s="615"/>
      <c r="K233" s="1665">
        <f t="shared" si="20"/>
        <v>0</v>
      </c>
      <c r="L233" s="466"/>
    </row>
    <row r="234" spans="1:12" x14ac:dyDescent="0.2">
      <c r="A234" s="1502" t="s">
        <v>198</v>
      </c>
      <c r="B234" s="613">
        <v>2130</v>
      </c>
      <c r="C234" s="615"/>
      <c r="D234" s="466">
        <v>0</v>
      </c>
      <c r="E234" s="615"/>
      <c r="F234" s="615"/>
      <c r="G234" s="615"/>
      <c r="H234" s="615"/>
      <c r="I234" s="615"/>
      <c r="J234" s="615"/>
      <c r="K234" s="1665">
        <f t="shared" si="20"/>
        <v>0</v>
      </c>
      <c r="L234" s="466"/>
    </row>
    <row r="235" spans="1:12" x14ac:dyDescent="0.2">
      <c r="A235" s="1502" t="s">
        <v>199</v>
      </c>
      <c r="B235" s="613">
        <v>2140</v>
      </c>
      <c r="C235" s="615"/>
      <c r="D235" s="466">
        <v>0</v>
      </c>
      <c r="E235" s="615"/>
      <c r="F235" s="615"/>
      <c r="G235" s="615"/>
      <c r="H235" s="615"/>
      <c r="I235" s="615"/>
      <c r="J235" s="615"/>
      <c r="K235" s="1665">
        <f t="shared" si="20"/>
        <v>0</v>
      </c>
      <c r="L235" s="466"/>
    </row>
    <row r="236" spans="1:12" x14ac:dyDescent="0.2">
      <c r="A236" s="1502" t="s">
        <v>200</v>
      </c>
      <c r="B236" s="613">
        <v>2150</v>
      </c>
      <c r="C236" s="615"/>
      <c r="D236" s="466">
        <v>0</v>
      </c>
      <c r="E236" s="615"/>
      <c r="F236" s="615"/>
      <c r="G236" s="615"/>
      <c r="H236" s="615"/>
      <c r="I236" s="615"/>
      <c r="J236" s="615"/>
      <c r="K236" s="1665">
        <f t="shared" si="20"/>
        <v>0</v>
      </c>
      <c r="L236" s="466"/>
    </row>
    <row r="237" spans="1:12" x14ac:dyDescent="0.2">
      <c r="A237" s="1502" t="s">
        <v>165</v>
      </c>
      <c r="B237" s="613">
        <v>2190</v>
      </c>
      <c r="C237" s="615"/>
      <c r="D237" s="466">
        <v>0</v>
      </c>
      <c r="E237" s="615"/>
      <c r="F237" s="615"/>
      <c r="G237" s="615"/>
      <c r="H237" s="615"/>
      <c r="I237" s="615"/>
      <c r="J237" s="615"/>
      <c r="K237" s="1665">
        <f t="shared" si="20"/>
        <v>0</v>
      </c>
      <c r="L237" s="466"/>
    </row>
    <row r="238" spans="1:12" ht="12.75" customHeight="1" thickBot="1" x14ac:dyDescent="0.25">
      <c r="A238" s="1662" t="s">
        <v>560</v>
      </c>
      <c r="B238" s="1669" t="s">
        <v>716</v>
      </c>
      <c r="C238" s="615"/>
      <c r="D238" s="1664">
        <f>SUM(D232:D237)</f>
        <v>0</v>
      </c>
      <c r="E238" s="615"/>
      <c r="F238" s="615"/>
      <c r="G238" s="615"/>
      <c r="H238" s="615"/>
      <c r="I238" s="615"/>
      <c r="J238" s="615"/>
      <c r="K238" s="1664">
        <f>SUM(K232:K237)</f>
        <v>0</v>
      </c>
      <c r="L238" s="1664">
        <f>SUM(L232:L237)</f>
        <v>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0</v>
      </c>
      <c r="E240" s="615"/>
      <c r="F240" s="615"/>
      <c r="G240" s="615"/>
      <c r="H240" s="615"/>
      <c r="I240" s="615"/>
      <c r="J240" s="615"/>
      <c r="K240" s="1666">
        <f>D240</f>
        <v>0</v>
      </c>
      <c r="L240" s="568"/>
    </row>
    <row r="241" spans="1:12" x14ac:dyDescent="0.2">
      <c r="A241" s="1502" t="s">
        <v>815</v>
      </c>
      <c r="B241" s="613">
        <v>2220</v>
      </c>
      <c r="C241" s="615"/>
      <c r="D241" s="466">
        <v>0</v>
      </c>
      <c r="E241" s="615"/>
      <c r="F241" s="615"/>
      <c r="G241" s="615"/>
      <c r="H241" s="615"/>
      <c r="I241" s="615"/>
      <c r="J241" s="615"/>
      <c r="K241" s="1666">
        <f>D241</f>
        <v>0</v>
      </c>
      <c r="L241" s="466"/>
    </row>
    <row r="242" spans="1:12" x14ac:dyDescent="0.2">
      <c r="A242" s="1502" t="s">
        <v>816</v>
      </c>
      <c r="B242" s="613">
        <v>2230</v>
      </c>
      <c r="C242" s="615"/>
      <c r="D242" s="466">
        <v>0</v>
      </c>
      <c r="E242" s="615"/>
      <c r="F242" s="615"/>
      <c r="G242" s="615"/>
      <c r="H242" s="615"/>
      <c r="I242" s="615"/>
      <c r="J242" s="615"/>
      <c r="K242" s="1666">
        <f>D242</f>
        <v>0</v>
      </c>
      <c r="L242" s="466"/>
    </row>
    <row r="243" spans="1:12" ht="12.75" customHeight="1" thickBot="1" x14ac:dyDescent="0.25">
      <c r="A243" s="1688" t="s">
        <v>561</v>
      </c>
      <c r="B243" s="1689">
        <v>2200</v>
      </c>
      <c r="C243" s="615"/>
      <c r="D243" s="1664">
        <f>SUM(D240:D242)</f>
        <v>0</v>
      </c>
      <c r="E243" s="615"/>
      <c r="F243" s="615"/>
      <c r="G243" s="615"/>
      <c r="H243" s="615"/>
      <c r="I243" s="615"/>
      <c r="J243" s="615"/>
      <c r="K243" s="1664">
        <f>SUM(K240:K242)</f>
        <v>0</v>
      </c>
      <c r="L243" s="1664">
        <f>SUM(L240:L242)</f>
        <v>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0</v>
      </c>
      <c r="E245" s="615"/>
      <c r="F245" s="615"/>
      <c r="G245" s="615"/>
      <c r="H245" s="615"/>
      <c r="I245" s="615"/>
      <c r="J245" s="615"/>
      <c r="K245" s="1666">
        <f>D245</f>
        <v>0</v>
      </c>
      <c r="L245" s="568"/>
    </row>
    <row r="246" spans="1:12" x14ac:dyDescent="0.2">
      <c r="A246" s="1502" t="s">
        <v>818</v>
      </c>
      <c r="B246" s="613">
        <v>2320</v>
      </c>
      <c r="C246" s="615"/>
      <c r="D246" s="466">
        <v>0</v>
      </c>
      <c r="E246" s="615"/>
      <c r="F246" s="615"/>
      <c r="G246" s="615"/>
      <c r="H246" s="615"/>
      <c r="I246" s="615"/>
      <c r="J246" s="615"/>
      <c r="K246" s="1666">
        <f t="shared" ref="K246:K256" si="21">D246</f>
        <v>0</v>
      </c>
      <c r="L246" s="466"/>
    </row>
    <row r="247" spans="1:12" x14ac:dyDescent="0.2">
      <c r="A247" s="1502" t="s">
        <v>819</v>
      </c>
      <c r="B247" s="613">
        <v>2330</v>
      </c>
      <c r="C247" s="615"/>
      <c r="D247" s="466">
        <v>0</v>
      </c>
      <c r="E247" s="615"/>
      <c r="F247" s="615"/>
      <c r="G247" s="615"/>
      <c r="H247" s="615"/>
      <c r="I247" s="615"/>
      <c r="J247" s="615"/>
      <c r="K247" s="1666">
        <f t="shared" si="21"/>
        <v>0</v>
      </c>
      <c r="L247" s="466"/>
    </row>
    <row r="248" spans="1:12" x14ac:dyDescent="0.2">
      <c r="A248" s="1503" t="s">
        <v>299</v>
      </c>
      <c r="B248" s="601" t="s">
        <v>281</v>
      </c>
      <c r="C248" s="615"/>
      <c r="D248" s="474">
        <v>0</v>
      </c>
      <c r="E248" s="615"/>
      <c r="F248" s="615"/>
      <c r="G248" s="615"/>
      <c r="H248" s="615"/>
      <c r="I248" s="615"/>
      <c r="J248" s="615"/>
      <c r="K248" s="1666">
        <f t="shared" si="21"/>
        <v>0</v>
      </c>
      <c r="L248" s="466"/>
    </row>
    <row r="249" spans="1:12" x14ac:dyDescent="0.2">
      <c r="A249" s="1504" t="s">
        <v>1805</v>
      </c>
      <c r="B249" s="681" t="s">
        <v>282</v>
      </c>
      <c r="C249" s="615"/>
      <c r="D249" s="474">
        <v>0</v>
      </c>
      <c r="E249" s="615"/>
      <c r="F249" s="615"/>
      <c r="G249" s="615"/>
      <c r="H249" s="615"/>
      <c r="I249" s="615"/>
      <c r="J249" s="615"/>
      <c r="K249" s="1666">
        <f t="shared" si="21"/>
        <v>0</v>
      </c>
      <c r="L249" s="466"/>
    </row>
    <row r="250" spans="1:12" x14ac:dyDescent="0.2">
      <c r="A250" s="1503" t="s">
        <v>1806</v>
      </c>
      <c r="B250" s="601" t="s">
        <v>283</v>
      </c>
      <c r="C250" s="615"/>
      <c r="D250" s="474">
        <v>0</v>
      </c>
      <c r="E250" s="615"/>
      <c r="F250" s="615"/>
      <c r="G250" s="615"/>
      <c r="H250" s="615"/>
      <c r="I250" s="615"/>
      <c r="J250" s="615"/>
      <c r="K250" s="1666">
        <f t="shared" si="21"/>
        <v>0</v>
      </c>
      <c r="L250" s="466"/>
    </row>
    <row r="251" spans="1:12" x14ac:dyDescent="0.2">
      <c r="A251" s="1503" t="s">
        <v>238</v>
      </c>
      <c r="B251" s="601" t="s">
        <v>284</v>
      </c>
      <c r="C251" s="615"/>
      <c r="D251" s="474">
        <v>0</v>
      </c>
      <c r="E251" s="615"/>
      <c r="F251" s="615"/>
      <c r="G251" s="615"/>
      <c r="H251" s="615"/>
      <c r="I251" s="615"/>
      <c r="J251" s="615"/>
      <c r="K251" s="1666">
        <f t="shared" si="21"/>
        <v>0</v>
      </c>
      <c r="L251" s="466"/>
    </row>
    <row r="252" spans="1:12" x14ac:dyDescent="0.2">
      <c r="A252" s="1503" t="s">
        <v>702</v>
      </c>
      <c r="B252" s="601" t="s">
        <v>285</v>
      </c>
      <c r="C252" s="615"/>
      <c r="D252" s="474">
        <v>0</v>
      </c>
      <c r="E252" s="615"/>
      <c r="F252" s="615"/>
      <c r="G252" s="615"/>
      <c r="H252" s="615"/>
      <c r="I252" s="615"/>
      <c r="J252" s="615"/>
      <c r="K252" s="1666">
        <f t="shared" si="21"/>
        <v>0</v>
      </c>
      <c r="L252" s="466"/>
    </row>
    <row r="253" spans="1:12" x14ac:dyDescent="0.2">
      <c r="A253" s="1503" t="s">
        <v>239</v>
      </c>
      <c r="B253" s="601" t="s">
        <v>286</v>
      </c>
      <c r="C253" s="615"/>
      <c r="D253" s="474">
        <v>0</v>
      </c>
      <c r="E253" s="615"/>
      <c r="F253" s="615"/>
      <c r="G253" s="615"/>
      <c r="H253" s="615"/>
      <c r="I253" s="615"/>
      <c r="J253" s="615"/>
      <c r="K253" s="1666">
        <f t="shared" si="21"/>
        <v>0</v>
      </c>
      <c r="L253" s="466"/>
    </row>
    <row r="254" spans="1:12" ht="22.5" x14ac:dyDescent="0.2">
      <c r="A254" s="1503" t="s">
        <v>1029</v>
      </c>
      <c r="B254" s="681" t="s">
        <v>287</v>
      </c>
      <c r="C254" s="615"/>
      <c r="D254" s="474">
        <v>0</v>
      </c>
      <c r="E254" s="615"/>
      <c r="F254" s="615"/>
      <c r="G254" s="615"/>
      <c r="H254" s="615"/>
      <c r="I254" s="615"/>
      <c r="J254" s="615"/>
      <c r="K254" s="1666">
        <f t="shared" si="21"/>
        <v>0</v>
      </c>
      <c r="L254" s="466"/>
    </row>
    <row r="255" spans="1:12" x14ac:dyDescent="0.2">
      <c r="A255" s="1503" t="s">
        <v>1030</v>
      </c>
      <c r="B255" s="601" t="s">
        <v>288</v>
      </c>
      <c r="C255" s="615"/>
      <c r="D255" s="474">
        <v>0</v>
      </c>
      <c r="E255" s="615"/>
      <c r="F255" s="615"/>
      <c r="G255" s="615"/>
      <c r="H255" s="615"/>
      <c r="I255" s="615"/>
      <c r="J255" s="615"/>
      <c r="K255" s="1666">
        <f t="shared" si="21"/>
        <v>0</v>
      </c>
      <c r="L255" s="466"/>
    </row>
    <row r="256" spans="1:12" x14ac:dyDescent="0.2">
      <c r="A256" s="1503" t="s">
        <v>971</v>
      </c>
      <c r="B256" s="613" t="s">
        <v>289</v>
      </c>
      <c r="C256" s="615"/>
      <c r="D256" s="474">
        <v>0</v>
      </c>
      <c r="E256" s="615"/>
      <c r="F256" s="615"/>
      <c r="G256" s="615"/>
      <c r="H256" s="615"/>
      <c r="I256" s="615"/>
      <c r="J256" s="615"/>
      <c r="K256" s="1666">
        <f t="shared" si="21"/>
        <v>0</v>
      </c>
      <c r="L256" s="466"/>
    </row>
    <row r="257" spans="1:14" ht="12.75" customHeight="1" thickBot="1" x14ac:dyDescent="0.25">
      <c r="A257" s="1662" t="s">
        <v>717</v>
      </c>
      <c r="B257" s="1690">
        <v>2300</v>
      </c>
      <c r="C257" s="615"/>
      <c r="D257" s="1664">
        <f>SUM(D245:D256)</f>
        <v>0</v>
      </c>
      <c r="E257" s="615"/>
      <c r="F257" s="615"/>
      <c r="G257" s="615"/>
      <c r="H257" s="615"/>
      <c r="I257" s="615"/>
      <c r="J257" s="615"/>
      <c r="K257" s="1664">
        <f>SUM(K245:K256)</f>
        <v>0</v>
      </c>
      <c r="L257" s="1664">
        <f>SUM(L245:L256)</f>
        <v>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0</v>
      </c>
      <c r="E259" s="615"/>
      <c r="F259" s="615"/>
      <c r="G259" s="615"/>
      <c r="H259" s="615"/>
      <c r="I259" s="615"/>
      <c r="J259" s="615"/>
      <c r="K259" s="1666">
        <f>D259</f>
        <v>0</v>
      </c>
      <c r="L259" s="568"/>
    </row>
    <row r="260" spans="1:14" s="596" customFormat="1" x14ac:dyDescent="0.2">
      <c r="A260" s="1520" t="s">
        <v>1804</v>
      </c>
      <c r="B260" s="627">
        <v>2490</v>
      </c>
      <c r="C260" s="615"/>
      <c r="D260" s="466">
        <v>0</v>
      </c>
      <c r="E260" s="615"/>
      <c r="F260" s="615"/>
      <c r="G260" s="615"/>
      <c r="H260" s="615"/>
      <c r="I260" s="615"/>
      <c r="J260" s="615"/>
      <c r="K260" s="1666">
        <f>D260</f>
        <v>0</v>
      </c>
      <c r="L260" s="466"/>
      <c r="M260" s="210"/>
      <c r="N260" s="210"/>
    </row>
    <row r="261" spans="1:14" ht="12.75" customHeight="1" thickBot="1" x14ac:dyDescent="0.25">
      <c r="A261" s="1686" t="s">
        <v>263</v>
      </c>
      <c r="B261" s="1691" t="s">
        <v>34</v>
      </c>
      <c r="C261" s="615"/>
      <c r="D261" s="1664">
        <f>SUM(D259:D260)</f>
        <v>0</v>
      </c>
      <c r="E261" s="615"/>
      <c r="F261" s="615"/>
      <c r="G261" s="615"/>
      <c r="H261" s="615"/>
      <c r="I261" s="615"/>
      <c r="J261" s="615"/>
      <c r="K261" s="1664">
        <f>SUM(K259:K260)</f>
        <v>0</v>
      </c>
      <c r="L261" s="1664">
        <f>SUM(L259:L260)</f>
        <v>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row>
    <row r="264" spans="1:14" x14ac:dyDescent="0.2">
      <c r="A264" s="1502" t="s">
        <v>463</v>
      </c>
      <c r="B264" s="683">
        <v>2520</v>
      </c>
      <c r="C264" s="615"/>
      <c r="D264" s="466">
        <v>0</v>
      </c>
      <c r="E264" s="615"/>
      <c r="F264" s="615"/>
      <c r="G264" s="615"/>
      <c r="H264" s="615"/>
      <c r="I264" s="615"/>
      <c r="J264" s="615"/>
      <c r="K264" s="1666">
        <f t="shared" ref="K264:K269" si="22">D264</f>
        <v>0</v>
      </c>
      <c r="L264" s="466"/>
    </row>
    <row r="265" spans="1:14" x14ac:dyDescent="0.2">
      <c r="A265" s="1502" t="s">
        <v>4</v>
      </c>
      <c r="B265" s="613">
        <v>2530</v>
      </c>
      <c r="C265" s="615"/>
      <c r="D265" s="466">
        <v>0</v>
      </c>
      <c r="E265" s="615"/>
      <c r="F265" s="615"/>
      <c r="G265" s="615"/>
      <c r="H265" s="615"/>
      <c r="I265" s="615"/>
      <c r="J265" s="615"/>
      <c r="K265" s="1666">
        <f t="shared" si="22"/>
        <v>0</v>
      </c>
      <c r="L265" s="466"/>
    </row>
    <row r="266" spans="1:14" x14ac:dyDescent="0.2">
      <c r="A266" s="1502" t="s">
        <v>197</v>
      </c>
      <c r="B266" s="613">
        <v>2540</v>
      </c>
      <c r="C266" s="615"/>
      <c r="D266" s="466">
        <v>0</v>
      </c>
      <c r="E266" s="615"/>
      <c r="F266" s="615"/>
      <c r="G266" s="615"/>
      <c r="H266" s="615"/>
      <c r="I266" s="615"/>
      <c r="J266" s="615"/>
      <c r="K266" s="1666">
        <f t="shared" si="22"/>
        <v>0</v>
      </c>
      <c r="L266" s="466"/>
    </row>
    <row r="267" spans="1:14" x14ac:dyDescent="0.2">
      <c r="A267" s="1502" t="s">
        <v>953</v>
      </c>
      <c r="B267" s="613">
        <v>2550</v>
      </c>
      <c r="C267" s="615"/>
      <c r="D267" s="466">
        <v>0</v>
      </c>
      <c r="E267" s="615"/>
      <c r="F267" s="615"/>
      <c r="G267" s="615"/>
      <c r="H267" s="615"/>
      <c r="I267" s="615"/>
      <c r="J267" s="615"/>
      <c r="K267" s="1666">
        <f t="shared" si="22"/>
        <v>0</v>
      </c>
      <c r="L267" s="466"/>
    </row>
    <row r="268" spans="1:14" x14ac:dyDescent="0.2">
      <c r="A268" s="1502" t="s">
        <v>100</v>
      </c>
      <c r="B268" s="613">
        <v>2560</v>
      </c>
      <c r="C268" s="615"/>
      <c r="D268" s="466">
        <v>0</v>
      </c>
      <c r="E268" s="615"/>
      <c r="F268" s="615"/>
      <c r="G268" s="615"/>
      <c r="H268" s="615"/>
      <c r="I268" s="615"/>
      <c r="J268" s="615"/>
      <c r="K268" s="1666">
        <f t="shared" si="22"/>
        <v>0</v>
      </c>
      <c r="L268" s="466"/>
    </row>
    <row r="269" spans="1:14" x14ac:dyDescent="0.2">
      <c r="A269" s="1502" t="s">
        <v>101</v>
      </c>
      <c r="B269" s="613">
        <v>2570</v>
      </c>
      <c r="C269" s="615"/>
      <c r="D269" s="466">
        <v>0</v>
      </c>
      <c r="E269" s="615"/>
      <c r="F269" s="615"/>
      <c r="G269" s="615"/>
      <c r="H269" s="615"/>
      <c r="I269" s="615"/>
      <c r="J269" s="615"/>
      <c r="K269" s="1666">
        <f t="shared" si="22"/>
        <v>0</v>
      </c>
      <c r="L269" s="466"/>
    </row>
    <row r="270" spans="1:14" ht="12.75" customHeight="1" thickBot="1" x14ac:dyDescent="0.25">
      <c r="A270" s="1662" t="s">
        <v>719</v>
      </c>
      <c r="B270" s="1669" t="s">
        <v>35</v>
      </c>
      <c r="C270" s="615"/>
      <c r="D270" s="1664">
        <f>SUM(D263:D269)</f>
        <v>0</v>
      </c>
      <c r="E270" s="615"/>
      <c r="F270" s="615"/>
      <c r="G270" s="615"/>
      <c r="H270" s="615"/>
      <c r="I270" s="615"/>
      <c r="J270" s="615"/>
      <c r="K270" s="1664">
        <f>SUM(K263:K269)</f>
        <v>0</v>
      </c>
      <c r="L270" s="1664">
        <f>SUM(L263:L269)</f>
        <v>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row>
    <row r="273" spans="1:12" x14ac:dyDescent="0.2">
      <c r="A273" s="1502" t="s">
        <v>607</v>
      </c>
      <c r="B273" s="627">
        <v>2620</v>
      </c>
      <c r="C273" s="615"/>
      <c r="D273" s="466">
        <v>0</v>
      </c>
      <c r="E273" s="615"/>
      <c r="F273" s="615"/>
      <c r="G273" s="615"/>
      <c r="H273" s="615"/>
      <c r="I273" s="615"/>
      <c r="J273" s="615"/>
      <c r="K273" s="1666">
        <f>D273</f>
        <v>0</v>
      </c>
      <c r="L273" s="466"/>
    </row>
    <row r="274" spans="1:12" ht="12" customHeight="1" x14ac:dyDescent="0.2">
      <c r="A274" s="1502" t="s">
        <v>1061</v>
      </c>
      <c r="B274" s="613">
        <v>2630</v>
      </c>
      <c r="C274" s="615"/>
      <c r="D274" s="466">
        <v>0</v>
      </c>
      <c r="E274" s="615"/>
      <c r="F274" s="615"/>
      <c r="G274" s="615"/>
      <c r="H274" s="615"/>
      <c r="I274" s="615"/>
      <c r="J274" s="615"/>
      <c r="K274" s="1666">
        <f>D274</f>
        <v>0</v>
      </c>
      <c r="L274" s="466"/>
    </row>
    <row r="275" spans="1:12" x14ac:dyDescent="0.2">
      <c r="A275" s="1502" t="s">
        <v>403</v>
      </c>
      <c r="B275" s="613">
        <v>2640</v>
      </c>
      <c r="C275" s="615"/>
      <c r="D275" s="466">
        <v>0</v>
      </c>
      <c r="E275" s="615"/>
      <c r="F275" s="615"/>
      <c r="G275" s="615"/>
      <c r="H275" s="615"/>
      <c r="I275" s="615"/>
      <c r="J275" s="615"/>
      <c r="K275" s="1666">
        <f>D275</f>
        <v>0</v>
      </c>
      <c r="L275" s="466"/>
    </row>
    <row r="276" spans="1:12" x14ac:dyDescent="0.2">
      <c r="A276" s="1502" t="s">
        <v>404</v>
      </c>
      <c r="B276" s="613">
        <v>2660</v>
      </c>
      <c r="C276" s="615"/>
      <c r="D276" s="466">
        <v>0</v>
      </c>
      <c r="E276" s="615"/>
      <c r="F276" s="615"/>
      <c r="G276" s="615"/>
      <c r="H276" s="615"/>
      <c r="I276" s="615"/>
      <c r="J276" s="615"/>
      <c r="K276" s="1666">
        <f>D276</f>
        <v>0</v>
      </c>
      <c r="L276" s="466"/>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0</v>
      </c>
      <c r="E278" s="615"/>
      <c r="F278" s="615"/>
      <c r="G278" s="615"/>
      <c r="H278" s="615"/>
      <c r="I278" s="615"/>
      <c r="J278" s="615"/>
      <c r="K278" s="1679">
        <f>D278</f>
        <v>0</v>
      </c>
      <c r="L278" s="654"/>
    </row>
    <row r="279" spans="1:12" ht="12.75" customHeight="1" thickBot="1" x14ac:dyDescent="0.25">
      <c r="A279" s="1692" t="s">
        <v>811</v>
      </c>
      <c r="B279" s="1675">
        <v>2000</v>
      </c>
      <c r="C279" s="615"/>
      <c r="D279" s="1671">
        <f>SUM(D238,D243,D257,D261,D270,D277,D278)</f>
        <v>0</v>
      </c>
      <c r="E279" s="615"/>
      <c r="F279" s="615"/>
      <c r="G279" s="615"/>
      <c r="H279" s="615"/>
      <c r="I279" s="615"/>
      <c r="J279" s="615"/>
      <c r="K279" s="1671">
        <f>SUM(K238,K243,K257,K261,K270,K277,K278)</f>
        <v>0</v>
      </c>
      <c r="L279" s="1671">
        <f>SUM(L238,L243,L257,L261,L270,L277,L278)</f>
        <v>0</v>
      </c>
    </row>
    <row r="280" spans="1:12" ht="15.75" customHeight="1" thickTop="1" thickBot="1" x14ac:dyDescent="0.25">
      <c r="A280" s="1622" t="s">
        <v>875</v>
      </c>
      <c r="B280" s="1611">
        <v>3000</v>
      </c>
      <c r="C280" s="615"/>
      <c r="D280" s="575">
        <v>0</v>
      </c>
      <c r="E280" s="615"/>
      <c r="F280" s="615"/>
      <c r="G280" s="615"/>
      <c r="H280" s="615"/>
      <c r="I280" s="615"/>
      <c r="J280" s="615"/>
      <c r="K280" s="1673">
        <f>D280</f>
        <v>0</v>
      </c>
      <c r="L280" s="575"/>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row>
    <row r="283" spans="1:12" x14ac:dyDescent="0.2">
      <c r="A283" s="1502" t="s">
        <v>304</v>
      </c>
      <c r="B283" s="613">
        <v>4120</v>
      </c>
      <c r="C283" s="615"/>
      <c r="D283" s="466">
        <v>0</v>
      </c>
      <c r="E283" s="615"/>
      <c r="F283" s="615"/>
      <c r="G283" s="615"/>
      <c r="H283" s="615"/>
      <c r="I283" s="615"/>
      <c r="J283" s="615"/>
      <c r="K283" s="1665">
        <f>D283</f>
        <v>0</v>
      </c>
      <c r="L283" s="466"/>
    </row>
    <row r="284" spans="1:12" x14ac:dyDescent="0.2">
      <c r="A284" s="1502" t="s">
        <v>697</v>
      </c>
      <c r="B284" s="613">
        <v>4140</v>
      </c>
      <c r="C284" s="615"/>
      <c r="D284" s="467">
        <v>0</v>
      </c>
      <c r="E284" s="615"/>
      <c r="F284" s="615"/>
      <c r="G284" s="615"/>
      <c r="H284" s="615"/>
      <c r="I284" s="615"/>
      <c r="J284" s="615"/>
      <c r="K284" s="1665">
        <f>D284</f>
        <v>0</v>
      </c>
      <c r="L284" s="466"/>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row>
    <row r="289" spans="1:14" x14ac:dyDescent="0.2">
      <c r="A289" s="1502" t="s">
        <v>88</v>
      </c>
      <c r="B289" s="613">
        <v>5120</v>
      </c>
      <c r="C289" s="615"/>
      <c r="D289" s="615"/>
      <c r="E289" s="615"/>
      <c r="F289" s="615"/>
      <c r="G289" s="615"/>
      <c r="H289" s="466">
        <v>0</v>
      </c>
      <c r="I289" s="615"/>
      <c r="J289" s="615"/>
      <c r="K289" s="1665">
        <f>H289</f>
        <v>0</v>
      </c>
      <c r="L289" s="466"/>
    </row>
    <row r="290" spans="1:14" ht="12.75" customHeight="1" x14ac:dyDescent="0.2">
      <c r="A290" s="1502" t="s">
        <v>1170</v>
      </c>
      <c r="B290" s="627" t="s">
        <v>617</v>
      </c>
      <c r="C290" s="615"/>
      <c r="D290" s="615"/>
      <c r="E290" s="615"/>
      <c r="F290" s="615"/>
      <c r="G290" s="615"/>
      <c r="H290" s="466">
        <v>0</v>
      </c>
      <c r="I290" s="615"/>
      <c r="J290" s="615"/>
      <c r="K290" s="1665">
        <f>H290</f>
        <v>0</v>
      </c>
      <c r="L290" s="466"/>
    </row>
    <row r="291" spans="1:14" x14ac:dyDescent="0.2">
      <c r="A291" s="1502" t="s">
        <v>89</v>
      </c>
      <c r="B291" s="613" t="s">
        <v>589</v>
      </c>
      <c r="C291" s="615"/>
      <c r="D291" s="615"/>
      <c r="E291" s="615"/>
      <c r="F291" s="615"/>
      <c r="G291" s="615"/>
      <c r="H291" s="466">
        <v>0</v>
      </c>
      <c r="I291" s="615"/>
      <c r="J291" s="615"/>
      <c r="K291" s="1665">
        <f>H291</f>
        <v>0</v>
      </c>
      <c r="L291" s="466"/>
    </row>
    <row r="292" spans="1:14" x14ac:dyDescent="0.2">
      <c r="A292" s="1502" t="s">
        <v>762</v>
      </c>
      <c r="B292" s="613" t="s">
        <v>618</v>
      </c>
      <c r="C292" s="615"/>
      <c r="D292" s="615"/>
      <c r="E292" s="615"/>
      <c r="F292" s="615"/>
      <c r="G292" s="615"/>
      <c r="H292" s="466">
        <v>0</v>
      </c>
      <c r="I292" s="615"/>
      <c r="J292" s="615"/>
      <c r="K292" s="1665">
        <f>H292</f>
        <v>0</v>
      </c>
      <c r="L292" s="466"/>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row>
    <row r="295" spans="1:14" ht="12.75" customHeight="1" thickTop="1" thickBot="1" x14ac:dyDescent="0.25">
      <c r="A295" s="2180" t="s">
        <v>505</v>
      </c>
      <c r="B295" s="2181"/>
      <c r="C295" s="615"/>
      <c r="D295" s="1664">
        <f>SUM(D229,D279,D280,D285)</f>
        <v>0</v>
      </c>
      <c r="E295" s="615"/>
      <c r="F295" s="615"/>
      <c r="G295" s="615"/>
      <c r="H295" s="1664">
        <f>H293</f>
        <v>0</v>
      </c>
      <c r="I295" s="615"/>
      <c r="J295" s="615"/>
      <c r="K295" s="1664">
        <f>SUM(K229,K279,K280,K285,K293,K294)</f>
        <v>0</v>
      </c>
      <c r="L295" s="1664">
        <f>SUM(L229,L279,L280,L285,L293,L294)</f>
        <v>0</v>
      </c>
    </row>
    <row r="296" spans="1:14" ht="13.5" thickTop="1" x14ac:dyDescent="0.2">
      <c r="A296" s="2189" t="s">
        <v>996</v>
      </c>
      <c r="B296" s="2190"/>
      <c r="C296" s="615"/>
      <c r="D296" s="617"/>
      <c r="E296" s="615"/>
      <c r="F296" s="615"/>
      <c r="G296" s="615"/>
      <c r="H296" s="685"/>
      <c r="I296" s="615"/>
      <c r="J296" s="615"/>
      <c r="K296" s="1678">
        <f>'Revenues 9-14'!G268-'Expenditures 15-22'!K295</f>
        <v>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2" t="s">
        <v>143</v>
      </c>
      <c r="B298" s="2166"/>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0</v>
      </c>
      <c r="H301" s="466">
        <v>0</v>
      </c>
      <c r="I301" s="466">
        <v>0</v>
      </c>
      <c r="J301" s="466">
        <v>0</v>
      </c>
      <c r="K301" s="1665">
        <f>SUM(C301:J301)</f>
        <v>0</v>
      </c>
      <c r="L301" s="467"/>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row>
    <row r="307" spans="1:14" x14ac:dyDescent="0.2">
      <c r="A307" s="1502" t="s">
        <v>304</v>
      </c>
      <c r="B307" s="613">
        <v>4120</v>
      </c>
      <c r="C307" s="615"/>
      <c r="D307" s="615"/>
      <c r="E307" s="466">
        <v>0</v>
      </c>
      <c r="F307" s="615"/>
      <c r="G307" s="615"/>
      <c r="H307" s="466">
        <v>0</v>
      </c>
      <c r="I307" s="477"/>
      <c r="J307" s="615"/>
      <c r="K307" s="1665">
        <f>SUM(E307,H307)</f>
        <v>0</v>
      </c>
      <c r="L307" s="466"/>
    </row>
    <row r="308" spans="1:14" x14ac:dyDescent="0.2">
      <c r="A308" s="1502" t="s">
        <v>697</v>
      </c>
      <c r="B308" s="613">
        <v>4140</v>
      </c>
      <c r="C308" s="615"/>
      <c r="D308" s="615"/>
      <c r="E308" s="466">
        <v>0</v>
      </c>
      <c r="F308" s="615"/>
      <c r="G308" s="615"/>
      <c r="H308" s="466">
        <v>0</v>
      </c>
      <c r="I308" s="477"/>
      <c r="J308" s="615"/>
      <c r="K308" s="1665">
        <f>SUM(E308,H308)</f>
        <v>0</v>
      </c>
      <c r="L308" s="466"/>
    </row>
    <row r="309" spans="1:14" ht="12.75" customHeight="1" x14ac:dyDescent="0.2">
      <c r="A309" s="1506" t="s">
        <v>698</v>
      </c>
      <c r="B309" s="627">
        <v>4190</v>
      </c>
      <c r="C309" s="615"/>
      <c r="D309" s="615"/>
      <c r="E309" s="466">
        <v>0</v>
      </c>
      <c r="F309" s="615"/>
      <c r="G309" s="615"/>
      <c r="H309" s="466">
        <v>0</v>
      </c>
      <c r="I309" s="477"/>
      <c r="J309" s="615"/>
      <c r="K309" s="1665">
        <f>SUM(E309,H309)</f>
        <v>0</v>
      </c>
      <c r="L309" s="466"/>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row>
    <row r="312" spans="1:14" s="672" customFormat="1" ht="12.75" customHeight="1" thickTop="1" thickBot="1" x14ac:dyDescent="0.25">
      <c r="A312" s="2177" t="s">
        <v>277</v>
      </c>
      <c r="B312" s="2178"/>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663"/>
      <c r="N312" s="663"/>
    </row>
    <row r="313" spans="1:14" ht="13.5" thickTop="1" x14ac:dyDescent="0.2">
      <c r="A313" s="2173" t="s">
        <v>996</v>
      </c>
      <c r="B313" s="2174"/>
      <c r="C313" s="625"/>
      <c r="D313" s="625"/>
      <c r="E313" s="625"/>
      <c r="F313" s="625"/>
      <c r="G313" s="625"/>
      <c r="H313" s="625"/>
      <c r="I313" s="625"/>
      <c r="J313" s="625"/>
      <c r="K313" s="1679">
        <f>'Revenues 9-14'!H268-'Expenditures 15-22'!K312</f>
        <v>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6" t="s">
        <v>149</v>
      </c>
      <c r="B315" s="2187"/>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8" t="s">
        <v>898</v>
      </c>
      <c r="B317" s="2187"/>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c r="M319" s="663"/>
      <c r="N319" s="663"/>
    </row>
    <row r="320" spans="1:14" s="672" customFormat="1" x14ac:dyDescent="0.2">
      <c r="A320" s="1521" t="s">
        <v>1805</v>
      </c>
      <c r="B320" s="696" t="s">
        <v>282</v>
      </c>
      <c r="C320" s="467">
        <v>0</v>
      </c>
      <c r="D320" s="467">
        <v>0</v>
      </c>
      <c r="E320" s="467">
        <v>0</v>
      </c>
      <c r="F320" s="467">
        <v>0</v>
      </c>
      <c r="G320" s="467">
        <v>0</v>
      </c>
      <c r="H320" s="467">
        <v>0</v>
      </c>
      <c r="I320" s="467">
        <v>0</v>
      </c>
      <c r="J320" s="467">
        <v>0</v>
      </c>
      <c r="K320" s="1665">
        <f t="shared" ref="K320:K327" si="24">SUM(C320:J320)</f>
        <v>0</v>
      </c>
      <c r="L320" s="467"/>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5">
        <f t="shared" si="24"/>
        <v>0</v>
      </c>
      <c r="L321" s="467"/>
      <c r="M321" s="663"/>
      <c r="N321" s="663"/>
    </row>
    <row r="322" spans="1:14" s="672" customFormat="1" x14ac:dyDescent="0.2">
      <c r="A322" s="1517" t="s">
        <v>238</v>
      </c>
      <c r="B322" s="695" t="s">
        <v>284</v>
      </c>
      <c r="C322" s="467">
        <v>0</v>
      </c>
      <c r="D322" s="467">
        <v>0</v>
      </c>
      <c r="E322" s="467">
        <v>0</v>
      </c>
      <c r="F322" s="467">
        <v>0</v>
      </c>
      <c r="G322" s="467">
        <v>0</v>
      </c>
      <c r="H322" s="467">
        <v>0</v>
      </c>
      <c r="I322" s="467">
        <v>0</v>
      </c>
      <c r="J322" s="467">
        <v>0</v>
      </c>
      <c r="K322" s="1665">
        <f t="shared" si="24"/>
        <v>0</v>
      </c>
      <c r="L322" s="467"/>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5">
        <f t="shared" si="24"/>
        <v>0</v>
      </c>
      <c r="L323" s="467"/>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c r="M324" s="663"/>
      <c r="N324" s="663"/>
    </row>
    <row r="325" spans="1:14" s="672" customFormat="1" ht="22.5" x14ac:dyDescent="0.2">
      <c r="A325" s="1517" t="s">
        <v>1029</v>
      </c>
      <c r="B325" s="696" t="s">
        <v>287</v>
      </c>
      <c r="C325" s="467">
        <v>0</v>
      </c>
      <c r="D325" s="467">
        <v>0</v>
      </c>
      <c r="E325" s="467">
        <v>0</v>
      </c>
      <c r="F325" s="467">
        <v>0</v>
      </c>
      <c r="G325" s="467">
        <v>0</v>
      </c>
      <c r="H325" s="467">
        <v>0</v>
      </c>
      <c r="I325" s="467">
        <v>0</v>
      </c>
      <c r="J325" s="467">
        <v>0</v>
      </c>
      <c r="K325" s="1665">
        <f t="shared" si="24"/>
        <v>0</v>
      </c>
      <c r="L325" s="467"/>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c r="M326" s="663"/>
      <c r="N326" s="663"/>
    </row>
    <row r="327" spans="1:14" s="672" customFormat="1" x14ac:dyDescent="0.2">
      <c r="A327" s="1517" t="s">
        <v>971</v>
      </c>
      <c r="B327" s="695" t="s">
        <v>289</v>
      </c>
      <c r="C327" s="467">
        <v>0</v>
      </c>
      <c r="D327" s="467">
        <v>0</v>
      </c>
      <c r="E327" s="467">
        <v>0</v>
      </c>
      <c r="F327" s="467">
        <v>0</v>
      </c>
      <c r="G327" s="467">
        <v>0</v>
      </c>
      <c r="H327" s="467">
        <v>0</v>
      </c>
      <c r="I327" s="467">
        <v>0</v>
      </c>
      <c r="J327" s="467">
        <v>0</v>
      </c>
      <c r="K327" s="1665">
        <f t="shared" si="24"/>
        <v>0</v>
      </c>
      <c r="L327" s="467"/>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c r="M329" s="663"/>
      <c r="N329" s="663"/>
    </row>
    <row r="330" spans="1:14" s="672" customFormat="1" ht="12.75" customHeight="1" thickBot="1" x14ac:dyDescent="0.25">
      <c r="A330" s="1694" t="s">
        <v>717</v>
      </c>
      <c r="B330" s="1663" t="s">
        <v>569</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row>
    <row r="338" spans="1:14" ht="12.75" customHeight="1" x14ac:dyDescent="0.2">
      <c r="A338" s="1516" t="s">
        <v>1170</v>
      </c>
      <c r="B338" s="688" t="s">
        <v>617</v>
      </c>
      <c r="C338" s="636"/>
      <c r="D338" s="636"/>
      <c r="E338" s="636"/>
      <c r="F338" s="636"/>
      <c r="G338" s="636"/>
      <c r="H338" s="639">
        <v>0</v>
      </c>
      <c r="I338" s="636"/>
      <c r="J338" s="636"/>
      <c r="K338" s="1665">
        <f>H338</f>
        <v>0</v>
      </c>
      <c r="L338" s="639"/>
    </row>
    <row r="339" spans="1:14" x14ac:dyDescent="0.2">
      <c r="A339" s="1502" t="s">
        <v>901</v>
      </c>
      <c r="B339" s="627">
        <v>5150</v>
      </c>
      <c r="C339" s="636"/>
      <c r="D339" s="636"/>
      <c r="E339" s="636"/>
      <c r="F339" s="636"/>
      <c r="G339" s="636"/>
      <c r="H339" s="467">
        <v>0</v>
      </c>
      <c r="I339" s="636"/>
      <c r="J339" s="636"/>
      <c r="K339" s="1665">
        <f>H339</f>
        <v>0</v>
      </c>
      <c r="L339" s="467"/>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row>
    <row r="342" spans="1:14" ht="12.75" customHeight="1" thickTop="1" thickBot="1" x14ac:dyDescent="0.25">
      <c r="A342" s="1680" t="s">
        <v>505</v>
      </c>
      <c r="B342" s="16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175" t="s">
        <v>996</v>
      </c>
      <c r="B343" s="2176"/>
      <c r="C343" s="615"/>
      <c r="D343" s="615"/>
      <c r="E343" s="615"/>
      <c r="F343" s="615"/>
      <c r="G343" s="615"/>
      <c r="H343" s="615"/>
      <c r="I343" s="615"/>
      <c r="J343" s="615"/>
      <c r="K343" s="1678">
        <f>'Revenues 9-14'!J268-'Expenditures 15-22'!K342</f>
        <v>0</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5" t="s">
        <v>966</v>
      </c>
      <c r="B345" s="2166"/>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5">
        <f>SUM(C348:J348)</f>
        <v>0</v>
      </c>
      <c r="L348" s="466"/>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row>
    <row r="350" spans="1:14" ht="12.75" customHeight="1" thickBot="1" x14ac:dyDescent="0.25">
      <c r="A350" s="1662" t="s">
        <v>719</v>
      </c>
      <c r="B350" s="1663"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2" t="s">
        <v>624</v>
      </c>
      <c r="B352" s="1669" t="s">
        <v>569</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row>
    <row r="356" spans="1:14" ht="12.75" customHeight="1" x14ac:dyDescent="0.2">
      <c r="A356" s="1828" t="s">
        <v>698</v>
      </c>
      <c r="B356" s="681" t="s">
        <v>558</v>
      </c>
      <c r="C356" s="615"/>
      <c r="D356" s="615"/>
      <c r="E356" s="615"/>
      <c r="F356" s="615"/>
      <c r="G356" s="615"/>
      <c r="H356" s="479">
        <v>0</v>
      </c>
      <c r="I356" s="699"/>
      <c r="J356" s="615"/>
      <c r="K356" s="1734">
        <f>H356</f>
        <v>0</v>
      </c>
      <c r="L356" s="479"/>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row>
    <row r="361" spans="1:14" ht="12.75" customHeight="1" x14ac:dyDescent="0.2">
      <c r="A361" s="1503" t="s">
        <v>619</v>
      </c>
      <c r="B361" s="601" t="s">
        <v>618</v>
      </c>
      <c r="C361" s="615"/>
      <c r="D361" s="615"/>
      <c r="E361" s="615"/>
      <c r="F361" s="615"/>
      <c r="G361" s="615"/>
      <c r="H361" s="467">
        <v>0</v>
      </c>
      <c r="I361" s="615"/>
      <c r="J361" s="615"/>
      <c r="K361" s="1665">
        <f>SUM(C361:J361)</f>
        <v>0</v>
      </c>
      <c r="L361" s="466"/>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c r="M366" s="608"/>
      <c r="N366" s="608"/>
    </row>
    <row r="367" spans="1:14" ht="12.75" customHeight="1" thickTop="1" thickBot="1" x14ac:dyDescent="0.25">
      <c r="A367" s="1686" t="s">
        <v>505</v>
      </c>
      <c r="B367" s="1698"/>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189" t="s">
        <v>996</v>
      </c>
      <c r="B368" s="2190"/>
      <c r="C368" s="652"/>
      <c r="D368" s="652"/>
      <c r="E368" s="625"/>
      <c r="F368" s="625"/>
      <c r="G368" s="625"/>
      <c r="H368" s="625"/>
      <c r="I368" s="625"/>
      <c r="J368" s="622"/>
      <c r="K368" s="1665">
        <f>'Revenues 9-14'!K268-'Expenditures 15-22'!K367</f>
        <v>0</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4" sqref="E4:E18"/>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1" t="s">
        <v>1802</v>
      </c>
      <c r="B2" s="1526" t="s">
        <v>1949</v>
      </c>
      <c r="C2" s="712" t="s">
        <v>1950</v>
      </c>
      <c r="D2" s="712" t="s">
        <v>1951</v>
      </c>
      <c r="E2" s="712" t="s">
        <v>1952</v>
      </c>
      <c r="F2" s="712" t="s">
        <v>1953</v>
      </c>
    </row>
    <row r="3" spans="1:6" ht="12" customHeight="1" x14ac:dyDescent="0.2">
      <c r="A3" s="2192"/>
      <c r="B3" s="1523"/>
      <c r="C3" s="1524"/>
      <c r="D3" s="1525" t="s">
        <v>256</v>
      </c>
      <c r="E3" s="1524"/>
      <c r="F3" s="1525" t="s">
        <v>257</v>
      </c>
    </row>
    <row r="4" spans="1:6" ht="13.7" customHeight="1" x14ac:dyDescent="0.2">
      <c r="A4" s="713" t="s">
        <v>1155</v>
      </c>
      <c r="B4" s="1743">
        <f>'Revenues 9-14'!C5</f>
        <v>0</v>
      </c>
      <c r="C4" s="1522"/>
      <c r="D4" s="1746">
        <f>B4-C4</f>
        <v>0</v>
      </c>
      <c r="E4" s="1522"/>
      <c r="F4" s="1746">
        <f>E4-C4</f>
        <v>0</v>
      </c>
    </row>
    <row r="5" spans="1:6" ht="13.7" customHeight="1" x14ac:dyDescent="0.2">
      <c r="A5" s="713" t="s">
        <v>870</v>
      </c>
      <c r="B5" s="1744">
        <f>'Revenues 9-14'!D5</f>
        <v>0</v>
      </c>
      <c r="C5" s="584"/>
      <c r="D5" s="1747">
        <f t="shared" ref="D5:D18" si="0">B5-C5</f>
        <v>0</v>
      </c>
      <c r="E5" s="584"/>
      <c r="F5" s="1747">
        <f>E5-C5</f>
        <v>0</v>
      </c>
    </row>
    <row r="6" spans="1:6" ht="13.7" customHeight="1" x14ac:dyDescent="0.2">
      <c r="A6" s="713" t="s">
        <v>411</v>
      </c>
      <c r="B6" s="1744">
        <f>'Revenues 9-14'!E5</f>
        <v>0</v>
      </c>
      <c r="C6" s="584"/>
      <c r="D6" s="1747">
        <f t="shared" si="0"/>
        <v>0</v>
      </c>
      <c r="E6" s="584"/>
      <c r="F6" s="1747">
        <f t="shared" ref="F6:F18" si="1">E6-C6</f>
        <v>0</v>
      </c>
    </row>
    <row r="7" spans="1:6" ht="13.7" customHeight="1" x14ac:dyDescent="0.2">
      <c r="A7" s="713" t="s">
        <v>155</v>
      </c>
      <c r="B7" s="1744">
        <f>'Revenues 9-14'!F5</f>
        <v>0</v>
      </c>
      <c r="C7" s="584"/>
      <c r="D7" s="1747">
        <f t="shared" si="0"/>
        <v>0</v>
      </c>
      <c r="E7" s="584"/>
      <c r="F7" s="1747">
        <f t="shared" si="1"/>
        <v>0</v>
      </c>
    </row>
    <row r="8" spans="1:6" ht="13.7" customHeight="1" x14ac:dyDescent="0.2">
      <c r="A8" s="713" t="s">
        <v>1179</v>
      </c>
      <c r="B8" s="1744">
        <f>'Revenues 9-14'!G5</f>
        <v>0</v>
      </c>
      <c r="C8" s="584"/>
      <c r="D8" s="1747">
        <f t="shared" si="0"/>
        <v>0</v>
      </c>
      <c r="E8" s="584"/>
      <c r="F8" s="1747">
        <f t="shared" si="1"/>
        <v>0</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0</v>
      </c>
      <c r="C10" s="584"/>
      <c r="D10" s="1747">
        <f t="shared" si="0"/>
        <v>0</v>
      </c>
      <c r="E10" s="584"/>
      <c r="F10" s="1747">
        <f t="shared" si="1"/>
        <v>0</v>
      </c>
    </row>
    <row r="11" spans="1:6" x14ac:dyDescent="0.2">
      <c r="A11" s="713" t="s">
        <v>409</v>
      </c>
      <c r="B11" s="1744">
        <f>'Revenues 9-14'!J5</f>
        <v>0</v>
      </c>
      <c r="C11" s="584"/>
      <c r="D11" s="1747">
        <f t="shared" si="0"/>
        <v>0</v>
      </c>
      <c r="E11" s="584"/>
      <c r="F11" s="1747">
        <f t="shared" si="1"/>
        <v>0</v>
      </c>
    </row>
    <row r="12" spans="1:6" ht="13.7" customHeight="1" x14ac:dyDescent="0.2">
      <c r="A12" s="713" t="s">
        <v>157</v>
      </c>
      <c r="B12" s="1744">
        <f>'Revenues 9-14'!K5</f>
        <v>0</v>
      </c>
      <c r="C12" s="584"/>
      <c r="D12" s="1747">
        <f t="shared" si="0"/>
        <v>0</v>
      </c>
      <c r="E12" s="584"/>
      <c r="F12" s="1747">
        <f t="shared" si="1"/>
        <v>0</v>
      </c>
    </row>
    <row r="13" spans="1:6" ht="13.7" customHeight="1" x14ac:dyDescent="0.2">
      <c r="A13" s="713" t="s">
        <v>936</v>
      </c>
      <c r="B13" s="1744">
        <f>SUM('Revenues 9-14'!C6:D6)</f>
        <v>0</v>
      </c>
      <c r="C13" s="584"/>
      <c r="D13" s="1747">
        <f t="shared" si="0"/>
        <v>0</v>
      </c>
      <c r="E13" s="584"/>
      <c r="F13" s="1747">
        <f t="shared" si="1"/>
        <v>0</v>
      </c>
    </row>
    <row r="14" spans="1:6" ht="13.7" customHeight="1" x14ac:dyDescent="0.2">
      <c r="A14" s="713" t="s">
        <v>410</v>
      </c>
      <c r="B14" s="1744">
        <f>SUM('Revenues 9-14'!C7:D7,'Revenues 9-14'!F7:H7)</f>
        <v>0</v>
      </c>
      <c r="C14" s="584"/>
      <c r="D14" s="1747">
        <f t="shared" si="0"/>
        <v>0</v>
      </c>
      <c r="E14" s="584"/>
      <c r="F14" s="1747">
        <f t="shared" si="1"/>
        <v>0</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0</v>
      </c>
      <c r="C16" s="584"/>
      <c r="D16" s="1747">
        <f t="shared" si="0"/>
        <v>0</v>
      </c>
      <c r="E16" s="584"/>
      <c r="F16" s="1747">
        <f t="shared" si="1"/>
        <v>0</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0</v>
      </c>
      <c r="C19" s="1745">
        <f>SUM(C4:C18)</f>
        <v>0</v>
      </c>
      <c r="D19" s="1745">
        <f>SUM(D4:D18)</f>
        <v>0</v>
      </c>
      <c r="E19" s="1745">
        <f>SUM(E4:E18)</f>
        <v>0</v>
      </c>
      <c r="F19" s="1745">
        <f>SUM(F4:F18)</f>
        <v>0</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1" colorId="8" zoomScale="110" zoomScaleNormal="110" workbookViewId="0">
      <selection activeCell="F53" sqref="F53:G5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7" t="s">
        <v>629</v>
      </c>
      <c r="B1" s="2198"/>
      <c r="C1" s="719"/>
    </row>
    <row r="2" spans="1:7" ht="33.75" x14ac:dyDescent="0.2">
      <c r="A2" s="2206" t="s">
        <v>1802</v>
      </c>
      <c r="B2" s="2207"/>
      <c r="C2" s="1877" t="s">
        <v>1954</v>
      </c>
      <c r="D2" s="721" t="s">
        <v>1955</v>
      </c>
      <c r="E2" s="721" t="s">
        <v>1956</v>
      </c>
      <c r="F2" s="1877" t="s">
        <v>1957</v>
      </c>
    </row>
    <row r="3" spans="1:7" ht="15.75" customHeight="1" x14ac:dyDescent="0.2">
      <c r="A3" s="2210" t="s">
        <v>1114</v>
      </c>
      <c r="B3" s="2211"/>
      <c r="C3" s="2199"/>
      <c r="D3" s="2200"/>
      <c r="E3" s="2200"/>
      <c r="F3" s="2201"/>
    </row>
    <row r="4" spans="1:7" ht="12.75" customHeight="1" thickBot="1" x14ac:dyDescent="0.25">
      <c r="A4" s="2208" t="s">
        <v>630</v>
      </c>
      <c r="B4" s="2209"/>
      <c r="C4" s="580"/>
      <c r="D4" s="580"/>
      <c r="E4" s="580"/>
      <c r="F4" s="1749">
        <f>SUM(C4+D4)-E4</f>
        <v>0</v>
      </c>
    </row>
    <row r="5" spans="1:7" ht="15.75" customHeight="1" thickTop="1" x14ac:dyDescent="0.2">
      <c r="A5" s="2193" t="s">
        <v>1110</v>
      </c>
      <c r="B5" s="2194"/>
      <c r="C5" s="2202"/>
      <c r="D5" s="2203"/>
      <c r="E5" s="2203"/>
      <c r="F5" s="2204"/>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195" t="s">
        <v>631</v>
      </c>
      <c r="B15" s="2196"/>
      <c r="C15" s="1749">
        <f>SUM(C6:C14)</f>
        <v>0</v>
      </c>
      <c r="D15" s="1749">
        <f>SUM(D6:D14)</f>
        <v>0</v>
      </c>
      <c r="E15" s="1749">
        <f>SUM(E6:E14)</f>
        <v>0</v>
      </c>
      <c r="F15" s="1749">
        <f>SUM(F6:F14)</f>
        <v>0</v>
      </c>
      <c r="G15" s="552"/>
    </row>
    <row r="16" spans="1:7" s="202" customFormat="1" ht="15.75" customHeight="1" thickTop="1" x14ac:dyDescent="0.2">
      <c r="A16" s="2205" t="s">
        <v>1111</v>
      </c>
      <c r="B16" s="2194"/>
      <c r="C16" s="2202"/>
      <c r="D16" s="2203"/>
      <c r="E16" s="2203"/>
      <c r="F16" s="2204"/>
    </row>
    <row r="17" spans="1:11" ht="12.75" customHeight="1" thickBot="1" x14ac:dyDescent="0.25">
      <c r="A17" s="2218" t="s">
        <v>64</v>
      </c>
      <c r="B17" s="2219"/>
      <c r="C17" s="724"/>
      <c r="D17" s="584"/>
      <c r="E17" s="724"/>
      <c r="F17" s="1749">
        <f>SUM(C17+D17)-E17</f>
        <v>0</v>
      </c>
    </row>
    <row r="18" spans="1:11" ht="12.75" customHeight="1" thickTop="1" thickBot="1" x14ac:dyDescent="0.25">
      <c r="A18" s="2218" t="s">
        <v>6</v>
      </c>
      <c r="B18" s="2219"/>
      <c r="C18" s="724"/>
      <c r="D18" s="584"/>
      <c r="E18" s="724"/>
      <c r="F18" s="1749">
        <f>SUM(C18+D18)-E18</f>
        <v>0</v>
      </c>
    </row>
    <row r="19" spans="1:11" ht="12.75" customHeight="1" thickTop="1" thickBot="1" x14ac:dyDescent="0.25">
      <c r="A19" s="2218" t="s">
        <v>388</v>
      </c>
      <c r="B19" s="2219"/>
      <c r="C19" s="724"/>
      <c r="D19" s="584"/>
      <c r="E19" s="724"/>
      <c r="F19" s="1749">
        <f>SUM(C19+D19)-E19</f>
        <v>0</v>
      </c>
    </row>
    <row r="20" spans="1:11" ht="12.75" customHeight="1" thickTop="1" thickBot="1" x14ac:dyDescent="0.25">
      <c r="A20" s="2218" t="s">
        <v>448</v>
      </c>
      <c r="B20" s="2219"/>
      <c r="C20" s="724"/>
      <c r="D20" s="584"/>
      <c r="E20" s="724"/>
      <c r="F20" s="1749">
        <f>SUM(C20+D20)-E20</f>
        <v>0</v>
      </c>
    </row>
    <row r="21" spans="1:11" ht="14.25" thickTop="1" thickBot="1" x14ac:dyDescent="0.25">
      <c r="A21" s="2195" t="s">
        <v>632</v>
      </c>
      <c r="B21" s="2196"/>
      <c r="C21" s="1749">
        <f>SUM(C17:C20)</f>
        <v>0</v>
      </c>
      <c r="D21" s="1749">
        <f>SUM(D17:D20)</f>
        <v>0</v>
      </c>
      <c r="E21" s="1749">
        <f>SUM(E17:E20)</f>
        <v>0</v>
      </c>
      <c r="F21" s="1749">
        <f>SUM(F17:F20)</f>
        <v>0</v>
      </c>
      <c r="G21" s="552"/>
    </row>
    <row r="22" spans="1:11" ht="15.75" customHeight="1" thickTop="1" x14ac:dyDescent="0.2">
      <c r="A22" s="2220" t="s">
        <v>1112</v>
      </c>
      <c r="B22" s="2194"/>
      <c r="C22" s="2202"/>
      <c r="D22" s="2203"/>
      <c r="E22" s="2203"/>
      <c r="F22" s="2204"/>
    </row>
    <row r="23" spans="1:11" ht="13.5" thickBot="1" x14ac:dyDescent="0.25">
      <c r="A23" s="2208" t="s">
        <v>633</v>
      </c>
      <c r="B23" s="2209"/>
      <c r="C23" s="580"/>
      <c r="D23" s="580"/>
      <c r="E23" s="580"/>
      <c r="F23" s="1749">
        <f>SUM(C23+D23)-E23</f>
        <v>0</v>
      </c>
      <c r="G23" s="552"/>
    </row>
    <row r="24" spans="1:11" ht="15.75" customHeight="1" thickTop="1" x14ac:dyDescent="0.2">
      <c r="A24" s="2220" t="s">
        <v>1113</v>
      </c>
      <c r="B24" s="2194"/>
      <c r="C24" s="2202"/>
      <c r="D24" s="2203"/>
      <c r="E24" s="2203"/>
      <c r="F24" s="2204"/>
    </row>
    <row r="25" spans="1:11" ht="13.5" thickBot="1" x14ac:dyDescent="0.25">
      <c r="A25" s="2208" t="s">
        <v>634</v>
      </c>
      <c r="B25" s="2209"/>
      <c r="C25" s="580"/>
      <c r="D25" s="580"/>
      <c r="E25" s="580"/>
      <c r="F25" s="1749">
        <f>SUM(C25+D25)-E25</f>
        <v>0</v>
      </c>
      <c r="G25" s="552"/>
    </row>
    <row r="26" spans="1:11" ht="15.75" customHeight="1" thickTop="1" x14ac:dyDescent="0.2">
      <c r="A26" s="2193" t="s">
        <v>657</v>
      </c>
      <c r="B26" s="2194"/>
      <c r="C26" s="725"/>
      <c r="D26" s="725"/>
      <c r="E26" s="725"/>
      <c r="F26" s="726"/>
    </row>
    <row r="27" spans="1:11" ht="13.5" thickBot="1" x14ac:dyDescent="0.25">
      <c r="A27" s="2195" t="s">
        <v>1070</v>
      </c>
      <c r="B27" s="2196"/>
      <c r="C27" s="584"/>
      <c r="D27" s="584"/>
      <c r="E27" s="584"/>
      <c r="F27" s="1749">
        <f>SUM(C27+D27)-E27</f>
        <v>0</v>
      </c>
      <c r="G27" s="552"/>
    </row>
    <row r="28" spans="1:11" ht="7.5" customHeight="1" thickTop="1" x14ac:dyDescent="0.2">
      <c r="A28" s="592"/>
    </row>
    <row r="29" spans="1:11" ht="23.25" customHeight="1" x14ac:dyDescent="0.2">
      <c r="A29" s="2221" t="s">
        <v>582</v>
      </c>
      <c r="B29" s="2198"/>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c r="B31" s="731"/>
      <c r="C31" s="732"/>
      <c r="D31" s="733"/>
      <c r="E31" s="732"/>
      <c r="F31" s="732"/>
      <c r="G31" s="732"/>
      <c r="H31" s="732"/>
      <c r="I31" s="1750">
        <f>((E31+F31)-H31)+G31</f>
        <v>0</v>
      </c>
      <c r="J31" s="732"/>
      <c r="K31" s="734"/>
    </row>
    <row r="32" spans="1:11" ht="12" customHeight="1" x14ac:dyDescent="0.2">
      <c r="A32" s="730"/>
      <c r="B32" s="731"/>
      <c r="C32" s="732"/>
      <c r="D32" s="733"/>
      <c r="E32" s="732"/>
      <c r="F32" s="732"/>
      <c r="G32" s="732"/>
      <c r="H32" s="732"/>
      <c r="I32" s="1750">
        <f>((E32+F32)-H32)+G32</f>
        <v>0</v>
      </c>
      <c r="J32" s="732"/>
      <c r="K32" s="734"/>
    </row>
    <row r="33" spans="1:11" ht="12" customHeight="1" x14ac:dyDescent="0.2">
      <c r="A33" s="730"/>
      <c r="B33" s="731"/>
      <c r="C33" s="732"/>
      <c r="D33" s="733"/>
      <c r="E33" s="732"/>
      <c r="F33" s="732"/>
      <c r="G33" s="732"/>
      <c r="H33" s="732"/>
      <c r="I33" s="1750">
        <f t="shared" ref="I33:I48" si="1">((E33+F33)-H33)+G33</f>
        <v>0</v>
      </c>
      <c r="J33" s="732"/>
      <c r="K33" s="734"/>
    </row>
    <row r="34" spans="1:11" ht="12" customHeight="1" x14ac:dyDescent="0.2">
      <c r="A34" s="730"/>
      <c r="B34" s="731"/>
      <c r="C34" s="732"/>
      <c r="D34" s="733"/>
      <c r="E34" s="732"/>
      <c r="F34" s="732"/>
      <c r="G34" s="732"/>
      <c r="H34" s="732"/>
      <c r="I34" s="1750">
        <f t="shared" si="1"/>
        <v>0</v>
      </c>
      <c r="J34" s="732"/>
      <c r="K34" s="735"/>
    </row>
    <row r="35" spans="1:11" ht="12" customHeight="1" x14ac:dyDescent="0.2">
      <c r="A35" s="730"/>
      <c r="B35" s="731"/>
      <c r="C35" s="736"/>
      <c r="D35" s="733"/>
      <c r="E35" s="736"/>
      <c r="F35" s="736"/>
      <c r="G35" s="736"/>
      <c r="H35" s="736"/>
      <c r="I35" s="1750">
        <f t="shared" si="1"/>
        <v>0</v>
      </c>
      <c r="J35" s="736"/>
      <c r="K35" s="735"/>
    </row>
    <row r="36" spans="1:11" ht="12" customHeight="1" x14ac:dyDescent="0.2">
      <c r="A36" s="730"/>
      <c r="B36" s="731"/>
      <c r="C36" s="732"/>
      <c r="D36" s="733"/>
      <c r="E36" s="732"/>
      <c r="F36" s="732"/>
      <c r="G36" s="732"/>
      <c r="H36" s="732"/>
      <c r="I36" s="1750">
        <f t="shared" si="1"/>
        <v>0</v>
      </c>
      <c r="J36" s="732"/>
      <c r="K36" s="737"/>
    </row>
    <row r="37" spans="1:11" ht="12" customHeight="1" x14ac:dyDescent="0.2">
      <c r="A37" s="730"/>
      <c r="B37" s="731"/>
      <c r="C37" s="467"/>
      <c r="D37" s="738"/>
      <c r="E37" s="467"/>
      <c r="F37" s="467"/>
      <c r="G37" s="467"/>
      <c r="H37" s="467"/>
      <c r="I37" s="1750">
        <f t="shared" si="1"/>
        <v>0</v>
      </c>
      <c r="J37" s="467"/>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0</v>
      </c>
      <c r="D49" s="743"/>
      <c r="E49" s="1750">
        <f t="shared" ref="E49:J49" si="2">SUM(E31:E48)</f>
        <v>0</v>
      </c>
      <c r="F49" s="1750">
        <f t="shared" si="2"/>
        <v>0</v>
      </c>
      <c r="G49" s="1750">
        <f t="shared" si="2"/>
        <v>0</v>
      </c>
      <c r="H49" s="1750">
        <f t="shared" si="2"/>
        <v>0</v>
      </c>
      <c r="I49" s="1750">
        <f t="shared" si="2"/>
        <v>0</v>
      </c>
      <c r="J49" s="1750">
        <f t="shared" si="2"/>
        <v>0</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12" t="s">
        <v>584</v>
      </c>
      <c r="C52" s="2213"/>
      <c r="D52" s="2213"/>
      <c r="E52" s="747" t="s">
        <v>845</v>
      </c>
      <c r="F52" s="2214"/>
      <c r="G52" s="2215"/>
      <c r="H52" s="734"/>
      <c r="I52" s="734"/>
      <c r="J52" s="744"/>
    </row>
    <row r="53" spans="1:11" ht="11.25" customHeight="1" x14ac:dyDescent="0.2">
      <c r="A53" s="748" t="s">
        <v>913</v>
      </c>
      <c r="B53" s="749" t="s">
        <v>951</v>
      </c>
      <c r="C53" s="744"/>
      <c r="D53" s="735"/>
      <c r="E53" s="747" t="s">
        <v>497</v>
      </c>
      <c r="F53" s="2216"/>
      <c r="G53" s="2217"/>
      <c r="H53" s="734"/>
      <c r="I53" s="734"/>
      <c r="J53" s="744"/>
    </row>
    <row r="54" spans="1:11" ht="11.25" customHeight="1" x14ac:dyDescent="0.2">
      <c r="A54" s="750" t="s">
        <v>914</v>
      </c>
      <c r="B54" s="745" t="s">
        <v>952</v>
      </c>
      <c r="C54" s="744"/>
      <c r="D54" s="735"/>
      <c r="E54" s="747" t="s">
        <v>498</v>
      </c>
      <c r="F54" s="2216"/>
      <c r="G54" s="2217"/>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0" activeCellId="7" sqref="J8 K7 K9 K14 J15 H14 G16 J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856</v>
      </c>
      <c r="B1" s="2247"/>
      <c r="C1" s="2247"/>
      <c r="D1" s="2247"/>
      <c r="E1" s="2247"/>
      <c r="F1" s="2247"/>
      <c r="G1" s="2248"/>
      <c r="H1" s="1528"/>
      <c r="I1" s="758"/>
      <c r="J1" s="433"/>
    </row>
    <row r="2" spans="1:11" ht="26.25" x14ac:dyDescent="0.2">
      <c r="A2" s="2225" t="s">
        <v>1677</v>
      </c>
      <c r="B2" s="2226"/>
      <c r="C2" s="2226"/>
      <c r="D2" s="2226"/>
      <c r="E2" s="2227"/>
      <c r="F2" s="759" t="s">
        <v>904</v>
      </c>
      <c r="G2" s="760" t="s">
        <v>1674</v>
      </c>
      <c r="H2" s="760" t="s">
        <v>410</v>
      </c>
      <c r="I2" s="760" t="s">
        <v>1158</v>
      </c>
      <c r="J2" s="760" t="s">
        <v>1812</v>
      </c>
      <c r="K2" s="760" t="s">
        <v>138</v>
      </c>
    </row>
    <row r="3" spans="1:11" x14ac:dyDescent="0.2">
      <c r="A3" s="2228" t="s">
        <v>1962</v>
      </c>
      <c r="B3" s="2229"/>
      <c r="C3" s="2229"/>
      <c r="D3" s="2229"/>
      <c r="E3" s="2230"/>
      <c r="F3" s="761"/>
      <c r="G3" s="762"/>
      <c r="H3" s="762"/>
      <c r="I3" s="762"/>
      <c r="J3" s="763"/>
      <c r="K3" s="763"/>
    </row>
    <row r="4" spans="1:11" x14ac:dyDescent="0.2">
      <c r="A4" s="2231" t="s">
        <v>369</v>
      </c>
      <c r="B4" s="2232"/>
      <c r="C4" s="2232"/>
      <c r="D4" s="2232"/>
      <c r="E4" s="2213"/>
      <c r="F4" s="764"/>
      <c r="G4" s="765"/>
      <c r="H4" s="766"/>
      <c r="I4" s="765"/>
      <c r="J4" s="767"/>
      <c r="K4" s="767"/>
    </row>
    <row r="5" spans="1:11" x14ac:dyDescent="0.2">
      <c r="A5" s="2249" t="s">
        <v>1069</v>
      </c>
      <c r="B5" s="2222"/>
      <c r="C5" s="2222"/>
      <c r="D5" s="2222"/>
      <c r="E5" s="2250"/>
      <c r="F5" s="768" t="s">
        <v>848</v>
      </c>
      <c r="G5" s="769"/>
      <c r="H5" s="762"/>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row>
    <row r="10" spans="1:11" x14ac:dyDescent="0.2">
      <c r="A10" s="2249" t="s">
        <v>1813</v>
      </c>
      <c r="B10" s="2222"/>
      <c r="C10" s="2222"/>
      <c r="D10" s="2222"/>
      <c r="E10" s="2251"/>
      <c r="F10" s="781" t="s">
        <v>862</v>
      </c>
      <c r="G10" s="780"/>
      <c r="H10" s="782"/>
      <c r="I10" s="762"/>
      <c r="J10" s="763"/>
      <c r="K10" s="763"/>
    </row>
    <row r="11" spans="1:11" x14ac:dyDescent="0.2">
      <c r="A11" s="2249" t="s">
        <v>160</v>
      </c>
      <c r="B11" s="2222"/>
      <c r="C11" s="2222"/>
      <c r="D11" s="2222"/>
      <c r="E11" s="2250"/>
      <c r="F11" s="768" t="s">
        <v>852</v>
      </c>
      <c r="G11" s="769"/>
      <c r="H11" s="762"/>
      <c r="I11" s="762"/>
      <c r="J11" s="763"/>
      <c r="K11" s="771"/>
    </row>
    <row r="12" spans="1:11" ht="13.5" thickBot="1" x14ac:dyDescent="0.25">
      <c r="A12" s="2239" t="s">
        <v>905</v>
      </c>
      <c r="B12" s="2240"/>
      <c r="C12" s="2240"/>
      <c r="D12" s="2240"/>
      <c r="E12" s="2241"/>
      <c r="F12" s="1751"/>
      <c r="G12" s="1752">
        <f>SUM(G5:G11)</f>
        <v>0</v>
      </c>
      <c r="H12" s="1752">
        <f>SUM(H5:H11)</f>
        <v>0</v>
      </c>
      <c r="I12" s="1752">
        <f>SUM(I5:I11)</f>
        <v>0</v>
      </c>
      <c r="J12" s="1752">
        <f>SUM(J5:J11)</f>
        <v>0</v>
      </c>
      <c r="K12" s="1752">
        <f>SUM(K5:K11)</f>
        <v>0</v>
      </c>
    </row>
    <row r="13" spans="1:11" ht="13.5" thickTop="1" x14ac:dyDescent="0.2">
      <c r="A13" s="2233" t="s">
        <v>370</v>
      </c>
      <c r="B13" s="2234"/>
      <c r="C13" s="2234"/>
      <c r="D13" s="2234"/>
      <c r="E13" s="2235"/>
      <c r="F13" s="783"/>
      <c r="G13" s="784"/>
      <c r="H13" s="785"/>
      <c r="I13" s="786"/>
      <c r="J13" s="786"/>
      <c r="K13" s="786"/>
    </row>
    <row r="14" spans="1:11" x14ac:dyDescent="0.2">
      <c r="A14" s="2255" t="s">
        <v>456</v>
      </c>
      <c r="B14" s="2255"/>
      <c r="C14" s="2255"/>
      <c r="D14" s="2255"/>
      <c r="E14" s="2256"/>
      <c r="F14" s="787" t="s">
        <v>854</v>
      </c>
      <c r="G14" s="780"/>
      <c r="H14" s="762"/>
      <c r="I14" s="769"/>
      <c r="J14" s="771"/>
      <c r="K14" s="763"/>
    </row>
    <row r="15" spans="1:11" x14ac:dyDescent="0.2">
      <c r="A15" s="2222" t="s">
        <v>4</v>
      </c>
      <c r="B15" s="2222"/>
      <c r="C15" s="2222"/>
      <c r="D15" s="2222"/>
      <c r="E15" s="2250"/>
      <c r="F15" s="787" t="s">
        <v>855</v>
      </c>
      <c r="G15" s="769"/>
      <c r="H15" s="762"/>
      <c r="I15" s="762"/>
      <c r="J15" s="763"/>
      <c r="K15" s="763"/>
    </row>
    <row r="16" spans="1:11" x14ac:dyDescent="0.2">
      <c r="A16" s="2222" t="s">
        <v>298</v>
      </c>
      <c r="B16" s="2222"/>
      <c r="C16" s="2222"/>
      <c r="D16" s="2222"/>
      <c r="E16" s="2250"/>
      <c r="F16" s="787" t="s">
        <v>923</v>
      </c>
      <c r="G16" s="770"/>
      <c r="H16" s="765"/>
      <c r="I16" s="765"/>
      <c r="J16" s="767"/>
      <c r="K16" s="767"/>
    </row>
    <row r="17" spans="1:11" x14ac:dyDescent="0.2">
      <c r="A17" s="2244" t="s">
        <v>935</v>
      </c>
      <c r="B17" s="2244"/>
      <c r="C17" s="2244"/>
      <c r="D17" s="2244"/>
      <c r="E17" s="2245"/>
      <c r="F17" s="788"/>
      <c r="G17" s="789"/>
      <c r="H17" s="790"/>
      <c r="I17" s="790"/>
      <c r="J17" s="791"/>
      <c r="K17" s="792"/>
    </row>
    <row r="18" spans="1:11" x14ac:dyDescent="0.2">
      <c r="A18" s="2236" t="s">
        <v>368</v>
      </c>
      <c r="B18" s="2237"/>
      <c r="C18" s="2237"/>
      <c r="D18" s="2237"/>
      <c r="E18" s="2238"/>
      <c r="F18" s="787" t="s">
        <v>932</v>
      </c>
      <c r="G18" s="780"/>
      <c r="H18" s="780"/>
      <c r="I18" s="780"/>
      <c r="J18" s="763"/>
      <c r="K18" s="793"/>
    </row>
    <row r="19" spans="1:11" ht="21.75" customHeight="1" x14ac:dyDescent="0.2">
      <c r="A19" s="2257" t="s">
        <v>1809</v>
      </c>
      <c r="B19" s="2257"/>
      <c r="C19" s="2257"/>
      <c r="D19" s="2257"/>
      <c r="E19" s="2258"/>
      <c r="F19" s="787" t="s">
        <v>933</v>
      </c>
      <c r="G19" s="780"/>
      <c r="H19" s="780"/>
      <c r="I19" s="780"/>
      <c r="J19" s="763"/>
      <c r="K19" s="793"/>
    </row>
    <row r="20" spans="1:11" x14ac:dyDescent="0.2">
      <c r="A20" s="2236" t="s">
        <v>1814</v>
      </c>
      <c r="B20" s="2237"/>
      <c r="C20" s="2237"/>
      <c r="D20" s="2237"/>
      <c r="E20" s="2238"/>
      <c r="F20" s="787" t="s">
        <v>934</v>
      </c>
      <c r="G20" s="780"/>
      <c r="H20" s="780"/>
      <c r="I20" s="780"/>
      <c r="J20" s="763"/>
      <c r="K20" s="793"/>
    </row>
    <row r="21" spans="1:11" ht="13.5" thickBot="1" x14ac:dyDescent="0.25">
      <c r="A21" s="2242" t="s">
        <v>638</v>
      </c>
      <c r="B21" s="2242"/>
      <c r="C21" s="2242"/>
      <c r="D21" s="2242"/>
      <c r="E21" s="2242"/>
      <c r="F21" s="1753"/>
      <c r="G21" s="790"/>
      <c r="H21" s="794"/>
      <c r="I21" s="794"/>
      <c r="J21" s="1754">
        <f>SUM(J18:J20)</f>
        <v>0</v>
      </c>
      <c r="K21" s="791"/>
    </row>
    <row r="22" spans="1:11" ht="13.5" thickTop="1" x14ac:dyDescent="0.2">
      <c r="A22" s="2222" t="s">
        <v>1815</v>
      </c>
      <c r="B22" s="2222"/>
      <c r="C22" s="2222"/>
      <c r="D22" s="2222"/>
      <c r="E22" s="2250"/>
      <c r="F22" s="787" t="s">
        <v>862</v>
      </c>
      <c r="G22" s="780"/>
      <c r="H22" s="762"/>
      <c r="I22" s="762"/>
      <c r="J22" s="795"/>
      <c r="K22" s="763"/>
    </row>
    <row r="23" spans="1:11" ht="13.5" thickBot="1" x14ac:dyDescent="0.25">
      <c r="A23" s="2243" t="s">
        <v>906</v>
      </c>
      <c r="B23" s="2242"/>
      <c r="C23" s="2242"/>
      <c r="D23" s="2242"/>
      <c r="E23" s="2242"/>
      <c r="F23" s="1755"/>
      <c r="G23" s="1752">
        <f>SUM(G14:G16,G21,G22)</f>
        <v>0</v>
      </c>
      <c r="H23" s="1752">
        <f>SUM(H14:H16,H21,H22)</f>
        <v>0</v>
      </c>
      <c r="I23" s="1752">
        <f>SUM(I14:I16,I21,I22)</f>
        <v>0</v>
      </c>
      <c r="J23" s="1752">
        <f>SUM(J14:J16,J21,J22)</f>
        <v>0</v>
      </c>
      <c r="K23" s="1752">
        <f>SUM(K14:K16,K21,K22)</f>
        <v>0</v>
      </c>
    </row>
    <row r="24" spans="1:11" ht="14.25" thickTop="1" thickBot="1" x14ac:dyDescent="0.25">
      <c r="A24" s="2243" t="s">
        <v>1963</v>
      </c>
      <c r="B24" s="2242"/>
      <c r="C24" s="2242"/>
      <c r="D24" s="2242"/>
      <c r="E24" s="2242"/>
      <c r="F24" s="1756"/>
      <c r="G24" s="1757">
        <f>SUM(G3,G12)-G23</f>
        <v>0</v>
      </c>
      <c r="H24" s="1757">
        <f>SUM(H3,H12)-H23</f>
        <v>0</v>
      </c>
      <c r="I24" s="1757">
        <f>SUM(I3,I12)-I23</f>
        <v>0</v>
      </c>
      <c r="J24" s="1757">
        <f>SUM(J3,J12)-J23</f>
        <v>0</v>
      </c>
      <c r="K24" s="1757">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52"/>
      <c r="I31" s="2253"/>
      <c r="J31" s="2253"/>
      <c r="K31" s="2253"/>
    </row>
    <row r="32" spans="1:11" x14ac:dyDescent="0.2">
      <c r="A32" s="807"/>
      <c r="B32" s="237"/>
      <c r="C32" s="237"/>
      <c r="D32" s="237"/>
      <c r="E32" s="803"/>
      <c r="F32" s="809" t="s">
        <v>540</v>
      </c>
      <c r="G32" s="762"/>
      <c r="H32" s="2254"/>
      <c r="I32" s="2253"/>
      <c r="J32" s="2253"/>
      <c r="K32" s="2253"/>
    </row>
    <row r="33" spans="1:11" ht="1.5" customHeight="1" x14ac:dyDescent="0.2">
      <c r="A33" s="810" t="s">
        <v>1169</v>
      </c>
      <c r="B33" s="364"/>
      <c r="C33" s="364"/>
      <c r="D33" s="364"/>
      <c r="E33" s="364"/>
      <c r="F33" s="364"/>
      <c r="G33" s="811"/>
      <c r="H33" s="2254"/>
      <c r="I33" s="2253"/>
      <c r="J33" s="2253"/>
      <c r="K33" s="2253"/>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2" t="s">
        <v>541</v>
      </c>
      <c r="B41" s="2223"/>
      <c r="C41" s="2223"/>
      <c r="D41" s="2223"/>
      <c r="E41" s="2223"/>
      <c r="F41" s="2224"/>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1908</v>
      </c>
      <c r="B1" s="2262"/>
      <c r="C1" s="2263"/>
      <c r="D1" s="824"/>
      <c r="E1" s="825"/>
      <c r="F1" s="825"/>
      <c r="G1" s="826"/>
      <c r="H1" s="827"/>
      <c r="I1" s="828"/>
      <c r="J1" s="2259"/>
      <c r="K1" s="2260"/>
      <c r="L1" s="2260"/>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c r="D5" s="839"/>
      <c r="E5" s="839"/>
      <c r="F5" s="1754">
        <f>(C5+D5)-E5</f>
        <v>0</v>
      </c>
      <c r="G5" s="835"/>
      <c r="H5" s="840"/>
      <c r="I5" s="840"/>
      <c r="J5" s="840"/>
      <c r="K5" s="791"/>
      <c r="L5" s="1763">
        <f>F5-K5</f>
        <v>0</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c r="D8" s="842"/>
      <c r="E8" s="842"/>
      <c r="F8" s="1754">
        <f>(C8+D8)-E8</f>
        <v>0</v>
      </c>
      <c r="G8" s="841">
        <v>50</v>
      </c>
      <c r="H8" s="763"/>
      <c r="I8" s="763"/>
      <c r="J8" s="763"/>
      <c r="K8" s="1763">
        <f>(H8+I8)-J8</f>
        <v>0</v>
      </c>
      <c r="L8" s="1763">
        <f>F8-K8</f>
        <v>0</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c r="D10" s="844"/>
      <c r="E10" s="844"/>
      <c r="F10" s="1758">
        <f>(C10+D10)-E10</f>
        <v>0</v>
      </c>
      <c r="G10" s="841">
        <v>20</v>
      </c>
      <c r="H10" s="845"/>
      <c r="I10" s="845"/>
      <c r="J10" s="845"/>
      <c r="K10" s="1763">
        <f>(H10+I10)-J10</f>
        <v>0</v>
      </c>
      <c r="L10" s="1763">
        <f>F10-K10</f>
        <v>0</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93513</v>
      </c>
      <c r="D12" s="842">
        <v>19318</v>
      </c>
      <c r="E12" s="842"/>
      <c r="F12" s="1754">
        <f>(C12+D12)-E12</f>
        <v>112831</v>
      </c>
      <c r="G12" s="841">
        <v>10</v>
      </c>
      <c r="H12" s="763">
        <v>17326</v>
      </c>
      <c r="I12" s="763">
        <v>11283</v>
      </c>
      <c r="J12" s="763"/>
      <c r="K12" s="1763">
        <f>(H12+I12)-J12</f>
        <v>28609</v>
      </c>
      <c r="L12" s="1763">
        <f>F12-K12</f>
        <v>84222</v>
      </c>
    </row>
    <row r="13" spans="1:14" ht="14.25" thickTop="1" thickBot="1" x14ac:dyDescent="0.25">
      <c r="A13" s="846" t="s">
        <v>1122</v>
      </c>
      <c r="B13" s="838">
        <v>252</v>
      </c>
      <c r="C13" s="842">
        <v>147412</v>
      </c>
      <c r="D13" s="842"/>
      <c r="E13" s="842">
        <v>1246</v>
      </c>
      <c r="F13" s="1754">
        <f>(C13+D13)-E13</f>
        <v>146166</v>
      </c>
      <c r="G13" s="841">
        <v>5</v>
      </c>
      <c r="H13" s="763">
        <v>118695</v>
      </c>
      <c r="I13" s="763">
        <v>16609</v>
      </c>
      <c r="J13" s="763">
        <v>1246</v>
      </c>
      <c r="K13" s="1763">
        <f>(H13+I13)-J13</f>
        <v>134058</v>
      </c>
      <c r="L13" s="1763">
        <f>F13-K13</f>
        <v>12108</v>
      </c>
    </row>
    <row r="14" spans="1:14" ht="14.25" thickTop="1" thickBot="1" x14ac:dyDescent="0.25">
      <c r="A14" s="846" t="s">
        <v>1123</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528</v>
      </c>
      <c r="B15" s="1628">
        <v>260</v>
      </c>
      <c r="C15" s="842"/>
      <c r="D15" s="842"/>
      <c r="E15" s="842"/>
      <c r="F15" s="1754">
        <f>(C15+D15)-E15</f>
        <v>0</v>
      </c>
      <c r="G15" s="847" t="s">
        <v>862</v>
      </c>
      <c r="H15" s="779"/>
      <c r="I15" s="779"/>
      <c r="J15" s="779"/>
      <c r="K15" s="779"/>
      <c r="L15" s="1763">
        <f>F15-K15</f>
        <v>0</v>
      </c>
    </row>
    <row r="16" spans="1:14" ht="15" customHeight="1" thickTop="1" thickBot="1" x14ac:dyDescent="0.25">
      <c r="A16" s="1759" t="s">
        <v>643</v>
      </c>
      <c r="B16" s="1760">
        <v>200</v>
      </c>
      <c r="C16" s="1754">
        <f>SUM(C3,C5:C6,C8:C10,C12:C15)</f>
        <v>240925</v>
      </c>
      <c r="D16" s="1754">
        <f>SUM(D3,D5:D6,D8:D10,D12:D15)</f>
        <v>19318</v>
      </c>
      <c r="E16" s="1754">
        <f>SUM(E3,E5:E6,E8:E10,E12:E15)</f>
        <v>1246</v>
      </c>
      <c r="F16" s="1754">
        <f>SUM(F3,F5:F6,F8:F10,F12:F15)</f>
        <v>258997</v>
      </c>
      <c r="G16" s="841"/>
      <c r="H16" s="1754">
        <f>SUM(H3,H6,H8:H10,H12:H14,)</f>
        <v>136021</v>
      </c>
      <c r="I16" s="1754">
        <f>SUM(I3,I6,I8:I10,I12:I14,)</f>
        <v>27892</v>
      </c>
      <c r="J16" s="1754">
        <f>SUM(J3,J6,J8:J10,J12:J14,)</f>
        <v>1246</v>
      </c>
      <c r="K16" s="1754">
        <f>(H16+I16)-J16</f>
        <v>162667</v>
      </c>
      <c r="L16" s="1754">
        <f>F16-K16</f>
        <v>96330</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27892</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57" activePane="bottomLeft" state="frozen"/>
      <selection activeCell="A47" sqref="A47"/>
      <selection pane="bottomLeft" activeCell="F78" sqref="F78"/>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7" t="s">
        <v>1973</v>
      </c>
      <c r="B1" s="2268"/>
      <c r="C1" s="2268"/>
      <c r="D1" s="2268"/>
      <c r="E1" s="2268"/>
      <c r="F1" s="2269"/>
      <c r="G1" s="853"/>
    </row>
    <row r="2" spans="1:7" ht="15" customHeight="1" thickBot="1" x14ac:dyDescent="0.25">
      <c r="A2" s="2270" t="s">
        <v>477</v>
      </c>
      <c r="B2" s="2271"/>
      <c r="C2" s="2271"/>
      <c r="D2" s="2271"/>
      <c r="E2" s="2271"/>
      <c r="F2" s="2272"/>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3"/>
      <c r="B5" s="2274"/>
      <c r="C5" s="2274"/>
      <c r="D5" s="2274"/>
      <c r="E5" s="2274"/>
      <c r="F5" s="2274"/>
    </row>
    <row r="6" spans="1:7" ht="13.5" customHeight="1" thickBot="1" x14ac:dyDescent="0.25">
      <c r="A6" s="2264" t="s">
        <v>1104</v>
      </c>
      <c r="B6" s="2265"/>
      <c r="C6" s="2265"/>
      <c r="D6" s="2265"/>
      <c r="E6" s="2265"/>
      <c r="F6" s="2266"/>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752777</v>
      </c>
      <c r="G8" s="863"/>
    </row>
    <row r="9" spans="1:7" x14ac:dyDescent="0.2">
      <c r="A9" s="867" t="s">
        <v>460</v>
      </c>
      <c r="B9" s="868" t="s">
        <v>1876</v>
      </c>
      <c r="C9" s="869"/>
      <c r="D9" s="867" t="s">
        <v>501</v>
      </c>
      <c r="E9" s="866"/>
      <c r="F9" s="1902">
        <f>'Expenditures 15-22'!K151</f>
        <v>0</v>
      </c>
      <c r="G9" s="870"/>
    </row>
    <row r="10" spans="1:7" x14ac:dyDescent="0.2">
      <c r="A10" s="867" t="s">
        <v>499</v>
      </c>
      <c r="B10" s="868" t="s">
        <v>1877</v>
      </c>
      <c r="C10" s="869"/>
      <c r="D10" s="867" t="s">
        <v>501</v>
      </c>
      <c r="E10" s="866"/>
      <c r="F10" s="1902">
        <f>'Expenditures 15-22'!K174</f>
        <v>0</v>
      </c>
      <c r="G10" s="870"/>
    </row>
    <row r="11" spans="1:7" x14ac:dyDescent="0.2">
      <c r="A11" s="867" t="s">
        <v>461</v>
      </c>
      <c r="B11" s="868" t="s">
        <v>1878</v>
      </c>
      <c r="C11" s="869"/>
      <c r="D11" s="867" t="s">
        <v>501</v>
      </c>
      <c r="E11" s="866"/>
      <c r="F11" s="1902">
        <f>'Expenditures 15-22'!K210</f>
        <v>0</v>
      </c>
      <c r="G11" s="870"/>
    </row>
    <row r="12" spans="1:7" x14ac:dyDescent="0.2">
      <c r="A12" s="867" t="s">
        <v>462</v>
      </c>
      <c r="B12" s="868" t="s">
        <v>1879</v>
      </c>
      <c r="C12" s="869"/>
      <c r="D12" s="867" t="s">
        <v>501</v>
      </c>
      <c r="E12" s="866"/>
      <c r="F12" s="1902">
        <f>'Expenditures 15-22'!K295</f>
        <v>0</v>
      </c>
      <c r="G12" s="870"/>
    </row>
    <row r="13" spans="1:7" x14ac:dyDescent="0.2">
      <c r="A13" s="867" t="s">
        <v>106</v>
      </c>
      <c r="B13" s="868" t="s">
        <v>1880</v>
      </c>
      <c r="C13" s="869"/>
      <c r="D13" s="867" t="s">
        <v>501</v>
      </c>
      <c r="E13" s="866"/>
      <c r="F13" s="1902">
        <f>'Expenditures 15-22'!K342</f>
        <v>0</v>
      </c>
      <c r="G13" s="871"/>
    </row>
    <row r="14" spans="1:7" ht="12" customHeight="1" thickBot="1" x14ac:dyDescent="0.25">
      <c r="A14" s="1764"/>
      <c r="B14" s="1765"/>
      <c r="C14" s="1766"/>
      <c r="D14" s="1767" t="s">
        <v>501</v>
      </c>
      <c r="E14" s="1768" t="s">
        <v>958</v>
      </c>
      <c r="F14" s="1769">
        <f>SUM(F8:F13)</f>
        <v>752777</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6">
        <f>'Expenditures 15-22'!K102</f>
        <v>621217</v>
      </c>
      <c r="G53" s="863"/>
    </row>
    <row r="54" spans="1:7" x14ac:dyDescent="0.2">
      <c r="A54" s="867" t="s">
        <v>459</v>
      </c>
      <c r="B54" s="867" t="s">
        <v>1476</v>
      </c>
      <c r="C54" s="887" t="s">
        <v>982</v>
      </c>
      <c r="D54" s="883" t="s">
        <v>1095</v>
      </c>
      <c r="E54" s="866"/>
      <c r="F54" s="1906">
        <f>'Expenditures 15-22'!G114</f>
        <v>19318</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0</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0</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0</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0</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640535</v>
      </c>
      <c r="G76" s="863"/>
    </row>
    <row r="77" spans="1:8" s="891" customFormat="1" ht="12" customHeight="1" thickTop="1" thickBot="1" x14ac:dyDescent="0.25">
      <c r="A77" s="1773"/>
      <c r="B77" s="1770"/>
      <c r="C77" s="1766"/>
      <c r="D77" s="1771" t="s">
        <v>1899</v>
      </c>
      <c r="E77" s="1768"/>
      <c r="F77" s="1774">
        <f>(F14-F76)</f>
        <v>112242</v>
      </c>
      <c r="G77" s="867"/>
    </row>
    <row r="78" spans="1:8" s="891" customFormat="1" ht="12" customHeight="1" thickTop="1" x14ac:dyDescent="0.2">
      <c r="A78" s="1775"/>
      <c r="B78" s="1770"/>
      <c r="C78" s="1766"/>
      <c r="D78" s="1771" t="s">
        <v>2060</v>
      </c>
      <c r="E78" s="1768"/>
      <c r="F78" s="896"/>
      <c r="G78" s="897"/>
      <c r="H78" s="867"/>
    </row>
    <row r="79" spans="1:8" s="891" customFormat="1" ht="12" customHeight="1" thickBot="1" x14ac:dyDescent="0.25">
      <c r="A79" s="1776"/>
      <c r="B79" s="1770"/>
      <c r="C79" s="1766"/>
      <c r="D79" s="1771" t="s">
        <v>1900</v>
      </c>
      <c r="E79" s="1768" t="s">
        <v>958</v>
      </c>
      <c r="F79" s="1777" t="str">
        <f>IF(F78&gt;0,F77/F78," Complete Line 78")</f>
        <v xml:space="preserve"> Complete Line 78</v>
      </c>
      <c r="G79" s="867"/>
    </row>
    <row r="80" spans="1:8" s="891" customFormat="1" ht="8.25" customHeight="1" thickTop="1" x14ac:dyDescent="0.2">
      <c r="A80" s="898"/>
      <c r="B80" s="867"/>
      <c r="C80" s="869"/>
      <c r="D80" s="899"/>
      <c r="E80" s="866"/>
      <c r="F80" s="900"/>
      <c r="G80" s="867"/>
    </row>
    <row r="81" spans="1:7" s="891" customFormat="1" ht="12" thickBot="1" x14ac:dyDescent="0.25">
      <c r="A81" s="2264" t="s">
        <v>1105</v>
      </c>
      <c r="B81" s="2265"/>
      <c r="C81" s="2265"/>
      <c r="D81" s="2265"/>
      <c r="E81" s="2265"/>
      <c r="F81" s="2266"/>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0</v>
      </c>
      <c r="G94" s="910"/>
    </row>
    <row r="95" spans="1:7" x14ac:dyDescent="0.2">
      <c r="A95" s="906" t="s">
        <v>140</v>
      </c>
      <c r="B95" s="906" t="s">
        <v>175</v>
      </c>
      <c r="C95" s="908">
        <v>1700</v>
      </c>
      <c r="D95" s="916" t="str">
        <f>'Revenues 9-14'!A82</f>
        <v>Total District/School Activity Income</v>
      </c>
      <c r="E95" s="904"/>
      <c r="F95" s="1783">
        <f>SUM('Revenues 9-14'!C82,'Revenues 9-14'!D82)</f>
        <v>0</v>
      </c>
      <c r="G95" s="910"/>
    </row>
    <row r="96" spans="1:7" x14ac:dyDescent="0.2">
      <c r="A96" s="906" t="s">
        <v>459</v>
      </c>
      <c r="B96" s="906" t="s">
        <v>176</v>
      </c>
      <c r="C96" s="908">
        <f>'Revenues 9-14'!B84</f>
        <v>1811</v>
      </c>
      <c r="D96" s="909" t="str">
        <f>'Revenues 9-14'!A84</f>
        <v>Rentals - Regular Textbooks</v>
      </c>
      <c r="E96" s="904"/>
      <c r="F96" s="1783">
        <f>'Revenues 9-14'!C84</f>
        <v>0</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16219</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0</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149714</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0</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0</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0</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0</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0</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0</v>
      </c>
      <c r="G125" s="928"/>
    </row>
    <row r="126" spans="1:7" x14ac:dyDescent="0.2">
      <c r="A126" s="925" t="s">
        <v>668</v>
      </c>
      <c r="B126" s="925" t="s">
        <v>2022</v>
      </c>
      <c r="C126" s="930">
        <v>4300</v>
      </c>
      <c r="D126" s="931" t="str">
        <f>'Revenues 9-14'!A204</f>
        <v>Total Title I</v>
      </c>
      <c r="E126" s="904"/>
      <c r="F126" s="1783">
        <f>SUM('Revenues 9-14'!C204,'Revenues 9-14'!D204,'Revenues 9-14'!F204,'Revenues 9-14'!G204)</f>
        <v>0</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0</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46577</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0</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0</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0</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c r="G171" s="925"/>
    </row>
    <row r="172" spans="1:7" x14ac:dyDescent="0.2">
      <c r="A172" s="1911" t="s">
        <v>664</v>
      </c>
      <c r="B172" s="1912" t="s">
        <v>1919</v>
      </c>
      <c r="C172" s="1913">
        <v>3300</v>
      </c>
      <c r="D172" s="1914" t="s">
        <v>1922</v>
      </c>
      <c r="E172" s="904"/>
      <c r="F172" s="1899"/>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212510</v>
      </c>
    </row>
    <row r="175" spans="1:7" ht="12" customHeight="1" x14ac:dyDescent="0.2">
      <c r="A175" s="1764"/>
      <c r="B175" s="1778"/>
      <c r="C175" s="1779"/>
      <c r="D175" s="1780" t="s">
        <v>2055</v>
      </c>
      <c r="E175" s="1781"/>
      <c r="F175" s="1783">
        <f>'PCTC-OEPP 27-28'!F77-F174</f>
        <v>-100268</v>
      </c>
    </row>
    <row r="176" spans="1:7" ht="12" customHeight="1" x14ac:dyDescent="0.2">
      <c r="A176" s="1764"/>
      <c r="B176" s="1778"/>
      <c r="C176" s="1779"/>
      <c r="D176" s="1780" t="s">
        <v>1817</v>
      </c>
      <c r="E176" s="1781"/>
      <c r="F176" s="1783">
        <f>'Cap Outlay Deprec 26'!I18</f>
        <v>27892</v>
      </c>
    </row>
    <row r="177" spans="1:7" ht="12" customHeight="1" x14ac:dyDescent="0.2">
      <c r="A177" s="1764"/>
      <c r="B177" s="1778"/>
      <c r="C177" s="1779"/>
      <c r="D177" s="1780" t="s">
        <v>2056</v>
      </c>
      <c r="E177" s="1781"/>
      <c r="F177" s="1783">
        <f>F175+F176</f>
        <v>-72376</v>
      </c>
    </row>
    <row r="178" spans="1:7" ht="12" customHeight="1" x14ac:dyDescent="0.2">
      <c r="A178" s="1764"/>
      <c r="B178" s="1784"/>
      <c r="C178" s="1779"/>
      <c r="D178" s="1780" t="str">
        <f>D78</f>
        <v>9 Month ADA from District Average Daily Attendance/Prior General State Aid Inquiry 2018-2019</v>
      </c>
      <c r="E178" s="1781"/>
      <c r="F178" s="1785">
        <f>'PCTC-OEPP 27-28'!F78</f>
        <v>0</v>
      </c>
      <c r="G178" s="928"/>
    </row>
    <row r="179" spans="1:7" ht="12" customHeight="1" thickBot="1" x14ac:dyDescent="0.25">
      <c r="A179" s="1764"/>
      <c r="B179" s="1784"/>
      <c r="C179" s="1779"/>
      <c r="D179" s="1780" t="s">
        <v>2057</v>
      </c>
      <c r="E179" s="1781" t="s">
        <v>1545</v>
      </c>
      <c r="F179" s="1786" t="e">
        <f>F177/F178</f>
        <v>#DIV/0!</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Normal="100" workbookViewId="0">
      <selection activeCell="K19" sqref="K19"/>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8" t="s">
        <v>1818</v>
      </c>
      <c r="B4" s="2279"/>
      <c r="C4" s="2279"/>
      <c r="D4" s="2279"/>
      <c r="E4" s="2279"/>
      <c r="F4" s="2279"/>
      <c r="G4" s="2280"/>
    </row>
    <row r="5" spans="1:7" x14ac:dyDescent="0.25">
      <c r="A5" s="2281"/>
      <c r="B5" s="2282"/>
      <c r="C5" s="2282"/>
      <c r="D5" s="2282"/>
      <c r="E5" s="2282"/>
      <c r="F5" s="2282"/>
      <c r="G5" s="2283"/>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4" t="s">
        <v>1931</v>
      </c>
      <c r="B8" s="2285"/>
      <c r="C8" s="2285"/>
      <c r="D8" s="2285"/>
      <c r="E8" s="2285"/>
      <c r="F8" s="2285"/>
      <c r="G8" s="2286"/>
    </row>
    <row r="9" spans="1:7" ht="15.75" customHeight="1" x14ac:dyDescent="0.25">
      <c r="A9" s="2287" t="s">
        <v>1906</v>
      </c>
      <c r="B9" s="2288"/>
      <c r="C9" s="2288"/>
      <c r="D9" s="2288"/>
      <c r="E9" s="2288"/>
      <c r="F9" s="2288"/>
      <c r="G9" s="2289"/>
    </row>
    <row r="10" spans="1:7" ht="35.25" customHeight="1" x14ac:dyDescent="0.25">
      <c r="A10" s="2284" t="s">
        <v>2063</v>
      </c>
      <c r="B10" s="2285"/>
      <c r="C10" s="2285"/>
      <c r="D10" s="2285"/>
      <c r="E10" s="2285"/>
      <c r="F10" s="2285"/>
      <c r="G10" s="2286"/>
    </row>
    <row r="11" spans="1:7" ht="15" customHeight="1" x14ac:dyDescent="0.25">
      <c r="A11" s="1535" t="s">
        <v>1820</v>
      </c>
      <c r="B11" s="1536"/>
      <c r="C11" s="1536"/>
      <c r="D11" s="1536"/>
      <c r="E11" s="1536"/>
      <c r="F11" s="1536"/>
      <c r="G11" s="1537"/>
    </row>
    <row r="12" spans="1:7" ht="17.25" customHeight="1" x14ac:dyDescent="0.25">
      <c r="A12" s="2284" t="s">
        <v>1933</v>
      </c>
      <c r="B12" s="2285"/>
      <c r="C12" s="2285"/>
      <c r="D12" s="2285"/>
      <c r="E12" s="2285"/>
      <c r="F12" s="2285"/>
      <c r="G12" s="2286"/>
    </row>
    <row r="13" spans="1:7" ht="15" customHeight="1" x14ac:dyDescent="0.25">
      <c r="A13" s="1535" t="s">
        <v>1825</v>
      </c>
      <c r="B13" s="1536"/>
      <c r="C13" s="1536"/>
      <c r="D13" s="1536"/>
      <c r="E13" s="1536"/>
      <c r="F13" s="1536"/>
      <c r="G13" s="1537"/>
    </row>
    <row r="14" spans="1:7" ht="32.25" customHeight="1" x14ac:dyDescent="0.25">
      <c r="A14" s="2275" t="s">
        <v>1974</v>
      </c>
      <c r="B14" s="2276"/>
      <c r="C14" s="2276"/>
      <c r="D14" s="2276"/>
      <c r="E14" s="2276"/>
      <c r="F14" s="2276"/>
      <c r="G14" s="2277"/>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8" t="s">
        <v>2092</v>
      </c>
      <c r="B18" s="1939" t="s">
        <v>2092</v>
      </c>
      <c r="C18" s="1940" t="s">
        <v>2092</v>
      </c>
      <c r="D18" s="1941" t="s">
        <v>2092</v>
      </c>
      <c r="E18" s="1538">
        <f t="shared" ref="E18:E39" si="0">IF(D18&lt;=25000,D18,IF(D18&gt;25000,25000,0))</f>
        <v>25000</v>
      </c>
      <c r="F18" s="1928" t="str">
        <f t="shared" ref="F18:F3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Check func/obj # in Colm B</v>
      </c>
      <c r="G18" s="1787" t="e">
        <f>IF(F18=0,0,D18-F18)</f>
        <v>#VALUE!</v>
      </c>
      <c r="H18" s="1645"/>
    </row>
    <row r="19" spans="1:8" x14ac:dyDescent="0.25">
      <c r="A19" s="1934"/>
      <c r="B19" s="1935"/>
      <c r="C19" s="1936"/>
      <c r="D19" s="1837"/>
      <c r="E19" s="1538">
        <f t="shared" ref="E19:E38" si="2">IF(D19&lt;=25000,D19,IF(D19&gt;25000,25000,0))</f>
        <v>0</v>
      </c>
      <c r="F19" s="1928">
        <f t="shared" si="1"/>
        <v>0</v>
      </c>
      <c r="G19" s="1787">
        <f t="shared" ref="G19:G38" si="3">IF(F19=0,0,D19-F19)</f>
        <v>0</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651"/>
      <c r="B33" s="1926"/>
      <c r="C33" s="1652"/>
      <c r="D33" s="1837"/>
      <c r="E33" s="1538">
        <f t="shared" si="2"/>
        <v>0</v>
      </c>
      <c r="F33" s="1928">
        <f t="shared" si="1"/>
        <v>0</v>
      </c>
      <c r="G33" s="1787">
        <f t="shared" si="3"/>
        <v>0</v>
      </c>
    </row>
    <row r="34" spans="1:7" x14ac:dyDescent="0.25">
      <c r="A34" s="1651"/>
      <c r="B34" s="1926"/>
      <c r="C34" s="1652"/>
      <c r="D34" s="1837"/>
      <c r="E34" s="1538">
        <f t="shared" si="2"/>
        <v>0</v>
      </c>
      <c r="F34" s="1928">
        <f t="shared" si="1"/>
        <v>0</v>
      </c>
      <c r="G34" s="1787">
        <f t="shared" si="3"/>
        <v>0</v>
      </c>
    </row>
    <row r="35" spans="1:7" x14ac:dyDescent="0.25">
      <c r="A35" s="1651"/>
      <c r="B35" s="1926"/>
      <c r="C35" s="1652"/>
      <c r="D35" s="1837"/>
      <c r="E35" s="1538">
        <f t="shared" si="2"/>
        <v>0</v>
      </c>
      <c r="F35" s="1928">
        <f t="shared" si="1"/>
        <v>0</v>
      </c>
      <c r="G35" s="1787">
        <f t="shared" si="3"/>
        <v>0</v>
      </c>
    </row>
    <row r="36" spans="1:7" x14ac:dyDescent="0.25">
      <c r="A36" s="1651"/>
      <c r="B36" s="1926"/>
      <c r="C36" s="1652"/>
      <c r="D36" s="1837"/>
      <c r="E36" s="1538">
        <f t="shared" si="2"/>
        <v>0</v>
      </c>
      <c r="F36" s="1928">
        <f t="shared" si="1"/>
        <v>0</v>
      </c>
      <c r="G36" s="1787">
        <f t="shared" si="3"/>
        <v>0</v>
      </c>
    </row>
    <row r="37" spans="1:7" x14ac:dyDescent="0.25">
      <c r="A37" s="1651"/>
      <c r="B37" s="1926"/>
      <c r="C37" s="1652"/>
      <c r="D37" s="1837"/>
      <c r="E37" s="1538">
        <f t="shared" si="2"/>
        <v>0</v>
      </c>
      <c r="F37" s="1928">
        <f t="shared" si="1"/>
        <v>0</v>
      </c>
      <c r="G37" s="1787">
        <f t="shared" si="3"/>
        <v>0</v>
      </c>
    </row>
    <row r="38" spans="1:7" x14ac:dyDescent="0.25">
      <c r="A38" s="1651"/>
      <c r="B38" s="1926"/>
      <c r="C38" s="1652"/>
      <c r="D38" s="1837"/>
      <c r="E38" s="1538">
        <f t="shared" si="2"/>
        <v>0</v>
      </c>
      <c r="F38" s="1928">
        <f t="shared" si="1"/>
        <v>0</v>
      </c>
      <c r="G38" s="1787">
        <f t="shared" si="3"/>
        <v>0</v>
      </c>
    </row>
    <row r="39" spans="1:7" x14ac:dyDescent="0.25">
      <c r="A39" s="1790" t="s">
        <v>156</v>
      </c>
      <c r="B39" s="1791"/>
      <c r="C39" s="1792"/>
      <c r="D39" s="1788">
        <f>SUM(D18:D38)</f>
        <v>0</v>
      </c>
      <c r="E39" s="1539">
        <f t="shared" si="0"/>
        <v>0</v>
      </c>
      <c r="F39" s="1925">
        <f>SUM(F18:F38)</f>
        <v>0</v>
      </c>
      <c r="G39" s="1789" t="e">
        <f>SUM(G18:G38)</f>
        <v>#VALUE!</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90" t="s">
        <v>1679</v>
      </c>
      <c r="B5" s="2291"/>
      <c r="C5" s="2291"/>
      <c r="D5" s="2291"/>
      <c r="E5" s="2291"/>
      <c r="F5" s="2291"/>
      <c r="G5" s="2292"/>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c r="F10" s="972"/>
      <c r="G10" s="973"/>
      <c r="H10" s="162"/>
      <c r="I10" s="162"/>
    </row>
    <row r="11" spans="1:9" s="666" customFormat="1" ht="22.5" customHeight="1" x14ac:dyDescent="0.2">
      <c r="A11" s="2295" t="s">
        <v>1975</v>
      </c>
      <c r="B11" s="2296"/>
      <c r="C11" s="2296"/>
      <c r="D11" s="2297"/>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20321</v>
      </c>
      <c r="F19" s="1793"/>
      <c r="G19" s="1795">
        <f>'Expenditures 15-22'!K33-SUM('Expenditures 15-22'!G33,'Expenditures 15-22'!I33)+'Expenditures 15-22'!D229</f>
        <v>20321</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51413</v>
      </c>
      <c r="F21" s="1796"/>
      <c r="G21" s="1799">
        <f>'Expenditures 15-22'!K42-SUM('Expenditures 15-22'!G42,'Expenditures 15-22'!I42)+'Expenditures 15-22'!K120-SUM('Expenditures 15-22'!G120,'Expenditures 15-22'!I120)+'Expenditures 15-22'!K180-SUM('Expenditures 15-22'!G180,'Expenditures 15-22'!I180)+'Expenditures 15-22'!D238</f>
        <v>51413</v>
      </c>
      <c r="H21" s="985"/>
      <c r="I21" s="162"/>
    </row>
    <row r="22" spans="1:9" s="666" customFormat="1" ht="12" customHeight="1" x14ac:dyDescent="0.2">
      <c r="A22" s="992" t="s">
        <v>564</v>
      </c>
      <c r="B22" s="993"/>
      <c r="C22" s="991">
        <v>2200</v>
      </c>
      <c r="D22" s="1796"/>
      <c r="E22" s="1798">
        <f>'Expenditures 15-22'!K47-SUM('Expenditures 15-22'!G47,'Expenditures 15-22'!I47)+'Expenditures 15-22'!D243</f>
        <v>4858</v>
      </c>
      <c r="F22" s="1796"/>
      <c r="G22" s="1799">
        <f>'Expenditures 15-22'!K47-SUM('Expenditures 15-22'!G47,'Expenditures 15-22'!I47)+'Expenditures 15-22'!D243</f>
        <v>4858</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35650</v>
      </c>
      <c r="F23" s="1796"/>
      <c r="G23" s="1798">
        <f>'Expenditures 15-22'!K53-SUM('Expenditures 15-22'!G53,'Expenditures 15-22'!I53)+'Expenditures 15-22'!D257+'Expenditures 15-22'!K330-SUM('Expenditures 15-22'!G330,'Expenditures 15-22'!I330)</f>
        <v>35650</v>
      </c>
      <c r="H23" s="985"/>
      <c r="I23" s="162"/>
    </row>
    <row r="24" spans="1:9" s="666" customFormat="1" ht="12" customHeight="1" x14ac:dyDescent="0.2">
      <c r="A24" s="992" t="s">
        <v>566</v>
      </c>
      <c r="B24" s="993"/>
      <c r="C24" s="991">
        <v>2400</v>
      </c>
      <c r="D24" s="1796"/>
      <c r="E24" s="1798">
        <f>'Expenditures 15-22'!K57-SUM('Expenditures 15-22'!G57,'Expenditures 15-22'!I57)+'Expenditures 15-22'!D261</f>
        <v>0</v>
      </c>
      <c r="F24" s="1796"/>
      <c r="G24" s="1799">
        <f>'Expenditures 15-22'!K57-SUM('Expenditures 15-22'!G57,'Expenditures 15-22'!I57)+'Expenditures 15-22'!D261</f>
        <v>0</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0</v>
      </c>
      <c r="E27" s="1798">
        <f>E8</f>
        <v>0</v>
      </c>
      <c r="F27" s="1798">
        <f>'Expenditures 15-22'!K60-SUM('Expenditures 15-22'!G60,'Expenditures 15-22'!I60)+'Expenditures 15-22'!D264-E8</f>
        <v>0</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0</v>
      </c>
      <c r="F28" s="1800">
        <f>'Expenditures 15-22'!K61-SUM('Expenditures 15-22'!G61,'Expenditures 15-22'!I61)+'Expenditures 15-22'!K124-SUM('Expenditures 15-22'!G124,'Expenditures 15-22'!I124)+'Expenditures 15-22'!D266-E9</f>
        <v>0</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0</v>
      </c>
      <c r="F29" s="1796"/>
      <c r="G29" s="1799">
        <f>'Expenditures 15-22'!K62-SUM('Expenditures 15-22'!G62,'Expenditures 15-22'!I62)+'Expenditures 15-22'!K125-SUM('Expenditures 15-22'!G125,'Expenditures 15-22'!I125)+'Expenditures 15-22'!K182-SUM('Expenditures 15-22'!G182,'Expenditures 15-22'!I182)+'Expenditures 15-22'!D267</f>
        <v>0</v>
      </c>
      <c r="H29" s="983"/>
    </row>
    <row r="30" spans="1:9" ht="12" customHeight="1" x14ac:dyDescent="0.2">
      <c r="A30" s="992" t="s">
        <v>100</v>
      </c>
      <c r="B30" s="995"/>
      <c r="C30" s="991">
        <v>2560</v>
      </c>
      <c r="D30" s="1796"/>
      <c r="E30" s="1798">
        <f>'Expenditures 15-22'!K63-SUM('Expenditures 15-22'!G63,'Expenditures 15-22'!I63)+'Expenditures 15-22'!D268-E10</f>
        <v>0</v>
      </c>
      <c r="F30" s="1796"/>
      <c r="G30" s="1798">
        <f>'Expenditures 15-22'!K63-SUM('Expenditures 15-22'!G63,'Expenditures 15-22'!I63)+'Expenditures 15-22'!D268-E10</f>
        <v>0</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796"/>
      <c r="E40" s="1800" t="e">
        <f>-'Contracts Paid in CY 29'!G39</f>
        <v>#VALUE!</v>
      </c>
      <c r="F40" s="1796"/>
      <c r="G40" s="1800" t="e">
        <f>-'Contracts Paid in CY 29'!G39</f>
        <v>#VALUE!</v>
      </c>
    </row>
    <row r="41" spans="1:7" ht="12" customHeight="1" x14ac:dyDescent="0.2">
      <c r="A41" s="996" t="s">
        <v>156</v>
      </c>
      <c r="B41" s="997"/>
      <c r="C41" s="998"/>
      <c r="D41" s="1800">
        <f>SUM(D19:D39)</f>
        <v>0</v>
      </c>
      <c r="E41" s="1800" t="e">
        <f>SUM(E19:E40)</f>
        <v>#VALUE!</v>
      </c>
      <c r="F41" s="1800">
        <f>SUM(F19:F39)</f>
        <v>0</v>
      </c>
      <c r="G41" s="1800" t="e">
        <f>SUM(G19:G40)</f>
        <v>#VALUE!</v>
      </c>
    </row>
    <row r="42" spans="1:7" x14ac:dyDescent="0.2">
      <c r="A42" s="985"/>
      <c r="B42" s="162"/>
      <c r="C42" s="999"/>
      <c r="D42" s="2293" t="s">
        <v>522</v>
      </c>
      <c r="E42" s="2294"/>
      <c r="F42" s="1000" t="s">
        <v>523</v>
      </c>
      <c r="G42" s="1001"/>
    </row>
    <row r="43" spans="1:7" ht="12" customHeight="1" x14ac:dyDescent="0.2">
      <c r="A43" s="985"/>
      <c r="B43" s="162"/>
      <c r="C43" s="999"/>
      <c r="D43" s="1801" t="s">
        <v>473</v>
      </c>
      <c r="E43" s="1802">
        <f>D41</f>
        <v>0</v>
      </c>
      <c r="F43" s="1801" t="s">
        <v>473</v>
      </c>
      <c r="G43" s="1802">
        <f>F41</f>
        <v>0</v>
      </c>
    </row>
    <row r="44" spans="1:7" ht="12" customHeight="1" x14ac:dyDescent="0.2">
      <c r="A44" s="985"/>
      <c r="B44" s="162"/>
      <c r="C44" s="999"/>
      <c r="D44" s="1801" t="s">
        <v>474</v>
      </c>
      <c r="E44" s="1802" t="e">
        <f>E41</f>
        <v>#VALUE!</v>
      </c>
      <c r="F44" s="1801" t="s">
        <v>474</v>
      </c>
      <c r="G44" s="1802" t="e">
        <f>G41</f>
        <v>#VALUE!</v>
      </c>
    </row>
    <row r="45" spans="1:7" ht="12" customHeight="1" x14ac:dyDescent="0.2">
      <c r="A45" s="985"/>
      <c r="B45" s="162"/>
      <c r="C45" s="162"/>
      <c r="D45" s="1803" t="s">
        <v>1006</v>
      </c>
      <c r="E45" s="1804" t="e">
        <f>(E43/E44)</f>
        <v>#VALUE!</v>
      </c>
      <c r="F45" s="1803" t="s">
        <v>1006</v>
      </c>
      <c r="G45" s="1804" t="e">
        <f>(G43/G44)</f>
        <v>#VALUE!</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20" sqref="F20"/>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1" t="s">
        <v>1379</v>
      </c>
      <c r="B1" s="2301"/>
      <c r="C1" s="2301"/>
      <c r="D1" s="2301"/>
      <c r="E1" s="2301"/>
      <c r="F1" s="2301"/>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02" t="s">
        <v>1546</v>
      </c>
      <c r="B5" s="2303"/>
      <c r="C5" s="2304"/>
      <c r="D5" s="2304"/>
      <c r="E5" s="2304"/>
      <c r="F5" s="2304"/>
    </row>
    <row r="6" spans="1:10" ht="12" customHeight="1" x14ac:dyDescent="0.25">
      <c r="A6" s="1843"/>
      <c r="B6" s="1844"/>
      <c r="C6" s="2305" t="str">
        <f>COVER!A17</f>
        <v>BCEFM VOCATIONAL EDUCATION SYSTEM</v>
      </c>
      <c r="D6" s="2305"/>
      <c r="E6" s="2305"/>
      <c r="F6" s="1845"/>
    </row>
    <row r="7" spans="1:10" ht="11.25" customHeight="1" thickBot="1" x14ac:dyDescent="0.3">
      <c r="A7" s="1843"/>
      <c r="B7" s="1844"/>
      <c r="C7" s="2306" t="str">
        <f>COVER!A13</f>
        <v>03-026-7410-45</v>
      </c>
      <c r="D7" s="2306"/>
      <c r="E7" s="2306"/>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c r="D26" s="1858"/>
      <c r="E26" s="1861"/>
      <c r="F26" s="1860"/>
      <c r="H26" s="1871">
        <f t="shared" si="0"/>
        <v>0</v>
      </c>
      <c r="I26" s="1871">
        <f t="shared" si="1"/>
        <v>0</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2089</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5</v>
      </c>
      <c r="I34" s="1871">
        <f>SUM(I11:I32)</f>
        <v>5</v>
      </c>
      <c r="J34" s="1871">
        <f>SUM(J11:J32)</f>
        <v>0</v>
      </c>
      <c r="K34" s="1871">
        <f>SUM(H34:J34)</f>
        <v>10</v>
      </c>
    </row>
    <row r="35" spans="1:11" ht="12" customHeight="1" x14ac:dyDescent="0.2">
      <c r="A35" s="1864" t="s">
        <v>1392</v>
      </c>
      <c r="B35" s="1865"/>
      <c r="C35" s="2307"/>
      <c r="D35" s="2307"/>
      <c r="E35" s="2307"/>
      <c r="F35" s="2308"/>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12"/>
      <c r="B38" s="2313"/>
      <c r="C38" s="2313"/>
      <c r="D38" s="2313"/>
      <c r="E38" s="2313"/>
      <c r="F38" s="2314"/>
    </row>
    <row r="39" spans="1:11" ht="4.5" hidden="1" customHeight="1" x14ac:dyDescent="0.2">
      <c r="A39" s="1866"/>
      <c r="B39" s="1866"/>
      <c r="C39" s="1866"/>
      <c r="D39" s="1866"/>
      <c r="E39" s="1866"/>
      <c r="F39" s="1866"/>
    </row>
    <row r="40" spans="1:11" s="1863" customFormat="1" ht="12" customHeight="1" x14ac:dyDescent="0.25">
      <c r="A40" s="1867" t="s">
        <v>1391</v>
      </c>
      <c r="B40" s="1868"/>
      <c r="C40" s="2315"/>
      <c r="D40" s="2315"/>
      <c r="E40" s="2315"/>
      <c r="F40" s="2316"/>
      <c r="H40" s="1872"/>
      <c r="I40" s="1872"/>
      <c r="J40" s="1872"/>
      <c r="K40" s="1872"/>
    </row>
    <row r="41" spans="1:11" s="1863" customFormat="1" ht="12" customHeight="1" x14ac:dyDescent="0.25">
      <c r="A41" s="2317"/>
      <c r="B41" s="2318"/>
      <c r="C41" s="2318"/>
      <c r="D41" s="2318"/>
      <c r="E41" s="2318"/>
      <c r="F41" s="2319"/>
      <c r="H41" s="1872"/>
      <c r="I41" s="1872"/>
      <c r="J41" s="1872"/>
      <c r="K41" s="1872"/>
    </row>
    <row r="42" spans="1:11" s="1863" customFormat="1" ht="12" customHeight="1" x14ac:dyDescent="0.25">
      <c r="A42" s="2317"/>
      <c r="B42" s="2318"/>
      <c r="C42" s="2318"/>
      <c r="D42" s="2318"/>
      <c r="E42" s="2318"/>
      <c r="F42" s="2319"/>
      <c r="H42" s="1872"/>
      <c r="I42" s="1872"/>
      <c r="J42" s="1872"/>
      <c r="K42" s="1872"/>
    </row>
    <row r="43" spans="1:11" s="1863" customFormat="1" ht="15" x14ac:dyDescent="0.25">
      <c r="A43" s="2309"/>
      <c r="B43" s="2310"/>
      <c r="C43" s="2310"/>
      <c r="D43" s="2310"/>
      <c r="E43" s="2310"/>
      <c r="F43" s="2311"/>
      <c r="H43" s="1872"/>
      <c r="I43" s="1872"/>
      <c r="J43" s="1872"/>
      <c r="K43" s="1872"/>
    </row>
    <row r="44" spans="1:11" s="1863" customFormat="1" ht="12" hidden="1" customHeight="1" x14ac:dyDescent="0.25">
      <c r="A44" s="2309"/>
      <c r="B44" s="2310"/>
      <c r="C44" s="2310"/>
      <c r="D44" s="2310"/>
      <c r="E44" s="2310"/>
      <c r="F44" s="2311"/>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2" sqref="H12"/>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5" t="str">
        <f>COVER!A17</f>
        <v>BCEFM VOCATIONAL EDUCATION SYSTEM</v>
      </c>
      <c r="J6" s="2326"/>
      <c r="Q6" s="1660"/>
    </row>
    <row r="7" spans="1:17" x14ac:dyDescent="0.2">
      <c r="A7" s="2327" t="s">
        <v>869</v>
      </c>
      <c r="B7" s="2328"/>
      <c r="C7" s="2328"/>
      <c r="D7" s="2328"/>
      <c r="E7" s="2329"/>
      <c r="F7" s="1015"/>
      <c r="G7" s="1007"/>
      <c r="H7" s="1014" t="s">
        <v>372</v>
      </c>
      <c r="I7" s="2330" t="str">
        <f>COVER!A13</f>
        <v>03-026-7410-45</v>
      </c>
      <c r="J7" s="2330"/>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1" t="s">
        <v>481</v>
      </c>
      <c r="B11" s="2332"/>
      <c r="C11" s="2333"/>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0</v>
      </c>
      <c r="F12" s="1037"/>
      <c r="G12" s="1805">
        <f t="shared" ref="G12:G18" si="0">SUM(E12:F12)</f>
        <v>0</v>
      </c>
      <c r="H12" s="1038"/>
      <c r="I12" s="1037"/>
      <c r="J12" s="1805">
        <f t="shared" ref="J12:J18" si="1">SUM(H12:I12)</f>
        <v>0</v>
      </c>
    </row>
    <row r="13" spans="1:17" ht="15" customHeight="1" x14ac:dyDescent="0.2">
      <c r="A13" s="1033">
        <v>2</v>
      </c>
      <c r="B13" s="1034" t="s">
        <v>42</v>
      </c>
      <c r="C13" s="1035"/>
      <c r="D13" s="1036">
        <v>2330</v>
      </c>
      <c r="E13" s="1805">
        <f>'Expenditures 15-22'!K51</f>
        <v>35650</v>
      </c>
      <c r="F13" s="1037"/>
      <c r="G13" s="1805">
        <f t="shared" si="0"/>
        <v>35650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4" t="s">
        <v>7</v>
      </c>
      <c r="C18" s="2335"/>
      <c r="D18" s="2336"/>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35650</v>
      </c>
      <c r="F19" s="1807">
        <f t="shared" si="2"/>
        <v>0</v>
      </c>
      <c r="G19" s="1807">
        <f t="shared" si="2"/>
        <v>35650</v>
      </c>
      <c r="H19" s="1807">
        <f t="shared" si="2"/>
        <v>0</v>
      </c>
      <c r="I19" s="1807">
        <f t="shared" si="2"/>
        <v>0</v>
      </c>
      <c r="J19" s="1807">
        <f t="shared" si="2"/>
        <v>0</v>
      </c>
    </row>
    <row r="20" spans="1:10" ht="13.5" thickTop="1" x14ac:dyDescent="0.2">
      <c r="A20" s="1033">
        <v>9</v>
      </c>
      <c r="B20" s="2337" t="s">
        <v>1979</v>
      </c>
      <c r="C20" s="2337"/>
      <c r="D20" s="2338"/>
      <c r="E20" s="1044"/>
      <c r="F20" s="1044"/>
      <c r="G20" s="1044"/>
      <c r="H20" s="1044"/>
      <c r="I20" s="1044"/>
      <c r="J20" s="1808" t="str">
        <f>IF(AND(G19&gt;0,J19&gt;0),(((J19-G19)/G19)),"Enter Budget Data")</f>
        <v>Enter Budget Data</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3"/>
      <c r="D26" s="2343"/>
      <c r="E26" s="1048"/>
      <c r="F26" s="2342"/>
      <c r="G26" s="2342"/>
    </row>
    <row r="27" spans="1:10" x14ac:dyDescent="0.2">
      <c r="B27" s="1045"/>
      <c r="C27" s="1049" t="s">
        <v>1033</v>
      </c>
      <c r="D27" s="1050"/>
      <c r="E27" s="1051"/>
      <c r="F27" s="2339" t="s">
        <v>1509</v>
      </c>
      <c r="G27" s="2339"/>
    </row>
    <row r="28" spans="1:10" ht="28.5" customHeight="1" x14ac:dyDescent="0.2">
      <c r="B28" s="1045"/>
      <c r="C28" s="2341"/>
      <c r="D28" s="2341"/>
      <c r="E28" s="1052"/>
      <c r="F28" s="2341"/>
      <c r="G28" s="2341"/>
    </row>
    <row r="29" spans="1:10" x14ac:dyDescent="0.2">
      <c r="B29" s="1045"/>
      <c r="C29" s="1053" t="s">
        <v>1561</v>
      </c>
      <c r="E29" s="1054"/>
      <c r="F29" s="2340" t="s">
        <v>1510</v>
      </c>
      <c r="G29" s="2340"/>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0"/>
    </row>
    <row r="36" spans="1:10" ht="13.5" customHeight="1" x14ac:dyDescent="0.2">
      <c r="B36" s="1059"/>
      <c r="C36" s="2324" t="s">
        <v>1981</v>
      </c>
      <c r="D36" s="2323"/>
      <c r="E36" s="2323"/>
      <c r="F36" s="2323"/>
      <c r="G36" s="2323"/>
      <c r="H36" s="2323"/>
      <c r="I36" s="2323"/>
      <c r="J36" s="1061"/>
    </row>
    <row r="37" spans="1:10" ht="22.5" customHeight="1" x14ac:dyDescent="0.2">
      <c r="C37" s="2323"/>
      <c r="D37" s="2323"/>
      <c r="E37" s="2323"/>
      <c r="F37" s="2323"/>
      <c r="G37" s="2323"/>
      <c r="H37" s="2323"/>
      <c r="I37" s="2323"/>
      <c r="J37" s="1061"/>
    </row>
    <row r="38" spans="1:10" ht="7.5" customHeight="1" x14ac:dyDescent="0.2">
      <c r="C38" s="1060"/>
      <c r="D38" s="1062"/>
      <c r="E38" s="1063"/>
      <c r="F38" s="1064"/>
      <c r="G38" s="1063"/>
    </row>
    <row r="39" spans="1:10" ht="13.5" customHeight="1" x14ac:dyDescent="0.2">
      <c r="B39" s="1059"/>
      <c r="C39" s="2320" t="s">
        <v>882</v>
      </c>
      <c r="D39" s="2321"/>
      <c r="E39" s="2321"/>
      <c r="F39" s="2321"/>
      <c r="G39" s="2321"/>
      <c r="H39" s="2321"/>
      <c r="I39" s="2321"/>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C65"/>
  <sheetViews>
    <sheetView showGridLines="0" zoomScale="110" zoomScaleNormal="110" workbookViewId="0">
      <selection sqref="A1:A1048576"/>
    </sheetView>
  </sheetViews>
  <sheetFormatPr defaultColWidth="9.140625" defaultRowHeight="12.75" x14ac:dyDescent="0.2"/>
  <cols>
    <col min="1" max="1" width="6.140625" style="329" customWidth="1"/>
    <col min="2" max="2" width="3" style="329" customWidth="1"/>
    <col min="3" max="3" width="109.140625" style="329" customWidth="1"/>
    <col min="4" max="4" width="3.140625" style="329" customWidth="1"/>
    <col min="5" max="16384" width="9.140625" style="329"/>
  </cols>
  <sheetData>
    <row r="2" spans="2:3" x14ac:dyDescent="0.2">
      <c r="B2" s="389" t="s">
        <v>258</v>
      </c>
    </row>
    <row r="3" spans="2:3" x14ac:dyDescent="0.2">
      <c r="B3" s="329" t="s">
        <v>259</v>
      </c>
    </row>
    <row r="5" spans="2:3" x14ac:dyDescent="0.2">
      <c r="B5" s="1067" t="s">
        <v>2090</v>
      </c>
    </row>
    <row r="6" spans="2:3" x14ac:dyDescent="0.2">
      <c r="B6" s="1066"/>
      <c r="C6" s="329" t="s">
        <v>2091</v>
      </c>
    </row>
    <row r="7" spans="2:3" x14ac:dyDescent="0.2">
      <c r="B7" s="1066"/>
    </row>
    <row r="8" spans="2:3" x14ac:dyDescent="0.2">
      <c r="B8" s="1066"/>
    </row>
    <row r="9" spans="2:3" x14ac:dyDescent="0.2">
      <c r="B9" s="1067"/>
    </row>
    <row r="10" spans="2:3" x14ac:dyDescent="0.2">
      <c r="B10" s="1067"/>
    </row>
    <row r="11" spans="2:3" x14ac:dyDescent="0.2">
      <c r="B11" s="1067"/>
    </row>
    <row r="12" spans="2:3" x14ac:dyDescent="0.2">
      <c r="B12" s="1067"/>
    </row>
    <row r="13" spans="2:3" x14ac:dyDescent="0.2">
      <c r="B13" s="1067"/>
    </row>
    <row r="14" spans="2:3" x14ac:dyDescent="0.2">
      <c r="B14" s="1067"/>
    </row>
    <row r="15" spans="2:3" x14ac:dyDescent="0.2">
      <c r="B15" s="1067"/>
    </row>
    <row r="16" spans="2:3" x14ac:dyDescent="0.2">
      <c r="B16" s="1067"/>
    </row>
    <row r="17" spans="2:2" x14ac:dyDescent="0.2">
      <c r="B17" s="1067"/>
    </row>
    <row r="18" spans="2:2" x14ac:dyDescent="0.2">
      <c r="B18" s="1067"/>
    </row>
    <row r="19" spans="2:2" x14ac:dyDescent="0.2">
      <c r="B19" s="1067"/>
    </row>
    <row r="20" spans="2:2" x14ac:dyDescent="0.2">
      <c r="B20" s="1067"/>
    </row>
    <row r="21" spans="2:2" x14ac:dyDescent="0.2">
      <c r="B21" s="1067"/>
    </row>
    <row r="22" spans="2:2" x14ac:dyDescent="0.2">
      <c r="B22" s="1067"/>
    </row>
    <row r="23" spans="2:2" x14ac:dyDescent="0.2">
      <c r="B23" s="1067"/>
    </row>
    <row r="24" spans="2:2" x14ac:dyDescent="0.2">
      <c r="B24" s="1067"/>
    </row>
    <row r="25" spans="2:2" x14ac:dyDescent="0.2">
      <c r="B25" s="1067"/>
    </row>
    <row r="26" spans="2:2" x14ac:dyDescent="0.2">
      <c r="B26" s="1067"/>
    </row>
    <row r="27" spans="2:2" x14ac:dyDescent="0.2">
      <c r="B27" s="1067"/>
    </row>
    <row r="28" spans="2:2" x14ac:dyDescent="0.2">
      <c r="B28" s="1067"/>
    </row>
    <row r="29" spans="2:2" x14ac:dyDescent="0.2">
      <c r="B29" s="1067"/>
    </row>
    <row r="30" spans="2:2" x14ac:dyDescent="0.2">
      <c r="B30" s="1067"/>
    </row>
    <row r="31" spans="2:2" x14ac:dyDescent="0.2">
      <c r="B31" s="1067"/>
    </row>
    <row r="32" spans="2:2" x14ac:dyDescent="0.2">
      <c r="B32" s="1067"/>
    </row>
    <row r="33" spans="2:2" x14ac:dyDescent="0.2">
      <c r="B33" s="1067"/>
    </row>
    <row r="34" spans="2:2" x14ac:dyDescent="0.2">
      <c r="B34" s="1067"/>
    </row>
    <row r="35" spans="2:2" x14ac:dyDescent="0.2">
      <c r="B35" s="1067"/>
    </row>
    <row r="36" spans="2:2" x14ac:dyDescent="0.2">
      <c r="B36" s="1067"/>
    </row>
    <row r="37" spans="2:2" x14ac:dyDescent="0.2">
      <c r="B37" s="1067"/>
    </row>
    <row r="38" spans="2:2" x14ac:dyDescent="0.2">
      <c r="B38" s="1067"/>
    </row>
    <row r="39" spans="2:2" x14ac:dyDescent="0.2">
      <c r="B39" s="1067"/>
    </row>
    <row r="40" spans="2:2" x14ac:dyDescent="0.2">
      <c r="B40" s="1067"/>
    </row>
    <row r="41" spans="2:2" x14ac:dyDescent="0.2">
      <c r="B41" s="1067"/>
    </row>
    <row r="42" spans="2:2" x14ac:dyDescent="0.2">
      <c r="B42" s="1067"/>
    </row>
    <row r="43" spans="2:2" x14ac:dyDescent="0.2">
      <c r="B43" s="1067"/>
    </row>
    <row r="44" spans="2:2" x14ac:dyDescent="0.2">
      <c r="B44" s="1067"/>
    </row>
    <row r="45" spans="2:2" x14ac:dyDescent="0.2">
      <c r="B45" s="1067"/>
    </row>
    <row r="46" spans="2:2" x14ac:dyDescent="0.2">
      <c r="B46" s="1067"/>
    </row>
    <row r="47" spans="2:2" x14ac:dyDescent="0.2">
      <c r="B47" s="1067"/>
    </row>
    <row r="48" spans="2:2" x14ac:dyDescent="0.2">
      <c r="B48" s="1067"/>
    </row>
    <row r="49" spans="2:3" x14ac:dyDescent="0.2">
      <c r="B49" s="1067"/>
    </row>
    <row r="50" spans="2:3" x14ac:dyDescent="0.2">
      <c r="B50" s="1067"/>
    </row>
    <row r="51" spans="2:3" x14ac:dyDescent="0.2">
      <c r="B51" s="1067"/>
    </row>
    <row r="52" spans="2:3" x14ac:dyDescent="0.2">
      <c r="B52" s="1067"/>
    </row>
    <row r="53" spans="2:3" x14ac:dyDescent="0.2">
      <c r="B53" s="1067"/>
    </row>
    <row r="54" spans="2:3" x14ac:dyDescent="0.2">
      <c r="B54" s="1067"/>
    </row>
    <row r="55" spans="2:3" x14ac:dyDescent="0.2">
      <c r="B55" s="1067"/>
    </row>
    <row r="56" spans="2:3" x14ac:dyDescent="0.2">
      <c r="B56" s="1067"/>
    </row>
    <row r="57" spans="2:3" x14ac:dyDescent="0.2">
      <c r="B57" s="1067"/>
    </row>
    <row r="58" spans="2:3" x14ac:dyDescent="0.2">
      <c r="B58" s="1067"/>
    </row>
    <row r="59" spans="2:3" x14ac:dyDescent="0.2">
      <c r="B59" s="1067"/>
    </row>
    <row r="60" spans="2:3" x14ac:dyDescent="0.2">
      <c r="B60" s="1067"/>
    </row>
    <row r="61" spans="2:3" x14ac:dyDescent="0.2">
      <c r="B61" s="1067"/>
    </row>
    <row r="62" spans="2:3" x14ac:dyDescent="0.2">
      <c r="B62" s="1067"/>
    </row>
    <row r="63" spans="2:3" x14ac:dyDescent="0.2">
      <c r="B63" s="1067"/>
    </row>
    <row r="64" spans="2:3" x14ac:dyDescent="0.2">
      <c r="B64" s="1067"/>
      <c r="C64" s="258" t="str">
        <f>COVER!A17</f>
        <v>BCEFM VOCATIONAL EDUCATION SYSTEM</v>
      </c>
    </row>
    <row r="65" spans="3:3" x14ac:dyDescent="0.2">
      <c r="C65" s="1068" t="str">
        <f>COVER!A13</f>
        <v>03-026-7410-45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3" sqref="E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4" t="s">
        <v>1685</v>
      </c>
      <c r="B18" s="234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114300</xdr:rowOff>
              </from>
              <to>
                <xdr:col>1</xdr:col>
                <xdr:colOff>914400</xdr:colOff>
                <xdr:row>4</xdr:row>
                <xdr:rowOff>152400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1038225</xdr:colOff>
                <xdr:row>0</xdr:row>
                <xdr:rowOff>123825</xdr:rowOff>
              </from>
              <to>
                <xdr:col>1</xdr:col>
                <xdr:colOff>1952625</xdr:colOff>
                <xdr:row>4</xdr:row>
                <xdr:rowOff>152400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19050</xdr:colOff>
                <xdr:row>5</xdr:row>
                <xdr:rowOff>95250</xdr:rowOff>
              </from>
              <to>
                <xdr:col>1</xdr:col>
                <xdr:colOff>923925</xdr:colOff>
                <xdr:row>9</xdr:row>
                <xdr:rowOff>133350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2028825</xdr:colOff>
                <xdr:row>5</xdr:row>
                <xdr:rowOff>114300</xdr:rowOff>
              </from>
              <to>
                <xdr:col>1</xdr:col>
                <xdr:colOff>2933700</xdr:colOff>
                <xdr:row>9</xdr:row>
                <xdr:rowOff>152400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1028700</xdr:colOff>
                <xdr:row>5</xdr:row>
                <xdr:rowOff>95250</xdr:rowOff>
              </from>
              <to>
                <xdr:col>1</xdr:col>
                <xdr:colOff>1943100</xdr:colOff>
                <xdr:row>9</xdr:row>
                <xdr:rowOff>133350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1690</v>
      </c>
      <c r="B1" s="2346"/>
      <c r="C1" s="2346"/>
      <c r="D1" s="2346"/>
      <c r="E1" s="2346"/>
      <c r="F1" s="2347"/>
    </row>
    <row r="2" spans="1:8" ht="45" customHeight="1" x14ac:dyDescent="0.2">
      <c r="A2" s="2355" t="s">
        <v>1985</v>
      </c>
      <c r="B2" s="2356"/>
      <c r="C2" s="2356"/>
      <c r="D2" s="2356"/>
      <c r="E2" s="2356"/>
      <c r="F2" s="2357"/>
      <c r="G2" s="1072"/>
      <c r="H2" s="1072"/>
    </row>
    <row r="3" spans="1:8" ht="57" customHeight="1" x14ac:dyDescent="0.2">
      <c r="A3" s="2358" t="s">
        <v>1686</v>
      </c>
      <c r="B3" s="2359"/>
      <c r="C3" s="2359"/>
      <c r="D3" s="2359"/>
      <c r="E3" s="2359"/>
      <c r="F3" s="2360"/>
      <c r="G3" s="1072"/>
      <c r="H3" s="1072"/>
    </row>
    <row r="4" spans="1:8" ht="14.25" customHeight="1" x14ac:dyDescent="0.2">
      <c r="A4" s="2364" t="s">
        <v>1986</v>
      </c>
      <c r="B4" s="2365"/>
      <c r="C4" s="2365"/>
      <c r="D4" s="2365"/>
      <c r="E4" s="2365"/>
      <c r="F4" s="2366"/>
      <c r="G4" s="1072"/>
      <c r="H4" s="1072"/>
    </row>
    <row r="5" spans="1:8" ht="14.25" customHeight="1" x14ac:dyDescent="0.2">
      <c r="A5" s="2367" t="s">
        <v>1982</v>
      </c>
      <c r="B5" s="2368"/>
      <c r="C5" s="2368"/>
      <c r="D5" s="2368"/>
      <c r="E5" s="2368"/>
      <c r="F5" s="2369"/>
      <c r="G5" s="1072"/>
      <c r="H5" s="1072"/>
    </row>
    <row r="6" spans="1:8" s="1073" customFormat="1" ht="41.25" customHeight="1" x14ac:dyDescent="0.2">
      <c r="A6" s="2361" t="s">
        <v>1691</v>
      </c>
      <c r="B6" s="2362"/>
      <c r="C6" s="2362"/>
      <c r="D6" s="2362"/>
      <c r="E6" s="2362"/>
      <c r="F6" s="2363"/>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829681</v>
      </c>
      <c r="C8" s="1809">
        <f>'Acct Summary 7-8'!D8</f>
        <v>0</v>
      </c>
      <c r="D8" s="1809">
        <f>'Acct Summary 7-8'!F8</f>
        <v>0</v>
      </c>
      <c r="E8" s="1809">
        <f>'Acct Summary 7-8'!I8</f>
        <v>0</v>
      </c>
      <c r="F8" s="1809">
        <f>SUM(B8:E8)</f>
        <v>829681</v>
      </c>
    </row>
    <row r="9" spans="1:8" s="1077" customFormat="1" ht="14.25" customHeight="1" thickBot="1" x14ac:dyDescent="0.25">
      <c r="A9" s="1076" t="s">
        <v>1369</v>
      </c>
      <c r="B9" s="1810">
        <f>'Acct Summary 7-8'!C17</f>
        <v>752777</v>
      </c>
      <c r="C9" s="1810">
        <f>'Acct Summary 7-8'!D17</f>
        <v>0</v>
      </c>
      <c r="D9" s="1810">
        <f>'Acct Summary 7-8'!F17</f>
        <v>0</v>
      </c>
      <c r="E9" s="1809"/>
      <c r="F9" s="1809">
        <f>SUM(B9:E9)</f>
        <v>752777</v>
      </c>
    </row>
    <row r="10" spans="1:8" s="1077" customFormat="1" ht="14.25" thickTop="1" thickBot="1" x14ac:dyDescent="0.25">
      <c r="A10" s="1078" t="s">
        <v>1370</v>
      </c>
      <c r="B10" s="1811">
        <f>(B8-B9)</f>
        <v>76904</v>
      </c>
      <c r="C10" s="1811">
        <f>(C8-C9)</f>
        <v>0</v>
      </c>
      <c r="D10" s="1811">
        <f>(D8-D9)</f>
        <v>0</v>
      </c>
      <c r="E10" s="1810">
        <f>(E8-E9)</f>
        <v>0</v>
      </c>
      <c r="F10" s="1812">
        <f>SUM(F8-F9)</f>
        <v>76904</v>
      </c>
    </row>
    <row r="11" spans="1:8" s="1077" customFormat="1" ht="14.25" thickTop="1" thickBot="1" x14ac:dyDescent="0.25">
      <c r="A11" s="1079" t="s">
        <v>1983</v>
      </c>
      <c r="B11" s="1813">
        <f>'Acct Summary 7-8'!C81</f>
        <v>151085</v>
      </c>
      <c r="C11" s="1813">
        <f>'Acct Summary 7-8'!D81</f>
        <v>0</v>
      </c>
      <c r="D11" s="1813">
        <f>'Acct Summary 7-8'!F81</f>
        <v>0</v>
      </c>
      <c r="E11" s="1813">
        <f>'Acct Summary 7-8'!I81</f>
        <v>0</v>
      </c>
      <c r="F11" s="1814">
        <f>SUM(B11:E11)</f>
        <v>151085</v>
      </c>
    </row>
    <row r="12" spans="1:8" ht="16.5" customHeight="1" thickTop="1" x14ac:dyDescent="0.2">
      <c r="A12" s="1080"/>
      <c r="B12" s="1081"/>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82"/>
      <c r="B13" s="1083"/>
      <c r="C13" s="2349"/>
      <c r="D13" s="2350"/>
      <c r="E13" s="2350"/>
      <c r="F13" s="2351"/>
      <c r="H13" s="1072"/>
    </row>
    <row r="14" spans="1:8" ht="19.5" customHeight="1" x14ac:dyDescent="0.2">
      <c r="A14" s="1082"/>
      <c r="B14" s="1083"/>
      <c r="C14" s="2349"/>
      <c r="D14" s="2350"/>
      <c r="E14" s="2350"/>
      <c r="F14" s="2351"/>
      <c r="H14" s="1072"/>
    </row>
    <row r="15" spans="1:8" ht="17.25" customHeight="1" x14ac:dyDescent="0.2">
      <c r="A15" s="1082"/>
      <c r="B15" s="1083"/>
      <c r="C15" s="2352"/>
      <c r="D15" s="2353"/>
      <c r="E15" s="2353"/>
      <c r="F15" s="2354"/>
      <c r="H15" s="1072"/>
    </row>
    <row r="16" spans="1:8" s="310" customFormat="1" ht="51.75" hidden="1" customHeight="1" x14ac:dyDescent="0.2">
      <c r="A16" s="2348" t="s">
        <v>1687</v>
      </c>
      <c r="B16" s="2348"/>
      <c r="C16" s="2348"/>
      <c r="D16" s="2348"/>
      <c r="E16" s="2348"/>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3" colorId="8" zoomScale="110" zoomScaleNormal="110" workbookViewId="0">
      <selection activeCell="H16" sqref="H16"/>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70" t="s">
        <v>665</v>
      </c>
      <c r="B3" s="2371"/>
      <c r="C3" s="2371"/>
      <c r="D3" s="2372"/>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81" t="s">
        <v>1504</v>
      </c>
      <c r="D7" s="2382"/>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3" t="s">
        <v>1008</v>
      </c>
      <c r="B15" s="2374"/>
      <c r="C15" s="2374"/>
      <c r="D15" s="2375"/>
    </row>
    <row r="16" spans="1:4" s="666" customFormat="1" ht="24" customHeight="1" x14ac:dyDescent="0.2">
      <c r="A16" s="2376" t="s">
        <v>663</v>
      </c>
      <c r="B16" s="2377"/>
      <c r="C16" s="2377"/>
      <c r="D16" s="2378"/>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5" t="s">
        <v>314</v>
      </c>
      <c r="D21" s="2386"/>
    </row>
    <row r="22" spans="1:10" ht="12.75" x14ac:dyDescent="0.2">
      <c r="A22" s="1137"/>
      <c r="B22" s="1138">
        <v>2</v>
      </c>
      <c r="C22" s="2383" t="s">
        <v>1524</v>
      </c>
      <c r="D22" s="2384"/>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7" t="s">
        <v>536</v>
      </c>
      <c r="D43" s="2388"/>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9" t="s">
        <v>784</v>
      </c>
      <c r="D56" s="2380"/>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9" t="s">
        <v>1696</v>
      </c>
      <c r="D70" s="2380"/>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29'!D39&gt;0,"OK","PLEASE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03-026-7410-45</v>
      </c>
    </row>
    <row r="3" spans="1:2" x14ac:dyDescent="0.2">
      <c r="A3" t="s">
        <v>956</v>
      </c>
      <c r="B3" s="138" t="str">
        <f>COVER!A15</f>
        <v>FAYETTE</v>
      </c>
    </row>
    <row r="4" spans="1:2" x14ac:dyDescent="0.2">
      <c r="A4" t="s">
        <v>1007</v>
      </c>
      <c r="B4" s="138" t="str">
        <f>COVER!A17</f>
        <v>BCEFM VOCATIONAL EDUCATION SYSTEM</v>
      </c>
    </row>
    <row r="5" spans="1:2" x14ac:dyDescent="0.2">
      <c r="A5" t="s">
        <v>704</v>
      </c>
      <c r="B5" s="138" t="str">
        <f>COVER!A38</f>
        <v>NICK CASEY</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151473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388</v>
      </c>
      <c r="C91" s="2" t="s">
        <v>573</v>
      </c>
      <c r="D91" s="2" t="str">
        <f t="shared" si="0"/>
        <v>Error?</v>
      </c>
    </row>
    <row r="92" spans="1:4" x14ac:dyDescent="0.2">
      <c r="A92" s="5">
        <v>31</v>
      </c>
      <c r="B92" s="138">
        <f>'Assets-Liab 5-6'!C39</f>
        <v>151085</v>
      </c>
      <c r="D92" s="2" t="str">
        <f t="shared" si="0"/>
        <v>Error?</v>
      </c>
    </row>
    <row r="93" spans="1:4" x14ac:dyDescent="0.2">
      <c r="A93" s="5">
        <v>32</v>
      </c>
      <c r="B93" s="138">
        <f>'Assets-Liab 5-6'!C41</f>
        <v>151473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258997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258997</v>
      </c>
      <c r="C279" s="2" t="s">
        <v>573</v>
      </c>
      <c r="D279" s="2" t="str">
        <f t="shared" si="3"/>
        <v>Error?</v>
      </c>
    </row>
    <row r="280" spans="1:4" x14ac:dyDescent="0.2">
      <c r="A280" s="5">
        <v>219</v>
      </c>
      <c r="B280" s="138">
        <f>'Assets-Liab 5-6'!M40</f>
        <v>258997</v>
      </c>
      <c r="D280" s="2" t="str">
        <f t="shared" si="3"/>
        <v>Error?</v>
      </c>
    </row>
    <row r="281" spans="1:4" x14ac:dyDescent="0.2">
      <c r="A281" s="5">
        <v>220</v>
      </c>
      <c r="B281" s="138">
        <f>'Assets-Liab 5-6'!M41</f>
        <v>258997</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28245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28245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19627</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47872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47872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6631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6631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4977</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11608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11608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2521</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2521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6273</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6273</v>
      </c>
      <c r="C843" s="2" t="s">
        <v>573</v>
      </c>
      <c r="D843" s="2" t="str">
        <f t="shared" si="12"/>
        <v>Error?</v>
      </c>
    </row>
    <row r="844" spans="1:4" x14ac:dyDescent="0.2">
      <c r="A844" s="5">
        <v>783</v>
      </c>
      <c r="B844" s="138">
        <f>'Expenditures 15-22'!E44</f>
        <v>4858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4858</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8393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19524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27106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17800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17800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10264</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10264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2653</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12917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30717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19318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19318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19318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616156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616156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39639</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39639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51413</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51413</v>
      </c>
      <c r="C1115" s="2" t="s">
        <v>573</v>
      </c>
      <c r="D1115" s="2" t="str">
        <f t="shared" si="16"/>
        <v>Error?</v>
      </c>
    </row>
    <row r="1116" spans="1:4" x14ac:dyDescent="0.2">
      <c r="A1116" s="5">
        <v>1055</v>
      </c>
      <c r="B1116" s="138">
        <f>'Expenditures 15-22'!K44</f>
        <v>4858</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4858</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35650</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91921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621217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752777</v>
      </c>
      <c r="C1152" s="2" t="s">
        <v>573</v>
      </c>
      <c r="D1152" s="2" t="str">
        <f t="shared" si="17"/>
        <v>Error?</v>
      </c>
    </row>
    <row r="1153" spans="1:4" x14ac:dyDescent="0.2">
      <c r="A1153" s="5">
        <v>1092</v>
      </c>
      <c r="B1153" s="138">
        <f>'Expenditures 15-22'!K115</f>
        <v>76904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74181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151085</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93513</v>
      </c>
      <c r="D2011" s="2" t="str">
        <f t="shared" si="30"/>
        <v>Error?</v>
      </c>
    </row>
    <row r="2012" spans="1:4" x14ac:dyDescent="0.2">
      <c r="A2012" s="5">
        <v>1951</v>
      </c>
      <c r="B2012" s="138">
        <f>'Cap Outlay Deprec 26'!C13</f>
        <v>147412</v>
      </c>
      <c r="D2012" s="2" t="str">
        <f t="shared" si="30"/>
        <v>Error?</v>
      </c>
    </row>
    <row r="2013" spans="1:4" x14ac:dyDescent="0.2">
      <c r="A2013" s="5">
        <v>1952</v>
      </c>
      <c r="B2013" s="138">
        <f>'Cap Outlay Deprec 26'!C16</f>
        <v>240925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19318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19318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1246</v>
      </c>
      <c r="D2024" s="2" t="str">
        <f t="shared" si="30"/>
        <v>Error?</v>
      </c>
    </row>
    <row r="2025" spans="1:4" x14ac:dyDescent="0.2">
      <c r="A2025" s="5">
        <v>1964</v>
      </c>
      <c r="B2025" s="138">
        <f>'Cap Outlay Deprec 26'!E16</f>
        <v>1246</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112831</v>
      </c>
      <c r="C2029" s="2" t="s">
        <v>573</v>
      </c>
      <c r="D2029" s="2" t="str">
        <f t="shared" si="30"/>
        <v>Error?</v>
      </c>
    </row>
    <row r="2030" spans="1:4" x14ac:dyDescent="0.2">
      <c r="A2030" s="5">
        <v>1969</v>
      </c>
      <c r="B2030" s="138">
        <f>'Cap Outlay Deprec 26'!F13</f>
        <v>146166</v>
      </c>
      <c r="C2030" s="2" t="s">
        <v>573</v>
      </c>
      <c r="D2030" s="2" t="str">
        <f t="shared" si="30"/>
        <v>Error?</v>
      </c>
    </row>
    <row r="2031" spans="1:4" x14ac:dyDescent="0.2">
      <c r="A2031" s="5">
        <v>1970</v>
      </c>
      <c r="B2031" s="138">
        <f>'Cap Outlay Deprec 26'!F16</f>
        <v>258997</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17326</v>
      </c>
      <c r="D2035" s="2" t="str">
        <f t="shared" si="30"/>
        <v>Error?</v>
      </c>
    </row>
    <row r="2036" spans="1:4" x14ac:dyDescent="0.2">
      <c r="A2036" s="5">
        <v>1975</v>
      </c>
      <c r="B2036" s="138">
        <f>'Cap Outlay Deprec 26'!H13</f>
        <v>118695</v>
      </c>
      <c r="D2036" s="2" t="str">
        <f t="shared" si="30"/>
        <v>Error?</v>
      </c>
    </row>
    <row r="2037" spans="1:4" x14ac:dyDescent="0.2">
      <c r="A2037" s="5">
        <v>1976</v>
      </c>
      <c r="B2037" s="138">
        <f>'Cap Outlay Deprec 26'!H16</f>
        <v>136021</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11283</v>
      </c>
      <c r="D2041" s="2" t="str">
        <f t="shared" si="30"/>
        <v>Error?</v>
      </c>
    </row>
    <row r="2042" spans="1:4" x14ac:dyDescent="0.2">
      <c r="A2042" s="5">
        <v>1981</v>
      </c>
      <c r="B2042" s="138">
        <f>'Cap Outlay Deprec 26'!I13</f>
        <v>16609</v>
      </c>
      <c r="D2042" s="2" t="str">
        <f t="shared" si="30"/>
        <v>Error?</v>
      </c>
    </row>
    <row r="2043" spans="1:4" x14ac:dyDescent="0.2">
      <c r="A2043" s="5">
        <v>1982</v>
      </c>
      <c r="B2043" s="138">
        <f>'Cap Outlay Deprec 26'!I16</f>
        <v>27892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1246</v>
      </c>
      <c r="D2048" s="2" t="str">
        <f t="shared" si="31"/>
        <v>Error?</v>
      </c>
    </row>
    <row r="2049" spans="1:4" x14ac:dyDescent="0.2">
      <c r="A2049" s="5">
        <v>1988</v>
      </c>
      <c r="B2049" s="138">
        <f>'Cap Outlay Deprec 26'!J16</f>
        <v>1246</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28609</v>
      </c>
      <c r="C2053" s="2" t="s">
        <v>573</v>
      </c>
      <c r="D2053" s="2" t="str">
        <f t="shared" si="31"/>
        <v>Error?</v>
      </c>
    </row>
    <row r="2054" spans="1:4" x14ac:dyDescent="0.2">
      <c r="A2054" s="5">
        <v>1993</v>
      </c>
      <c r="B2054" s="138">
        <f>'Cap Outlay Deprec 26'!K13</f>
        <v>134058</v>
      </c>
      <c r="C2054" s="2" t="s">
        <v>573</v>
      </c>
      <c r="D2054" s="2" t="str">
        <f t="shared" si="31"/>
        <v>Error?</v>
      </c>
    </row>
    <row r="2055" spans="1:4" x14ac:dyDescent="0.2">
      <c r="A2055" s="5">
        <v>1994</v>
      </c>
      <c r="B2055" s="138">
        <f>'Cap Outlay Deprec 26'!K16</f>
        <v>162667</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84222</v>
      </c>
      <c r="C2059" s="2" t="s">
        <v>573</v>
      </c>
      <c r="D2059" s="2" t="str">
        <f t="shared" si="31"/>
        <v>Error?</v>
      </c>
    </row>
    <row r="2060" spans="1:4" x14ac:dyDescent="0.2">
      <c r="A2060" s="5">
        <v>1999</v>
      </c>
      <c r="B2060" s="138">
        <f>'Cap Outlay Deprec 26'!L13</f>
        <v>12108</v>
      </c>
      <c r="C2060" s="2" t="s">
        <v>573</v>
      </c>
      <c r="D2060" s="2" t="str">
        <f t="shared" si="31"/>
        <v>Error?</v>
      </c>
    </row>
    <row r="2061" spans="1:4" x14ac:dyDescent="0.2">
      <c r="A2061" s="5">
        <v>2000</v>
      </c>
      <c r="B2061" s="138">
        <f>'Cap Outlay Deprec 26'!L16</f>
        <v>96330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5061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17234</v>
      </c>
      <c r="C2551" s="2" t="s">
        <v>573</v>
      </c>
      <c r="D2551" s="2" t="str">
        <f t="shared" si="38"/>
        <v>Error?</v>
      </c>
    </row>
    <row r="2552" spans="1:4" x14ac:dyDescent="0.2">
      <c r="A2552" s="10">
        <v>2491</v>
      </c>
      <c r="D2552" s="2" t="str">
        <f t="shared" si="38"/>
        <v>OK</v>
      </c>
    </row>
    <row r="2553" spans="1:4" x14ac:dyDescent="0.2">
      <c r="A2553" s="5">
        <v>2492</v>
      </c>
      <c r="B2553" s="138">
        <f>'Acct Summary 7-8'!C6</f>
        <v>149714</v>
      </c>
      <c r="C2553" s="2" t="s">
        <v>573</v>
      </c>
      <c r="D2553" s="2" t="str">
        <f t="shared" si="38"/>
        <v>Error?</v>
      </c>
    </row>
    <row r="2554" spans="1:4" x14ac:dyDescent="0.2">
      <c r="A2554" s="5">
        <v>2493</v>
      </c>
      <c r="B2554" s="138">
        <f>'Acct Summary 7-8'!C7</f>
        <v>46577</v>
      </c>
      <c r="C2554" s="2" t="s">
        <v>573</v>
      </c>
      <c r="D2554" s="2" t="str">
        <f t="shared" si="38"/>
        <v>Error?</v>
      </c>
    </row>
    <row r="2555" spans="1:4" x14ac:dyDescent="0.2">
      <c r="A2555" s="5">
        <v>2494</v>
      </c>
      <c r="B2555" s="138">
        <f>'Acct Summary 7-8'!C8</f>
        <v>829681</v>
      </c>
      <c r="C2555" s="2" t="s">
        <v>573</v>
      </c>
      <c r="D2555" s="2" t="str">
        <f t="shared" si="38"/>
        <v>Error?</v>
      </c>
    </row>
    <row r="2556" spans="1:4" x14ac:dyDescent="0.2">
      <c r="A2556" s="5">
        <v>2495</v>
      </c>
      <c r="B2556" s="138">
        <f>'Acct Summary 7-8'!C12</f>
        <v>39639</v>
      </c>
      <c r="C2556" s="2" t="s">
        <v>573</v>
      </c>
      <c r="D2556" s="2" t="str">
        <f t="shared" si="38"/>
        <v>Error?</v>
      </c>
    </row>
    <row r="2557" spans="1:4" x14ac:dyDescent="0.2">
      <c r="A2557" s="5">
        <v>2496</v>
      </c>
      <c r="B2557" s="138">
        <f>'Acct Summary 7-8'!C13</f>
        <v>91921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621217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752777</v>
      </c>
      <c r="C2561" s="2" t="s">
        <v>573</v>
      </c>
      <c r="D2561" s="2" t="str">
        <f t="shared" si="39"/>
        <v>Error?</v>
      </c>
    </row>
    <row r="2562" spans="1:4" x14ac:dyDescent="0.2">
      <c r="A2562" s="5">
        <v>2501</v>
      </c>
      <c r="B2562" s="138">
        <f>'Acct Summary 7-8'!C20</f>
        <v>76904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19627</v>
      </c>
      <c r="D2718" s="2" t="str">
        <f t="shared" si="41"/>
        <v>Error?</v>
      </c>
    </row>
    <row r="2719" spans="1:4" x14ac:dyDescent="0.2">
      <c r="A2719" s="5">
        <v>2658</v>
      </c>
      <c r="B2719" s="138">
        <f>'Expenditures 15-22'!D51</f>
        <v>4977</v>
      </c>
      <c r="D2719" s="2" t="str">
        <f t="shared" si="41"/>
        <v>Error?</v>
      </c>
    </row>
    <row r="2720" spans="1:4" x14ac:dyDescent="0.2">
      <c r="A2720" s="5">
        <v>2659</v>
      </c>
      <c r="B2720" s="138">
        <f>'Expenditures 15-22'!E51</f>
        <v>8393</v>
      </c>
      <c r="D2720" s="2" t="str">
        <f t="shared" si="41"/>
        <v>Error?</v>
      </c>
    </row>
    <row r="2721" spans="1:4" x14ac:dyDescent="0.2">
      <c r="A2721" s="5">
        <v>2660</v>
      </c>
      <c r="B2721" s="138">
        <f>'Expenditures 15-22'!F51</f>
        <v>2653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35650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5061</v>
      </c>
      <c r="C2789" s="2" t="s">
        <v>573</v>
      </c>
      <c r="D2789" s="2" t="str">
        <f t="shared" si="42"/>
        <v>Error?</v>
      </c>
    </row>
    <row r="2790" spans="1:4" x14ac:dyDescent="0.2">
      <c r="A2790" s="5">
        <v>2729</v>
      </c>
      <c r="B2790" s="138">
        <f>'Expenditures 15-22'!E102</f>
        <v>5061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5061</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5061</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76904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616156</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151473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829681</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752777</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151085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16219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196</v>
      </c>
      <c r="D5119" s="2" t="str">
        <f t="shared" ref="D5119:D5182" si="79">IF(ISBLANK(B5119),"OK",IF(A5119-B5119=0,"OK","Error?"))</f>
        <v>Error?</v>
      </c>
    </row>
    <row r="5120" spans="1:4" x14ac:dyDescent="0.2">
      <c r="A5120" s="5">
        <v>5059</v>
      </c>
      <c r="B5120" s="138">
        <f>'Revenues 9-14'!C108</f>
        <v>16585</v>
      </c>
      <c r="C5120" s="2" t="s">
        <v>573</v>
      </c>
      <c r="D5120" s="2" t="str">
        <f t="shared" si="79"/>
        <v>Error?</v>
      </c>
    </row>
    <row r="5121" spans="1:4" x14ac:dyDescent="0.2">
      <c r="A5121" s="5">
        <v>5060</v>
      </c>
      <c r="B5121" s="138">
        <f>'Revenues 9-14'!C109</f>
        <v>17234</v>
      </c>
      <c r="C5121" s="2" t="s">
        <v>573</v>
      </c>
      <c r="D5121" s="2" t="str">
        <f t="shared" si="79"/>
        <v>Error?</v>
      </c>
    </row>
    <row r="5122" spans="1:4" x14ac:dyDescent="0.2">
      <c r="A5122" s="5">
        <v>5061</v>
      </c>
      <c r="B5122" s="138">
        <f>'Revenues 9-14'!C111</f>
        <v>563586</v>
      </c>
      <c r="D5122" s="2" t="str">
        <f t="shared" si="79"/>
        <v>Error?</v>
      </c>
    </row>
    <row r="5123" spans="1:4" x14ac:dyDescent="0.2">
      <c r="A5123" s="5">
        <v>5062</v>
      </c>
      <c r="B5123" s="138">
        <f>'Revenues 9-14'!C112</f>
        <v>52570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616156</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149714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149714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149714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149714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46577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46577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46577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46577</v>
      </c>
      <c r="C5326" s="2" t="s">
        <v>573</v>
      </c>
      <c r="D5326" s="2" t="str">
        <f t="shared" si="82"/>
        <v>Error?</v>
      </c>
    </row>
    <row r="5327" spans="1:5" x14ac:dyDescent="0.2">
      <c r="A5327" s="5">
        <v>5266</v>
      </c>
      <c r="B5327" s="138">
        <f>'Revenues 9-14'!C268</f>
        <v>829681</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76904</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0.50901148360194592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616156</v>
      </c>
      <c r="D7002" s="2" t="str">
        <f t="shared" si="108"/>
        <v>Error?</v>
      </c>
    </row>
    <row r="7003" spans="1:4" x14ac:dyDescent="0.2">
      <c r="A7003">
        <v>6942</v>
      </c>
      <c r="B7003" s="138">
        <f>'Expenditures 15-22'!K96</f>
        <v>616156</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616156</v>
      </c>
      <c r="D7012" s="2" t="str">
        <f t="shared" si="108"/>
        <v>Error?</v>
      </c>
    </row>
    <row r="7013" spans="1:4" x14ac:dyDescent="0.2">
      <c r="A7013">
        <v>6952</v>
      </c>
      <c r="B7013" s="138">
        <f>'Expenditures 15-22'!K100</f>
        <v>616156</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27892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29'!D39</f>
        <v>0</v>
      </c>
      <c r="D7797" s="2" t="str">
        <f t="shared" si="127"/>
        <v>Error?</v>
      </c>
      <c r="E7797" s="4" t="s">
        <v>1903</v>
      </c>
    </row>
    <row r="7798" spans="1:5" x14ac:dyDescent="0.2">
      <c r="A7798">
        <v>7737</v>
      </c>
      <c r="B7798" s="138">
        <f>'Contracts Paid in CY 29'!F39</f>
        <v>0</v>
      </c>
      <c r="D7798" s="2" t="str">
        <f t="shared" si="127"/>
        <v>Error?</v>
      </c>
      <c r="E7798" s="4" t="s">
        <v>1903</v>
      </c>
    </row>
    <row r="7799" spans="1:5" x14ac:dyDescent="0.2">
      <c r="A7799">
        <v>7738</v>
      </c>
      <c r="B7799" s="138" t="e">
        <f>'Contracts Paid in CY 29'!G39</f>
        <v>#VALUE!</v>
      </c>
      <c r="D7799" s="2" t="e">
        <f t="shared" si="127"/>
        <v>#VALUE!</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t="str">
        <f>'Revenues 9-14'!D120</f>
        <v xml:space="preserve"> </v>
      </c>
      <c r="D7802" s="2" t="e">
        <f t="shared" si="127"/>
        <v>#VALUE!</v>
      </c>
      <c r="E7802" s="4" t="s">
        <v>1939</v>
      </c>
    </row>
    <row r="7803" spans="1:5" x14ac:dyDescent="0.2">
      <c r="A7803">
        <v>7742</v>
      </c>
      <c r="B7803" s="138" t="str">
        <f>'Revenues 9-14'!E120</f>
        <v xml:space="preserve"> </v>
      </c>
      <c r="D7803" s="2" t="e">
        <f t="shared" si="127"/>
        <v>#VALUE!</v>
      </c>
      <c r="E7803" s="4" t="s">
        <v>1939</v>
      </c>
    </row>
    <row r="7804" spans="1:5" x14ac:dyDescent="0.2">
      <c r="A7804">
        <v>7743</v>
      </c>
      <c r="B7804" s="138" t="str">
        <f>'Revenues 9-14'!F120</f>
        <v xml:space="preserve"> </v>
      </c>
      <c r="D7804" s="2" t="e">
        <f t="shared" si="127"/>
        <v>#VALUE!</v>
      </c>
      <c r="E7804" s="4" t="s">
        <v>1939</v>
      </c>
    </row>
    <row r="7805" spans="1:5" x14ac:dyDescent="0.2">
      <c r="A7805">
        <v>7744</v>
      </c>
      <c r="B7805" s="138" t="str">
        <f>'Revenues 9-14'!G120</f>
        <v xml:space="preserve"> </v>
      </c>
      <c r="D7805" s="2" t="e">
        <f t="shared" si="127"/>
        <v>#VALUE!</v>
      </c>
      <c r="E7805" s="4" t="s">
        <v>1939</v>
      </c>
    </row>
    <row r="7806" spans="1:5" x14ac:dyDescent="0.2">
      <c r="A7806">
        <v>7745</v>
      </c>
      <c r="B7806" s="138" t="str">
        <f>'Revenues 9-14'!H120</f>
        <v xml:space="preserve"> </v>
      </c>
      <c r="D7806" s="2" t="e">
        <f t="shared" si="127"/>
        <v>#VALUE!</v>
      </c>
      <c r="E7806" s="4" t="s">
        <v>1939</v>
      </c>
    </row>
    <row r="7807" spans="1:5" x14ac:dyDescent="0.2">
      <c r="A7807">
        <v>7746</v>
      </c>
      <c r="B7807" s="138" t="str">
        <f>'Revenues 9-14'!J120</f>
        <v xml:space="preserve"> </v>
      </c>
      <c r="D7807" s="2" t="e">
        <f t="shared" ref="D7807:D7816" si="128">IF(ISBLANK(B7807),"OK",IF(A7807-B7807=0,"OK","Error?"))</f>
        <v>#VALUE!</v>
      </c>
      <c r="E7807" s="4" t="s">
        <v>1939</v>
      </c>
    </row>
    <row r="7808" spans="1:5" x14ac:dyDescent="0.2">
      <c r="A7808">
        <v>7747</v>
      </c>
      <c r="B7808" s="138" t="str">
        <f>'Revenues 9-14'!K120</f>
        <v xml:space="preserve"> </v>
      </c>
      <c r="D7808" s="2" t="e">
        <f t="shared" si="128"/>
        <v>#VALUE!</v>
      </c>
      <c r="E7808" s="4" t="s">
        <v>1939</v>
      </c>
    </row>
    <row r="7809" spans="1:5" x14ac:dyDescent="0.2">
      <c r="A7809">
        <v>7748</v>
      </c>
      <c r="B7809" s="138">
        <f>'Revenues 9-14'!C261</f>
        <v>0</v>
      </c>
      <c r="D7809" s="2" t="str">
        <f t="shared" si="128"/>
        <v>Error?</v>
      </c>
      <c r="E7809" s="4" t="s">
        <v>1940</v>
      </c>
    </row>
    <row r="7810" spans="1:5" x14ac:dyDescent="0.2">
      <c r="A7810">
        <v>7749</v>
      </c>
      <c r="B7810" s="138" t="str">
        <f>'Revenues 9-14'!D261</f>
        <v xml:space="preserve"> </v>
      </c>
      <c r="D7810" s="2" t="e">
        <f t="shared" si="128"/>
        <v>#VALUE!</v>
      </c>
      <c r="E7810" s="4" t="s">
        <v>1940</v>
      </c>
    </row>
    <row r="7811" spans="1:5" x14ac:dyDescent="0.2">
      <c r="A7811">
        <v>7750</v>
      </c>
      <c r="B7811" s="138" t="str">
        <f>'Revenues 9-14'!F261</f>
        <v xml:space="preserve"> </v>
      </c>
      <c r="D7811" s="2" t="e">
        <f t="shared" si="128"/>
        <v>#VALUE!</v>
      </c>
      <c r="E7811" s="4" t="s">
        <v>1940</v>
      </c>
    </row>
    <row r="7812" spans="1:5" x14ac:dyDescent="0.2">
      <c r="A7812">
        <v>7751</v>
      </c>
      <c r="B7812" s="138" t="str">
        <f>'Revenues 9-14'!G261</f>
        <v xml:space="preserve"> </v>
      </c>
      <c r="D7812" s="2" t="e">
        <f t="shared" si="128"/>
        <v>#VALUE!</v>
      </c>
      <c r="E7812" s="4" t="s">
        <v>1940</v>
      </c>
    </row>
    <row r="7813" spans="1:5" x14ac:dyDescent="0.2">
      <c r="A7813">
        <v>7752</v>
      </c>
      <c r="B7813" s="138">
        <f>'Revenues 9-14'!C262</f>
        <v>0</v>
      </c>
      <c r="D7813" s="2" t="str">
        <f t="shared" si="128"/>
        <v>Error?</v>
      </c>
      <c r="E7813" s="4" t="s">
        <v>1941</v>
      </c>
    </row>
    <row r="7814" spans="1:5" x14ac:dyDescent="0.2">
      <c r="A7814">
        <v>7753</v>
      </c>
      <c r="B7814" s="138" t="str">
        <f>'Revenues 9-14'!D262</f>
        <v xml:space="preserve"> </v>
      </c>
      <c r="D7814" s="2" t="e">
        <f t="shared" si="128"/>
        <v>#VALUE!</v>
      </c>
      <c r="E7814" s="4" t="s">
        <v>1941</v>
      </c>
    </row>
    <row r="7815" spans="1:5" x14ac:dyDescent="0.2">
      <c r="A7815">
        <v>7754</v>
      </c>
      <c r="B7815" s="138" t="str">
        <f>'Revenues 9-14'!F262</f>
        <v xml:space="preserve"> </v>
      </c>
      <c r="D7815" s="2" t="e">
        <f t="shared" si="128"/>
        <v>#VALUE!</v>
      </c>
      <c r="E7815" s="4" t="s">
        <v>1941</v>
      </c>
    </row>
    <row r="7816" spans="1:5" x14ac:dyDescent="0.2">
      <c r="A7816">
        <v>7755</v>
      </c>
      <c r="B7816" s="138" t="str">
        <f>'Revenues 9-14'!G262</f>
        <v xml:space="preserve"> </v>
      </c>
      <c r="D7816" s="2" t="e">
        <f t="shared" si="128"/>
        <v>#VALUE!</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89" t="s">
        <v>1191</v>
      </c>
      <c r="B2" s="2389"/>
      <c r="C2" s="2389"/>
      <c r="D2" s="2389"/>
      <c r="E2" s="2389"/>
      <c r="F2" s="2389"/>
      <c r="G2" s="2389"/>
      <c r="H2" s="2389"/>
      <c r="I2" s="2389"/>
      <c r="J2" s="2389"/>
      <c r="K2" s="2389"/>
      <c r="L2" s="2389"/>
    </row>
    <row r="3" spans="1:29" ht="13.5" customHeight="1" x14ac:dyDescent="0.2">
      <c r="A3" s="2420" t="s">
        <v>1190</v>
      </c>
      <c r="B3" s="2420"/>
      <c r="C3" s="2420"/>
      <c r="D3" s="2420"/>
      <c r="E3" s="2420"/>
      <c r="F3" s="2420"/>
      <c r="G3" s="2420"/>
      <c r="H3" s="2420"/>
      <c r="I3" s="2420"/>
      <c r="J3" s="2420"/>
      <c r="K3" s="2420"/>
      <c r="L3" s="2420"/>
    </row>
    <row r="4" spans="1:29" ht="13.5" customHeight="1" x14ac:dyDescent="0.2">
      <c r="A4" s="2389" t="s">
        <v>1987</v>
      </c>
      <c r="B4" s="2410"/>
      <c r="C4" s="2410"/>
      <c r="D4" s="2410"/>
      <c r="E4" s="2410"/>
      <c r="F4" s="2410"/>
      <c r="G4" s="2410"/>
      <c r="H4" s="2410"/>
      <c r="I4" s="2410"/>
      <c r="J4" s="2410"/>
      <c r="K4" s="2410"/>
      <c r="L4" s="2410"/>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11" t="str">
        <f>COVER!A17</f>
        <v>BCEFM VOCATIONAL EDUCATION SYSTEM</v>
      </c>
      <c r="B7" s="2412"/>
      <c r="C7" s="2412"/>
      <c r="D7" s="2413"/>
      <c r="E7" s="2414" t="str">
        <f>COVER!A13</f>
        <v>03-026-7410-45</v>
      </c>
      <c r="F7" s="2415"/>
      <c r="G7" s="2421" t="str">
        <f>COVER!T23</f>
        <v>066-003845</v>
      </c>
      <c r="H7" s="2422"/>
      <c r="I7" s="2422"/>
      <c r="J7" s="2422"/>
      <c r="K7" s="2422"/>
      <c r="L7" s="2423"/>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24"/>
      <c r="B9" s="2425"/>
      <c r="C9" s="2425"/>
      <c r="D9" s="2425"/>
      <c r="E9" s="2425"/>
      <c r="F9" s="2426"/>
      <c r="G9" s="2395" t="str">
        <f>COVER!T13</f>
        <v>MOSE, YOCKEY, BROWN &amp; KULL, LLC</v>
      </c>
      <c r="H9" s="2427"/>
      <c r="I9" s="2427"/>
      <c r="J9" s="2427"/>
      <c r="K9" s="2427"/>
      <c r="L9" s="2428"/>
    </row>
    <row r="10" spans="1:29" ht="13.5" customHeight="1" x14ac:dyDescent="0.2">
      <c r="A10" s="2401" t="str">
        <f>COVER!A38</f>
        <v>NICK CASEY</v>
      </c>
      <c r="B10" s="2402"/>
      <c r="C10" s="2402"/>
      <c r="D10" s="2402"/>
      <c r="E10" s="2402"/>
      <c r="F10" s="2403"/>
      <c r="G10" s="2395" t="str">
        <f>COVER!T17</f>
        <v>230 N MORGAN, PO BOX 317</v>
      </c>
      <c r="H10" s="2396"/>
      <c r="I10" s="2396"/>
      <c r="J10" s="2396"/>
      <c r="K10" s="2396"/>
      <c r="L10" s="2397"/>
    </row>
    <row r="11" spans="1:29" ht="13.5" customHeight="1" x14ac:dyDescent="0.2">
      <c r="A11" s="1182" t="s">
        <v>1519</v>
      </c>
      <c r="B11" s="1183"/>
      <c r="C11" s="1184"/>
      <c r="D11" s="1189"/>
      <c r="E11" s="1184"/>
      <c r="F11" s="1188"/>
      <c r="G11" s="2395" t="str">
        <f>COVER!T19</f>
        <v>SHELBYVILLE</v>
      </c>
      <c r="H11" s="2396"/>
      <c r="I11" s="2396"/>
      <c r="J11" s="2396"/>
      <c r="K11" s="2396"/>
      <c r="L11" s="2397"/>
    </row>
    <row r="12" spans="1:29" ht="13.5" customHeight="1" x14ac:dyDescent="0.2">
      <c r="A12" s="2404" t="s">
        <v>1518</v>
      </c>
      <c r="B12" s="2405"/>
      <c r="C12" s="2405"/>
      <c r="D12" s="2405"/>
      <c r="E12" s="2405"/>
      <c r="F12" s="2406"/>
      <c r="G12" s="2398"/>
      <c r="H12" s="2399"/>
      <c r="I12" s="2399"/>
      <c r="J12" s="2399"/>
      <c r="K12" s="2399"/>
      <c r="L12" s="2400"/>
    </row>
    <row r="13" spans="1:29" ht="13.5" customHeight="1" x14ac:dyDescent="0.2">
      <c r="A13" s="2395"/>
      <c r="B13" s="2396"/>
      <c r="C13" s="2396"/>
      <c r="D13" s="2396"/>
      <c r="E13" s="2396"/>
      <c r="F13" s="2397"/>
      <c r="G13" s="2390" t="s">
        <v>1520</v>
      </c>
      <c r="H13" s="2391"/>
      <c r="I13" s="2407" t="str">
        <f>COVER!T25</f>
        <v>mybkcpas@consolidated.net</v>
      </c>
      <c r="J13" s="2408"/>
      <c r="K13" s="2408"/>
      <c r="L13" s="2409"/>
    </row>
    <row r="14" spans="1:29" ht="13.5" customHeight="1" x14ac:dyDescent="0.2">
      <c r="A14" s="2395" t="str">
        <f>COVER!A19</f>
        <v>1109 NORTH EIGHTH</v>
      </c>
      <c r="B14" s="2396"/>
      <c r="C14" s="2396"/>
      <c r="D14" s="2396"/>
      <c r="E14" s="2396"/>
      <c r="F14" s="2397"/>
      <c r="G14" s="1193" t="s">
        <v>1185</v>
      </c>
      <c r="H14" s="1191"/>
      <c r="I14" s="1191"/>
      <c r="J14" s="1191"/>
      <c r="K14" s="1191"/>
      <c r="L14" s="1192"/>
    </row>
    <row r="15" spans="1:29" ht="13.5" customHeight="1" x14ac:dyDescent="0.2">
      <c r="A15" s="2395" t="str">
        <f>COVER!A21</f>
        <v>VANDALIA</v>
      </c>
      <c r="B15" s="2396"/>
      <c r="C15" s="2396"/>
      <c r="D15" s="2396"/>
      <c r="E15" s="2396"/>
      <c r="F15" s="2397"/>
      <c r="G15" s="2392" t="str">
        <f>COVER!T15</f>
        <v>ROBIN R. YOCKEY</v>
      </c>
      <c r="H15" s="2393"/>
      <c r="I15" s="2393"/>
      <c r="J15" s="2393"/>
      <c r="K15" s="2393"/>
      <c r="L15" s="2394"/>
    </row>
    <row r="16" spans="1:29" ht="12.2" customHeight="1" x14ac:dyDescent="0.2">
      <c r="A16" s="2417">
        <f>COVER!A25</f>
        <v>62471</v>
      </c>
      <c r="B16" s="2418"/>
      <c r="C16" s="2418"/>
      <c r="D16" s="2418"/>
      <c r="E16" s="2418"/>
      <c r="F16" s="2419"/>
      <c r="G16" s="2429"/>
      <c r="H16" s="2430"/>
      <c r="I16" s="2430"/>
      <c r="J16" s="2430"/>
      <c r="K16" s="2430"/>
      <c r="L16" s="2431"/>
    </row>
    <row r="17" spans="1:13" ht="12.2" customHeight="1" x14ac:dyDescent="0.2">
      <c r="A17" s="2432"/>
      <c r="B17" s="2418"/>
      <c r="C17" s="2418"/>
      <c r="D17" s="2418"/>
      <c r="E17" s="2418"/>
      <c r="F17" s="2419"/>
      <c r="G17" s="1193" t="s">
        <v>1184</v>
      </c>
      <c r="H17" s="1191"/>
      <c r="I17" s="1191"/>
      <c r="J17" s="1191"/>
      <c r="K17" s="1195" t="s">
        <v>1183</v>
      </c>
      <c r="L17" s="1188"/>
      <c r="M17" s="1181"/>
    </row>
    <row r="18" spans="1:13" ht="12.2" customHeight="1" x14ac:dyDescent="0.2">
      <c r="A18" s="2401"/>
      <c r="B18" s="2402"/>
      <c r="C18" s="2402"/>
      <c r="D18" s="2402"/>
      <c r="E18" s="2402"/>
      <c r="F18" s="2403"/>
      <c r="G18" s="2411" t="str">
        <f>COVER!T21</f>
        <v>217-774-9587</v>
      </c>
      <c r="H18" s="2412"/>
      <c r="I18" s="2412"/>
      <c r="J18" s="2412"/>
      <c r="K18" s="2411" t="str">
        <f>COVER!X21</f>
        <v>217-774-9589</v>
      </c>
      <c r="L18" s="2416"/>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3" t="str">
        <f>'Single Audit Cover'!A7</f>
        <v>BCEFM VOCATIONAL EDUCATION SYSTEM</v>
      </c>
      <c r="B1" s="2410"/>
      <c r="C1" s="2410"/>
      <c r="D1" s="2410"/>
    </row>
    <row r="2" spans="1:11" s="1210" customFormat="1" ht="12.75" x14ac:dyDescent="0.2">
      <c r="A2" s="2434" t="str">
        <f>'Single Audit Cover'!E7</f>
        <v>03-026-7410-45</v>
      </c>
      <c r="B2" s="2435"/>
      <c r="C2" s="2435"/>
      <c r="D2" s="2435"/>
    </row>
    <row r="3" spans="1:11" s="1210" customFormat="1" ht="12.75" x14ac:dyDescent="0.2">
      <c r="A3" s="2433" t="s">
        <v>1513</v>
      </c>
      <c r="B3" s="2410"/>
      <c r="C3" s="2410"/>
      <c r="D3" s="2410"/>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7" t="str">
        <f>'Single Audit Cover'!A7</f>
        <v>BCEFM VOCATIONAL EDUCATION SYSTEM</v>
      </c>
      <c r="B1" s="2437"/>
      <c r="C1" s="2437"/>
      <c r="D1" s="2437"/>
      <c r="E1" s="2437"/>
    </row>
    <row r="2" spans="1:5" x14ac:dyDescent="0.2">
      <c r="A2" s="2438" t="str">
        <f>'Single Audit Cover'!E7</f>
        <v>03-026-7410-45</v>
      </c>
      <c r="B2" s="2438"/>
      <c r="C2" s="2438"/>
      <c r="D2" s="2438"/>
      <c r="E2" s="2438"/>
    </row>
    <row r="3" spans="1:5" ht="4.5" customHeight="1" x14ac:dyDescent="0.2"/>
    <row r="4" spans="1:5" x14ac:dyDescent="0.2">
      <c r="A4" s="2437" t="s">
        <v>1245</v>
      </c>
      <c r="B4" s="2437"/>
      <c r="C4" s="2437"/>
      <c r="D4" s="2437"/>
      <c r="E4" s="2437"/>
    </row>
    <row r="5" spans="1:5" x14ac:dyDescent="0.2">
      <c r="A5" s="2440" t="str">
        <f>'Single Audit Cover'!A4</f>
        <v>Year Ending June 30, 2019</v>
      </c>
      <c r="B5" s="2440"/>
      <c r="C5" s="2440"/>
      <c r="D5" s="2440"/>
      <c r="E5" s="2440"/>
    </row>
    <row r="6" spans="1:5" x14ac:dyDescent="0.2">
      <c r="A6" s="2437" t="s">
        <v>1244</v>
      </c>
      <c r="B6" s="2437"/>
      <c r="C6" s="2437"/>
      <c r="D6" s="2437"/>
      <c r="E6" s="2437"/>
    </row>
    <row r="8" spans="1:5" x14ac:dyDescent="0.2">
      <c r="A8" s="1255" t="s">
        <v>1243</v>
      </c>
    </row>
    <row r="10" spans="1:5" x14ac:dyDescent="0.2">
      <c r="A10" s="1256" t="s">
        <v>1242</v>
      </c>
      <c r="B10" s="1257" t="s">
        <v>1241</v>
      </c>
      <c r="C10" s="1257"/>
      <c r="D10" s="1258">
        <f>SUM('Acct Summary 7-8'!C7:K7)</f>
        <v>46577</v>
      </c>
    </row>
    <row r="11" spans="1:5" ht="18" customHeight="1" x14ac:dyDescent="0.2">
      <c r="A11" s="1256" t="s">
        <v>1240</v>
      </c>
      <c r="B11" s="1257"/>
      <c r="C11" s="1257"/>
    </row>
    <row r="12" spans="1:5" x14ac:dyDescent="0.2">
      <c r="A12" s="1256" t="s">
        <v>1239</v>
      </c>
      <c r="B12" s="1257" t="s">
        <v>1238</v>
      </c>
      <c r="C12" s="1257"/>
      <c r="D12" s="1259">
        <f>SUM('Revenues 9-14'!C112:D112,'Revenues 9-14'!F112:G112)</f>
        <v>52570</v>
      </c>
    </row>
    <row r="13" spans="1:5" x14ac:dyDescent="0.2">
      <c r="A13" s="1256" t="s">
        <v>1237</v>
      </c>
      <c r="B13" s="1257"/>
      <c r="C13" s="1257"/>
    </row>
    <row r="14" spans="1:5" x14ac:dyDescent="0.2">
      <c r="A14" s="1256" t="s">
        <v>1727</v>
      </c>
      <c r="B14" s="1257"/>
      <c r="C14" s="1257"/>
      <c r="D14" s="1259">
        <f>'ICR Computation 30'!E11</f>
        <v>0</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0</v>
      </c>
    </row>
    <row r="19" spans="1:4" ht="13.5" thickBot="1" x14ac:dyDescent="0.25">
      <c r="A19" s="1260" t="s">
        <v>1235</v>
      </c>
      <c r="D19" s="1261">
        <f>SUM(D10:D17)</f>
        <v>99147</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9"/>
      <c r="B24" s="2439"/>
      <c r="D24" s="1263"/>
    </row>
    <row r="25" spans="1:4" x14ac:dyDescent="0.2">
      <c r="A25" s="2436"/>
      <c r="B25" s="2436"/>
      <c r="D25" s="1263"/>
    </row>
    <row r="26" spans="1:4" x14ac:dyDescent="0.2">
      <c r="A26" s="2436"/>
      <c r="B26" s="2436"/>
      <c r="D26" s="1263"/>
    </row>
    <row r="27" spans="1:4" x14ac:dyDescent="0.2">
      <c r="A27" s="2436"/>
      <c r="B27" s="2436"/>
      <c r="D27" s="1263"/>
    </row>
    <row r="28" spans="1:4" x14ac:dyDescent="0.2">
      <c r="A28" s="2436"/>
      <c r="B28" s="2436"/>
      <c r="D28" s="1263"/>
    </row>
    <row r="29" spans="1:4" x14ac:dyDescent="0.2">
      <c r="A29" s="2436"/>
      <c r="B29" s="2436"/>
      <c r="D29" s="1263"/>
    </row>
    <row r="30" spans="1:4" x14ac:dyDescent="0.2">
      <c r="A30" s="2436"/>
      <c r="B30" s="2436"/>
      <c r="D30" s="1263"/>
    </row>
    <row r="32" spans="1:4" x14ac:dyDescent="0.2">
      <c r="A32" s="1255" t="s">
        <v>1233</v>
      </c>
      <c r="D32" s="1258">
        <f>SUM(D19:D30)</f>
        <v>99147</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6"/>
      <c r="B40" s="2436"/>
      <c r="D40" s="1263"/>
    </row>
    <row r="41" spans="1:4" x14ac:dyDescent="0.2">
      <c r="A41" s="2436"/>
      <c r="B41" s="2436"/>
      <c r="D41" s="1266"/>
    </row>
    <row r="42" spans="1:4" x14ac:dyDescent="0.2">
      <c r="A42" s="2436"/>
      <c r="B42" s="2436"/>
      <c r="D42" s="1266"/>
    </row>
    <row r="43" spans="1:4" x14ac:dyDescent="0.2">
      <c r="A43" s="2436"/>
      <c r="B43" s="2436"/>
      <c r="D43" s="1266"/>
    </row>
    <row r="44" spans="1:4" x14ac:dyDescent="0.2">
      <c r="A44" s="2436"/>
      <c r="B44" s="2436"/>
      <c r="D44" s="1266"/>
    </row>
    <row r="45" spans="1:4" x14ac:dyDescent="0.2">
      <c r="A45" s="2436"/>
      <c r="B45" s="2436"/>
      <c r="D45" s="1266"/>
    </row>
    <row r="47" spans="1:4" x14ac:dyDescent="0.2">
      <c r="B47" s="1267" t="s">
        <v>1227</v>
      </c>
      <c r="C47" s="1267"/>
      <c r="D47" s="1268">
        <f>SUM(D35:D45)</f>
        <v>0</v>
      </c>
    </row>
    <row r="49" spans="2:4" x14ac:dyDescent="0.2">
      <c r="B49" s="1267" t="s">
        <v>1226</v>
      </c>
      <c r="C49" s="1267"/>
      <c r="D49" s="1268">
        <f>D32-D47</f>
        <v>99147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20" t="str">
        <f>'Single Audit Cover'!A7</f>
        <v>BCEFM VOCATIONAL EDUCATION SYSTEM</v>
      </c>
      <c r="C1" s="2441"/>
      <c r="D1" s="2441"/>
      <c r="E1" s="2441"/>
      <c r="F1" s="2441"/>
      <c r="G1" s="2441"/>
      <c r="H1" s="2441"/>
      <c r="I1" s="2441"/>
      <c r="J1" s="2441"/>
      <c r="K1" s="2441"/>
      <c r="L1" s="2441"/>
      <c r="M1" s="2441"/>
    </row>
    <row r="2" spans="2:14" ht="15" x14ac:dyDescent="0.2">
      <c r="B2" s="2442" t="str">
        <f>'Single Audit Cover'!E7</f>
        <v>03-026-7410-45</v>
      </c>
      <c r="C2" s="2442"/>
      <c r="D2" s="2442"/>
      <c r="E2" s="2442"/>
      <c r="F2" s="2442"/>
      <c r="G2" s="2442"/>
      <c r="H2" s="2442"/>
      <c r="I2" s="2442"/>
      <c r="J2" s="2442"/>
      <c r="K2" s="2442"/>
      <c r="L2" s="2442"/>
      <c r="M2" s="2442"/>
      <c r="N2" s="1297"/>
    </row>
    <row r="3" spans="2:14" ht="15" x14ac:dyDescent="0.2">
      <c r="B3" s="2443" t="s">
        <v>1219</v>
      </c>
      <c r="C3" s="2443"/>
      <c r="D3" s="2443"/>
      <c r="E3" s="2443"/>
      <c r="F3" s="2443"/>
      <c r="G3" s="2443"/>
      <c r="H3" s="2443"/>
      <c r="I3" s="2443"/>
      <c r="J3" s="2443"/>
      <c r="K3" s="2443"/>
      <c r="L3" s="2443"/>
      <c r="M3" s="2443"/>
      <c r="N3" s="1297"/>
    </row>
    <row r="4" spans="2:14" ht="15" x14ac:dyDescent="0.2">
      <c r="B4" s="2444" t="str">
        <f>'Single Audit Cover'!A4</f>
        <v>Year Ending June 30, 2019</v>
      </c>
      <c r="C4" s="2444"/>
      <c r="D4" s="2444"/>
      <c r="E4" s="2444"/>
      <c r="F4" s="2444"/>
      <c r="G4" s="2444"/>
      <c r="H4" s="2444"/>
      <c r="I4" s="2444"/>
      <c r="J4" s="2444"/>
      <c r="K4" s="2444"/>
      <c r="L4" s="2444"/>
      <c r="M4" s="2444"/>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BCEFM VOCATIONAL EDUCATION SYSTEM</v>
      </c>
      <c r="B1" s="2454"/>
      <c r="C1" s="2454"/>
      <c r="D1" s="2454"/>
      <c r="E1" s="2454"/>
      <c r="F1" s="2454"/>
    </row>
    <row r="2" spans="1:7" ht="13.5" customHeight="1" x14ac:dyDescent="0.2">
      <c r="A2" s="2442" t="str">
        <f>'Single Audit Cover'!E7</f>
        <v>03-026-7410-45</v>
      </c>
      <c r="B2" s="2442"/>
      <c r="C2" s="2442"/>
      <c r="D2" s="2442"/>
      <c r="E2" s="2442"/>
      <c r="F2" s="2442"/>
      <c r="G2" s="1270"/>
    </row>
    <row r="3" spans="1:7" ht="15.75" customHeight="1" x14ac:dyDescent="0.2">
      <c r="A3" s="2455" t="s">
        <v>1271</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1" t="s">
        <v>1728</v>
      </c>
      <c r="C6" s="317"/>
      <c r="D6" s="317"/>
    </row>
    <row r="7" spans="1:7" ht="60.95" customHeight="1" x14ac:dyDescent="0.2">
      <c r="A7" s="2453" t="s">
        <v>1729</v>
      </c>
      <c r="B7" s="2453"/>
      <c r="C7" s="2453"/>
      <c r="D7" s="2453"/>
      <c r="E7" s="2453"/>
      <c r="F7" s="2453"/>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53" t="s">
        <v>1731</v>
      </c>
      <c r="B13" s="2453"/>
      <c r="C13" s="2453"/>
      <c r="D13" s="2453"/>
      <c r="E13" s="2453"/>
      <c r="F13" s="2453"/>
    </row>
    <row r="14" spans="1:7" ht="9.75" customHeight="1" x14ac:dyDescent="0.2">
      <c r="C14" s="1255"/>
      <c r="D14" s="1255"/>
    </row>
    <row r="15" spans="1:7" ht="13.5" customHeight="1" x14ac:dyDescent="0.2">
      <c r="C15" s="1839" t="s">
        <v>1270</v>
      </c>
      <c r="D15" s="2451" t="s">
        <v>1269</v>
      </c>
      <c r="E15" s="2451"/>
      <c r="F15" s="2451"/>
    </row>
    <row r="16" spans="1:7" ht="13.5" customHeight="1" x14ac:dyDescent="0.2">
      <c r="A16" s="1277"/>
      <c r="B16" s="1271" t="s">
        <v>1268</v>
      </c>
      <c r="C16" s="1839" t="s">
        <v>1267</v>
      </c>
      <c r="D16" s="2452" t="s">
        <v>1588</v>
      </c>
      <c r="E16" s="2452"/>
      <c r="F16" s="2452"/>
    </row>
    <row r="17" spans="1:6" ht="20.45" customHeight="1" x14ac:dyDescent="0.2">
      <c r="A17" s="1278"/>
      <c r="B17" s="1279"/>
      <c r="C17" s="1280"/>
      <c r="D17" s="2446"/>
      <c r="E17" s="2446"/>
      <c r="F17" s="2446"/>
    </row>
    <row r="18" spans="1:6" ht="20.65" customHeight="1" x14ac:dyDescent="0.2">
      <c r="A18" s="1278"/>
      <c r="B18" s="1279"/>
      <c r="C18" s="1280"/>
      <c r="D18" s="2446"/>
      <c r="E18" s="2446"/>
      <c r="F18" s="2446"/>
    </row>
    <row r="19" spans="1:6" ht="20.65" customHeight="1" x14ac:dyDescent="0.2">
      <c r="A19" s="1278"/>
      <c r="B19" s="1279"/>
      <c r="C19" s="1280"/>
      <c r="D19" s="2446"/>
      <c r="E19" s="2446"/>
      <c r="F19" s="2446"/>
    </row>
    <row r="20" spans="1:6" ht="20.65" customHeight="1" x14ac:dyDescent="0.2">
      <c r="A20" s="1278"/>
      <c r="B20" s="1279"/>
      <c r="C20" s="1280"/>
      <c r="D20" s="2446"/>
      <c r="E20" s="2446"/>
      <c r="F20" s="2446"/>
    </row>
    <row r="21" spans="1:6" ht="20.65" customHeight="1" x14ac:dyDescent="0.2">
      <c r="A21" s="1278"/>
      <c r="B21" s="1279"/>
      <c r="C21" s="1280"/>
      <c r="D21" s="2446"/>
      <c r="E21" s="2446"/>
      <c r="F21" s="2446"/>
    </row>
    <row r="22" spans="1:6" ht="20.65" customHeight="1" x14ac:dyDescent="0.2">
      <c r="A22" s="1278"/>
      <c r="B22" s="1279"/>
      <c r="C22" s="1280"/>
      <c r="D22" s="2446"/>
      <c r="E22" s="2446"/>
      <c r="F22" s="2446"/>
    </row>
    <row r="23" spans="1:6" ht="20.65" customHeight="1" x14ac:dyDescent="0.2">
      <c r="A23" s="1278"/>
      <c r="B23" s="1279"/>
      <c r="C23" s="1280"/>
      <c r="D23" s="2446"/>
      <c r="E23" s="2446"/>
      <c r="F23" s="2446"/>
    </row>
    <row r="24" spans="1:6" ht="20.65" customHeight="1" x14ac:dyDescent="0.2">
      <c r="A24" s="1278"/>
      <c r="B24" s="1279"/>
      <c r="C24" s="1280"/>
      <c r="D24" s="2446"/>
      <c r="E24" s="2446"/>
      <c r="F24" s="2446"/>
    </row>
    <row r="25" spans="1:6" ht="20.65" customHeight="1" x14ac:dyDescent="0.2">
      <c r="A25" s="1278"/>
      <c r="B25" s="1279"/>
      <c r="C25" s="1280"/>
      <c r="D25" s="2446"/>
      <c r="E25" s="2446"/>
      <c r="F25" s="2446"/>
    </row>
    <row r="26" spans="1:6" ht="20.65" customHeight="1" x14ac:dyDescent="0.2">
      <c r="A26" s="1278"/>
      <c r="B26" s="1279"/>
      <c r="C26" s="1280"/>
      <c r="D26" s="2446"/>
      <c r="E26" s="2446"/>
      <c r="F26" s="2446"/>
    </row>
    <row r="27" spans="1:6" ht="20.65" customHeight="1" x14ac:dyDescent="0.2">
      <c r="A27" s="1278"/>
      <c r="B27" s="1279"/>
      <c r="C27" s="1280"/>
      <c r="D27" s="2446"/>
      <c r="E27" s="2446"/>
      <c r="F27" s="2446"/>
    </row>
    <row r="28" spans="1:6" ht="20.65" customHeight="1" x14ac:dyDescent="0.2">
      <c r="A28" s="1278"/>
      <c r="B28" s="1279"/>
      <c r="C28" s="1280"/>
      <c r="D28" s="2446"/>
      <c r="E28" s="2446"/>
      <c r="F28" s="2446"/>
    </row>
    <row r="29" spans="1:6" ht="20.65" customHeight="1" x14ac:dyDescent="0.2">
      <c r="A29" s="1278"/>
      <c r="B29" s="1279"/>
      <c r="C29" s="1280"/>
      <c r="D29" s="2446"/>
      <c r="E29" s="2446"/>
      <c r="F29" s="2446"/>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47" t="s">
        <v>1732</v>
      </c>
      <c r="B32" s="2447"/>
      <c r="C32" s="2447"/>
      <c r="D32" s="2447"/>
      <c r="E32" s="2447"/>
      <c r="F32" s="2447"/>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48">
        <f>+C33+C34</f>
        <v>0</v>
      </c>
      <c r="F34" s="2449"/>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0" t="s">
        <v>1590</v>
      </c>
      <c r="C49" s="2450"/>
      <c r="D49" s="2450"/>
      <c r="E49" s="1394"/>
    </row>
    <row r="50" spans="1:5" s="1295" customFormat="1" ht="3.75" customHeight="1" x14ac:dyDescent="0.2">
      <c r="A50" s="1294"/>
      <c r="B50" s="1838"/>
      <c r="C50" s="1838"/>
      <c r="D50" s="1838"/>
      <c r="E50" s="1394"/>
    </row>
    <row r="51" spans="1:5" s="1295" customFormat="1" ht="20.25" customHeight="1" x14ac:dyDescent="0.2">
      <c r="A51" s="1296">
        <v>6</v>
      </c>
      <c r="B51" s="2445" t="s">
        <v>1551</v>
      </c>
      <c r="C51" s="2445"/>
      <c r="D51" s="2445"/>
    </row>
    <row r="52" spans="1:5" ht="14.25" customHeight="1" x14ac:dyDescent="0.2">
      <c r="A52" s="1296"/>
      <c r="B52" s="2445"/>
      <c r="C52" s="2445"/>
      <c r="D52" s="244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BCEFM VOCATIONAL EDUCATION SYSTEM</v>
      </c>
      <c r="C1" s="2469"/>
      <c r="D1" s="2469"/>
      <c r="E1" s="2469"/>
      <c r="F1" s="2469"/>
      <c r="G1" s="2469"/>
      <c r="H1" s="2469"/>
      <c r="I1" s="2469"/>
      <c r="J1" s="1404"/>
    </row>
    <row r="2" spans="2:10" s="317" customFormat="1" ht="12.75" customHeight="1" x14ac:dyDescent="0.2">
      <c r="B2" s="2470" t="str">
        <f>'Single Audit Cover'!E7</f>
        <v>03-026-7410-45</v>
      </c>
      <c r="C2" s="2471"/>
      <c r="D2" s="2471"/>
      <c r="E2" s="2471"/>
      <c r="F2" s="2471"/>
      <c r="G2" s="2471"/>
      <c r="H2" s="2471"/>
      <c r="I2" s="2471"/>
      <c r="J2" s="1404"/>
    </row>
    <row r="3" spans="2:10" s="317" customFormat="1" ht="12.75" customHeight="1" x14ac:dyDescent="0.2">
      <c r="B3" s="2472" t="s">
        <v>1285</v>
      </c>
      <c r="C3" s="2473"/>
      <c r="D3" s="2473"/>
      <c r="E3" s="2473"/>
      <c r="F3" s="2473"/>
      <c r="G3" s="2473"/>
      <c r="H3" s="2473"/>
      <c r="I3" s="2473"/>
      <c r="J3" s="1405"/>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2" t="s">
        <v>1284</v>
      </c>
      <c r="C7" s="2473"/>
      <c r="D7" s="2473"/>
      <c r="E7" s="2473"/>
      <c r="F7" s="2473"/>
      <c r="G7" s="2473"/>
      <c r="H7" s="2473"/>
      <c r="I7" s="2473"/>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74"/>
      <c r="D11" s="2474"/>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75"/>
      <c r="E29" s="2475"/>
      <c r="F29" s="2475"/>
      <c r="G29" s="2475"/>
      <c r="H29" s="2475"/>
      <c r="I29" s="2475"/>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6" t="s">
        <v>1751</v>
      </c>
      <c r="D37" s="2477"/>
      <c r="E37" s="2477"/>
      <c r="F37" s="2478"/>
      <c r="G37" s="2476" t="s">
        <v>1592</v>
      </c>
      <c r="H37" s="2477"/>
      <c r="I37" s="2478"/>
    </row>
    <row r="38" spans="2:9" ht="16.5" customHeight="1" x14ac:dyDescent="0.2">
      <c r="B38" s="1426"/>
      <c r="C38" s="2464"/>
      <c r="D38" s="2465"/>
      <c r="E38" s="2465"/>
      <c r="F38" s="2466"/>
      <c r="G38" s="2479"/>
      <c r="H38" s="2480"/>
      <c r="I38" s="2481"/>
    </row>
    <row r="39" spans="2:9" ht="16.5" customHeight="1" x14ac:dyDescent="0.2">
      <c r="B39" s="1426"/>
      <c r="C39" s="2464"/>
      <c r="D39" s="2465"/>
      <c r="E39" s="2465"/>
      <c r="F39" s="2466"/>
      <c r="G39" s="2467"/>
      <c r="H39" s="2467"/>
      <c r="I39" s="2467"/>
    </row>
    <row r="40" spans="2:9" ht="16.5" customHeight="1" x14ac:dyDescent="0.2">
      <c r="B40" s="1426"/>
      <c r="C40" s="2464"/>
      <c r="D40" s="2465"/>
      <c r="E40" s="2465"/>
      <c r="F40" s="2466"/>
      <c r="G40" s="2467"/>
      <c r="H40" s="2467"/>
      <c r="I40" s="2467"/>
    </row>
    <row r="41" spans="2:9" ht="16.5" customHeight="1" x14ac:dyDescent="0.2">
      <c r="B41" s="1426"/>
      <c r="C41" s="2464"/>
      <c r="D41" s="2465"/>
      <c r="E41" s="2465"/>
      <c r="F41" s="2466"/>
      <c r="G41" s="2467"/>
      <c r="H41" s="2467"/>
      <c r="I41" s="2467"/>
    </row>
    <row r="42" spans="2:9" ht="16.5" customHeight="1" x14ac:dyDescent="0.2">
      <c r="B42" s="1426"/>
      <c r="C42" s="2464"/>
      <c r="D42" s="2465"/>
      <c r="E42" s="2465"/>
      <c r="F42" s="2466"/>
      <c r="G42" s="2467"/>
      <c r="H42" s="2467"/>
      <c r="I42" s="2467"/>
    </row>
    <row r="43" spans="2:9" ht="16.5" customHeight="1" x14ac:dyDescent="0.2">
      <c r="B43" s="1426"/>
      <c r="C43" s="2457" t="s">
        <v>1593</v>
      </c>
      <c r="D43" s="2458"/>
      <c r="E43" s="2458"/>
      <c r="F43" s="2459"/>
      <c r="G43" s="2460">
        <f>SUM(G38:I42)</f>
        <v>0</v>
      </c>
      <c r="H43" s="2460"/>
      <c r="I43" s="2460"/>
    </row>
    <row r="44" spans="2:9" ht="12.75" customHeight="1" x14ac:dyDescent="0.2"/>
    <row r="45" spans="2:9" ht="12.75" customHeight="1" x14ac:dyDescent="0.2">
      <c r="B45" s="1417" t="s">
        <v>2062</v>
      </c>
      <c r="D45" s="2461">
        <v>0</v>
      </c>
      <c r="E45" s="2462"/>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63"/>
      <c r="F49" s="2463"/>
      <c r="G49" s="2463"/>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BCEFM VOCATIONAL EDUCATION SYSTEM</v>
      </c>
      <c r="C1" s="2468"/>
      <c r="D1" s="2468"/>
      <c r="E1" s="2468"/>
      <c r="F1" s="2468"/>
      <c r="G1" s="2468"/>
      <c r="H1" s="2468"/>
      <c r="I1" s="2468"/>
      <c r="J1" s="2468"/>
      <c r="K1" s="2468"/>
      <c r="L1" s="1369"/>
      <c r="M1" s="1369"/>
    </row>
    <row r="2" spans="1:13" ht="12" customHeight="1" x14ac:dyDescent="0.2">
      <c r="B2" s="2470" t="str">
        <f>'Single Audit Cover'!E7</f>
        <v>03-026-7410-45</v>
      </c>
      <c r="C2" s="2470"/>
      <c r="D2" s="2470"/>
      <c r="E2" s="2470"/>
      <c r="F2" s="2470"/>
      <c r="G2" s="2470"/>
      <c r="H2" s="2470"/>
      <c r="I2" s="2470"/>
      <c r="J2" s="2470"/>
      <c r="K2" s="2470"/>
      <c r="L2" s="1370"/>
      <c r="M2" s="1371"/>
    </row>
    <row r="3" spans="1:13" ht="10.35" customHeight="1" x14ac:dyDescent="0.2">
      <c r="B3" s="2484" t="s">
        <v>1285</v>
      </c>
      <c r="C3" s="2484"/>
      <c r="D3" s="2484"/>
      <c r="E3" s="2484"/>
      <c r="F3" s="2484"/>
      <c r="G3" s="2484"/>
      <c r="H3" s="2484"/>
      <c r="I3" s="2484"/>
      <c r="J3" s="2484"/>
      <c r="K3" s="2484"/>
      <c r="L3" s="1372"/>
      <c r="M3" s="1372"/>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5" t="s">
        <v>1296</v>
      </c>
      <c r="C7" s="2485"/>
      <c r="D7" s="2486"/>
      <c r="E7" s="2486"/>
      <c r="F7" s="2486"/>
      <c r="G7" s="2486"/>
      <c r="H7" s="2486"/>
      <c r="I7" s="2486"/>
      <c r="J7" s="2486"/>
      <c r="K7" s="248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3"/>
      <c r="C14" s="2483"/>
      <c r="D14" s="2483"/>
      <c r="E14" s="2483"/>
      <c r="F14" s="2483"/>
      <c r="G14" s="2483"/>
      <c r="H14" s="2483"/>
      <c r="I14" s="2483"/>
      <c r="J14" s="2483"/>
      <c r="K14" s="2483"/>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3"/>
      <c r="C17" s="2483"/>
      <c r="D17" s="2483"/>
      <c r="E17" s="2483"/>
      <c r="F17" s="2483"/>
      <c r="G17" s="2483"/>
      <c r="H17" s="2483"/>
      <c r="I17" s="2483"/>
      <c r="J17" s="2483"/>
      <c r="K17" s="2483"/>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7"/>
      <c r="C20" s="2487"/>
      <c r="D20" s="2483"/>
      <c r="E20" s="2483"/>
      <c r="F20" s="2483"/>
      <c r="G20" s="2483"/>
      <c r="H20" s="2483"/>
      <c r="I20" s="2483"/>
      <c r="J20" s="2483"/>
      <c r="K20" s="2483"/>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3"/>
      <c r="C23" s="2483"/>
      <c r="D23" s="2483"/>
      <c r="E23" s="2483"/>
      <c r="F23" s="2483"/>
      <c r="G23" s="2483"/>
      <c r="H23" s="2483"/>
      <c r="I23" s="2483"/>
      <c r="J23" s="2483"/>
      <c r="K23" s="2483"/>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3"/>
      <c r="C26" s="2483"/>
      <c r="D26" s="2483"/>
      <c r="E26" s="2483"/>
      <c r="F26" s="2483"/>
      <c r="G26" s="2483"/>
      <c r="H26" s="2483"/>
      <c r="I26" s="2483"/>
      <c r="J26" s="2483"/>
      <c r="K26" s="2483"/>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2"/>
      <c r="C29" s="2482"/>
      <c r="D29" s="2483"/>
      <c r="E29" s="2483"/>
      <c r="F29" s="2483"/>
      <c r="G29" s="2483"/>
      <c r="H29" s="2483"/>
      <c r="I29" s="2483"/>
      <c r="J29" s="2483"/>
      <c r="K29" s="2483"/>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2"/>
      <c r="C32" s="2482"/>
      <c r="D32" s="2483"/>
      <c r="E32" s="2483"/>
      <c r="F32" s="2483"/>
      <c r="G32" s="2483"/>
      <c r="H32" s="2483"/>
      <c r="I32" s="2483"/>
      <c r="J32" s="2483"/>
      <c r="K32" s="2483"/>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BCEFM VOCATIONAL EDUCATION SYSTEM</v>
      </c>
      <c r="C1" s="2491"/>
      <c r="D1" s="2491"/>
      <c r="E1" s="2491"/>
      <c r="F1" s="2491"/>
      <c r="G1" s="2491"/>
      <c r="H1" s="2491"/>
      <c r="I1" s="2491"/>
      <c r="J1" s="2491"/>
      <c r="K1" s="2491"/>
      <c r="L1" s="1447"/>
    </row>
    <row r="2" spans="1:12" ht="12.75" customHeight="1" x14ac:dyDescent="0.2">
      <c r="B2" s="2492" t="str">
        <f>'Single Audit Cover'!E7</f>
        <v>03-026-7410-45</v>
      </c>
      <c r="C2" s="2492"/>
      <c r="D2" s="2492"/>
      <c r="E2" s="2492"/>
      <c r="F2" s="2492"/>
      <c r="G2" s="2492"/>
      <c r="H2" s="2492"/>
      <c r="I2" s="2492"/>
      <c r="J2" s="2492"/>
      <c r="K2" s="2492"/>
      <c r="L2" s="1448"/>
    </row>
    <row r="3" spans="1:12" ht="12.75" customHeight="1" x14ac:dyDescent="0.2">
      <c r="B3" s="2484" t="s">
        <v>1285</v>
      </c>
      <c r="C3" s="2484"/>
      <c r="D3" s="2484"/>
      <c r="E3" s="2484"/>
      <c r="F3" s="2484"/>
      <c r="G3" s="2484"/>
      <c r="H3" s="2484"/>
      <c r="I3" s="2484"/>
      <c r="J3" s="2484"/>
      <c r="K3" s="2484"/>
      <c r="L3" s="1372"/>
    </row>
    <row r="4" spans="1:12" ht="12.75" customHeight="1" x14ac:dyDescent="0.2">
      <c r="B4" s="2484" t="str">
        <f>'Single Audit Cover'!A4</f>
        <v>Year Ending June 30, 2019</v>
      </c>
      <c r="C4" s="2484"/>
      <c r="D4" s="2484"/>
      <c r="E4" s="2484"/>
      <c r="F4" s="2484"/>
      <c r="G4" s="2484"/>
      <c r="H4" s="2484"/>
      <c r="I4" s="2484"/>
      <c r="J4" s="2484"/>
      <c r="K4" s="2484"/>
      <c r="L4" s="1372"/>
    </row>
    <row r="5" spans="1:12" ht="5.25" customHeight="1" x14ac:dyDescent="0.2">
      <c r="B5" s="1255" t="s">
        <v>1169</v>
      </c>
      <c r="C5" s="1255"/>
      <c r="L5" s="322"/>
    </row>
    <row r="6" spans="1:12" ht="30.75" customHeight="1" x14ac:dyDescent="0.2">
      <c r="A6" s="322"/>
      <c r="B6" s="2493" t="s">
        <v>1308</v>
      </c>
      <c r="C6" s="2493"/>
      <c r="D6" s="2493"/>
      <c r="E6" s="2493"/>
      <c r="F6" s="2493"/>
      <c r="G6" s="2493"/>
      <c r="H6" s="2493"/>
      <c r="I6" s="2493"/>
      <c r="J6" s="2493"/>
      <c r="K6" s="2493"/>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5"/>
      <c r="G12" s="2475"/>
      <c r="H12" s="2475"/>
      <c r="I12" s="2475"/>
      <c r="J12" s="2475"/>
      <c r="K12" s="2475"/>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8"/>
      <c r="E14" s="2488"/>
      <c r="F14" s="2488"/>
      <c r="H14" s="1457" t="s">
        <v>1303</v>
      </c>
      <c r="I14" s="2489"/>
      <c r="J14" s="2489"/>
      <c r="K14" s="2489"/>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9"/>
      <c r="E16" s="2489"/>
      <c r="F16" s="2489"/>
      <c r="G16" s="2489"/>
      <c r="H16" s="2489"/>
      <c r="I16" s="2489"/>
      <c r="J16" s="2489"/>
      <c r="K16" s="2489"/>
      <c r="L16" s="322"/>
    </row>
    <row r="17" spans="2:12" ht="13.5" customHeight="1" x14ac:dyDescent="0.2">
      <c r="B17" s="1382" t="s">
        <v>1301</v>
      </c>
      <c r="C17" s="1382"/>
      <c r="D17" s="2490"/>
      <c r="E17" s="2490"/>
      <c r="F17" s="2490"/>
      <c r="G17" s="2490"/>
      <c r="H17" s="2490"/>
      <c r="I17" s="2490"/>
      <c r="J17" s="2490"/>
      <c r="K17" s="2490"/>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3"/>
      <c r="C20" s="2483"/>
      <c r="D20" s="2483"/>
      <c r="E20" s="2483"/>
      <c r="F20" s="2483"/>
      <c r="G20" s="2483"/>
      <c r="H20" s="2483"/>
      <c r="I20" s="2483"/>
      <c r="J20" s="2483"/>
      <c r="K20" s="2483"/>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8" t="str">
        <f>'Single Audit Cover'!A7</f>
        <v>BCEFM VOCATIONAL EDUCATION SYSTEM</v>
      </c>
      <c r="C1" s="2468"/>
      <c r="D1" s="2468"/>
      <c r="E1" s="1467"/>
    </row>
    <row r="2" spans="2:5" s="1277" customFormat="1" ht="12.75" customHeight="1" x14ac:dyDescent="0.2">
      <c r="B2" s="2470" t="str">
        <f>'Single Audit Cover'!E7</f>
        <v>03-026-7410-45</v>
      </c>
      <c r="C2" s="2470"/>
      <c r="D2" s="2470"/>
      <c r="E2" s="1468"/>
    </row>
    <row r="3" spans="2:5" ht="12.75" customHeight="1" x14ac:dyDescent="0.2">
      <c r="B3" s="2484" t="s">
        <v>1766</v>
      </c>
      <c r="C3" s="2484"/>
      <c r="D3" s="2484"/>
      <c r="E3" s="1269"/>
    </row>
    <row r="4" spans="2:5" s="1277" customFormat="1" ht="12.75" customHeight="1" x14ac:dyDescent="0.2">
      <c r="B4" s="2494" t="str">
        <f>'Single Audit Cover'!A4</f>
        <v>Year Ending June 30, 2019</v>
      </c>
      <c r="C4" s="2494"/>
      <c r="D4" s="2494"/>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d21dc803-237d-4c68-8692-8d731fd29118"/>
    <ds:schemaRef ds:uri="http://schemas.microsoft.com/sharepoint/v3"/>
    <ds:schemaRef ds:uri="http://purl.org/dc/terms/"/>
    <ds:schemaRef ds:uri="http://purl.org/dc/dcmitype/"/>
    <ds:schemaRef ds:uri="4d435f69-8686-490b-bd6d-b153bf22ab50"/>
    <ds:schemaRef ds:uri="http://www.w3.org/XML/1998/namespace"/>
    <ds:schemaRef ds:uri="6ce3111e-7420-4802-b50a-75d4e9a0b980"/>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2019-11-25T18:41:03Z</cp:lastPrinted>
  <dcterms:created xsi:type="dcterms:W3CDTF">2003-10-29T19:06:34Z</dcterms:created>
  <dcterms:modified xsi:type="dcterms:W3CDTF">2019-12-30T15:07:21Z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