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60" yWindow="45" windowWidth="25890" windowHeight="12405"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iterate="1" iterateCount="1"/>
</workbook>
</file>

<file path=xl/calcChain.xml><?xml version="1.0" encoding="utf-8"?>
<calcChain xmlns="http://schemas.openxmlformats.org/spreadsheetml/2006/main">
  <c r="J88" i="183" l="1"/>
  <c r="J90" i="183"/>
  <c r="J85" i="183"/>
  <c r="C9" i="4"/>
  <c r="C4" i="3"/>
  <c r="F107" i="5"/>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H34" i="182" s="1"/>
  <c r="J12" i="182"/>
  <c r="I12" i="182"/>
  <c r="H12" i="182"/>
  <c r="J11" i="182"/>
  <c r="J34" i="182" s="1"/>
  <c r="I11" i="182"/>
  <c r="H11" i="182"/>
  <c r="I34" i="182"/>
  <c r="K34" i="182" s="1"/>
  <c r="D81" i="36" s="1"/>
  <c r="K356" i="29"/>
  <c r="K355" i="29"/>
  <c r="K357" i="29"/>
  <c r="K15" i="4" s="1"/>
  <c r="K354" i="29"/>
  <c r="B7792" i="106" s="1"/>
  <c r="H357" i="29"/>
  <c r="L334" i="29"/>
  <c r="K333" i="29"/>
  <c r="B7788" i="106"/>
  <c r="K332" i="29"/>
  <c r="H334" i="29"/>
  <c r="B7789" i="106" s="1"/>
  <c r="K282" i="29"/>
  <c r="B7784" i="106" s="1"/>
  <c r="H160" i="29"/>
  <c r="K159" i="29"/>
  <c r="B7782" i="106"/>
  <c r="K158" i="29"/>
  <c r="B7780" i="106"/>
  <c r="K157" i="29"/>
  <c r="B7795" i="106"/>
  <c r="K133" i="29"/>
  <c r="B7776" i="106"/>
  <c r="B7793" i="106"/>
  <c r="B7791" i="106"/>
  <c r="B7787" i="106"/>
  <c r="B7786" i="106"/>
  <c r="B7785" i="106"/>
  <c r="B7783" i="106"/>
  <c r="B7781" i="106"/>
  <c r="B7779" i="106"/>
  <c r="B7778" i="106"/>
  <c r="B7777" i="106"/>
  <c r="B7775" i="106"/>
  <c r="B7774" i="106"/>
  <c r="K334" i="29"/>
  <c r="F74" i="34"/>
  <c r="B7790" i="106"/>
  <c r="L357" i="29"/>
  <c r="L285" i="29"/>
  <c r="D285" i="29"/>
  <c r="L160" i="29"/>
  <c r="K160" i="29"/>
  <c r="E15" i="4"/>
  <c r="L137" i="29"/>
  <c r="H137" i="29"/>
  <c r="E137" i="29"/>
  <c r="E139" i="29"/>
  <c r="F18" i="181"/>
  <c r="G18" i="181" s="1"/>
  <c r="E18" i="181"/>
  <c r="F19" i="181"/>
  <c r="G19" i="181" s="1"/>
  <c r="E19" i="181"/>
  <c r="D20" i="181"/>
  <c r="B7797" i="106" s="1"/>
  <c r="E20" i="181"/>
  <c r="E17" i="181"/>
  <c r="E16" i="181"/>
  <c r="F16" i="181"/>
  <c r="G16" i="181"/>
  <c r="F17" i="181"/>
  <c r="G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s="1"/>
  <c r="C115" i="170"/>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A2" i="173"/>
  <c r="B2" i="174"/>
  <c r="A2" i="170"/>
  <c r="B2" i="177"/>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B7758" i="106"/>
  <c r="D7758" i="106" s="1"/>
  <c r="K6" i="29"/>
  <c r="B7763" i="106" s="1"/>
  <c r="B7762" i="106"/>
  <c r="D7762" i="106" s="1"/>
  <c r="K12" i="12"/>
  <c r="K23" i="12"/>
  <c r="K24" i="12"/>
  <c r="B7733" i="106" s="1"/>
  <c r="J12" i="12"/>
  <c r="J21" i="12"/>
  <c r="J23" i="12"/>
  <c r="B7729" i="106"/>
  <c r="B7734" i="106"/>
  <c r="B7726" i="106"/>
  <c r="D7726" i="106"/>
  <c r="D76" i="36"/>
  <c r="F162" i="34"/>
  <c r="B30" i="36"/>
  <c r="B33" i="36"/>
  <c r="B43" i="36" s="1"/>
  <c r="B56" i="36" s="1"/>
  <c r="B66" i="36" s="1"/>
  <c r="B70" i="36" s="1"/>
  <c r="B74" i="36" s="1"/>
  <c r="D73" i="36"/>
  <c r="C191" i="5"/>
  <c r="C201" i="5"/>
  <c r="C211" i="5"/>
  <c r="B5260" i="106"/>
  <c r="D5260" i="106" s="1"/>
  <c r="C216" i="5"/>
  <c r="C224" i="5"/>
  <c r="C228" i="5"/>
  <c r="C259" i="5"/>
  <c r="B7761" i="106"/>
  <c r="L127" i="29"/>
  <c r="L129" i="29"/>
  <c r="L139" i="29"/>
  <c r="L149" i="29"/>
  <c r="I7" i="145"/>
  <c r="I6" i="145"/>
  <c r="D78" i="36"/>
  <c r="K75" i="29"/>
  <c r="K130" i="29"/>
  <c r="K185" i="29"/>
  <c r="K122" i="29"/>
  <c r="F15" i="145"/>
  <c r="F19" i="145" s="1"/>
  <c r="K67" i="29"/>
  <c r="K64" i="29"/>
  <c r="K59" i="29"/>
  <c r="E15" i="145" s="1"/>
  <c r="G15" i="145"/>
  <c r="K56" i="29"/>
  <c r="E14" i="145"/>
  <c r="G14" i="145" s="1"/>
  <c r="K51" i="29"/>
  <c r="E13" i="145" s="1"/>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c r="D87" i="106"/>
  <c r="B88" i="106"/>
  <c r="D88" i="106" s="1"/>
  <c r="D89" i="106"/>
  <c r="D90" i="106"/>
  <c r="C34" i="3"/>
  <c r="B91" i="106" s="1"/>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s="1"/>
  <c r="B736" i="106"/>
  <c r="D736" i="106" s="1"/>
  <c r="C57" i="29"/>
  <c r="B737" i="106" s="1"/>
  <c r="D737" i="106"/>
  <c r="B738" i="106"/>
  <c r="D738" i="106"/>
  <c r="B739" i="106"/>
  <c r="D739" i="106"/>
  <c r="B740" i="106"/>
  <c r="D740" i="106"/>
  <c r="B741" i="106"/>
  <c r="D741" i="106"/>
  <c r="B742" i="106"/>
  <c r="D742" i="106"/>
  <c r="B743" i="106"/>
  <c r="D743" i="106"/>
  <c r="D744" i="106"/>
  <c r="C65" i="29"/>
  <c r="B745" i="106" s="1"/>
  <c r="D745" i="106" s="1"/>
  <c r="B746" i="106"/>
  <c r="D746" i="106"/>
  <c r="B747" i="106"/>
  <c r="D747" i="106"/>
  <c r="B748" i="106"/>
  <c r="D748" i="106"/>
  <c r="B749" i="106"/>
  <c r="D749" i="106"/>
  <c r="D750" i="106"/>
  <c r="B751" i="106"/>
  <c r="D751" i="106" s="1"/>
  <c r="D752" i="106"/>
  <c r="C72" i="29"/>
  <c r="B753" i="106"/>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c r="B787" i="106"/>
  <c r="D787" i="106"/>
  <c r="B788" i="106"/>
  <c r="D788" i="106"/>
  <c r="D47" i="29"/>
  <c r="B789" i="106"/>
  <c r="D789" i="106" s="1"/>
  <c r="B790" i="106"/>
  <c r="D790" i="106" s="1"/>
  <c r="B791" i="106"/>
  <c r="D791" i="106" s="1"/>
  <c r="D53" i="29"/>
  <c r="B792" i="106" s="1"/>
  <c r="D792" i="106" s="1"/>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H92" i="29"/>
  <c r="K92" i="29"/>
  <c r="B2089" i="106" s="1"/>
  <c r="D2089" i="106" s="1"/>
  <c r="H100" i="29"/>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s="1"/>
  <c r="K15" i="29"/>
  <c r="B1107" i="106" s="1"/>
  <c r="D1107" i="106" s="1"/>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B1124" i="106"/>
  <c r="D1124" i="106" s="1"/>
  <c r="B1126" i="106"/>
  <c r="D1126" i="106" s="1"/>
  <c r="K60" i="29"/>
  <c r="K61" i="29"/>
  <c r="B1128" i="106"/>
  <c r="D1128" i="106" s="1"/>
  <c r="K62" i="29"/>
  <c r="B1129" i="106" s="1"/>
  <c r="D1129" i="106" s="1"/>
  <c r="K63" i="29"/>
  <c r="B1130" i="106"/>
  <c r="D1130" i="106" s="1"/>
  <c r="D1132" i="106"/>
  <c r="K68" i="29"/>
  <c r="K69" i="29"/>
  <c r="B1136" i="106" s="1"/>
  <c r="D1136" i="106" s="1"/>
  <c r="K70" i="29"/>
  <c r="B1137" i="106"/>
  <c r="D1137" i="106" s="1"/>
  <c r="D1138" i="106"/>
  <c r="K71" i="29"/>
  <c r="B1139" i="106"/>
  <c r="D1139" i="106" s="1"/>
  <c r="D1140" i="106"/>
  <c r="K73" i="29"/>
  <c r="B1142" i="106"/>
  <c r="D1142" i="106" s="1"/>
  <c r="K78" i="29"/>
  <c r="K79" i="29"/>
  <c r="K80" i="29"/>
  <c r="K81" i="29"/>
  <c r="K82" i="29"/>
  <c r="K83" i="29"/>
  <c r="K93" i="29"/>
  <c r="K94" i="29"/>
  <c r="K95" i="29"/>
  <c r="K96" i="29"/>
  <c r="K97" i="29"/>
  <c r="K98" i="29"/>
  <c r="K99" i="29"/>
  <c r="K101" i="29"/>
  <c r="K105" i="29"/>
  <c r="K106" i="29"/>
  <c r="B1147" i="106"/>
  <c r="D1147" i="106" s="1"/>
  <c r="D1148" i="106"/>
  <c r="K109" i="29"/>
  <c r="B1149" i="106"/>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28" i="29"/>
  <c r="B1280" i="106"/>
  <c r="D1280" i="106" s="1"/>
  <c r="K120" i="29"/>
  <c r="K134" i="29"/>
  <c r="K135" i="29"/>
  <c r="B2987" i="106" s="1"/>
  <c r="D2987" i="106" s="1"/>
  <c r="K136" i="29"/>
  <c r="B2988" i="106"/>
  <c r="D2988" i="106" s="1"/>
  <c r="K138" i="29"/>
  <c r="K142" i="29"/>
  <c r="K143" i="29"/>
  <c r="B1284" i="106" s="1"/>
  <c r="D1284" i="106" s="1"/>
  <c r="K146" i="29"/>
  <c r="B1285" i="106"/>
  <c r="D1285" i="106" s="1"/>
  <c r="D1286" i="106"/>
  <c r="K144" i="29"/>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s="1"/>
  <c r="E174" i="29"/>
  <c r="B1309" i="106" s="1"/>
  <c r="D1309" i="106"/>
  <c r="B1310" i="106"/>
  <c r="D1310" i="106"/>
  <c r="B1311" i="106"/>
  <c r="D1311" i="106"/>
  <c r="B1312" i="106"/>
  <c r="D1312" i="106"/>
  <c r="B1313" i="106"/>
  <c r="D1313" i="106"/>
  <c r="H168" i="29"/>
  <c r="B1314" i="106"/>
  <c r="D1314" i="106" s="1"/>
  <c r="B1315" i="106"/>
  <c r="D1315" i="106"/>
  <c r="B1316" i="106"/>
  <c r="D1316" i="106"/>
  <c r="D1319" i="106"/>
  <c r="D1320" i="106"/>
  <c r="D1321" i="106"/>
  <c r="D1322" i="106"/>
  <c r="B1323" i="106"/>
  <c r="D1323" i="106"/>
  <c r="K163" i="29"/>
  <c r="B1324" i="106"/>
  <c r="D1324" i="106" s="1"/>
  <c r="K164" i="29"/>
  <c r="B1325" i="106" s="1"/>
  <c r="D1325" i="106" s="1"/>
  <c r="K169" i="29"/>
  <c r="B1326" i="106"/>
  <c r="D1326" i="106" s="1"/>
  <c r="K167" i="29"/>
  <c r="B1327" i="106" s="1"/>
  <c r="D1327" i="106" s="1"/>
  <c r="K165" i="29"/>
  <c r="B2818" i="106"/>
  <c r="D2818" i="106" s="1"/>
  <c r="K166" i="29"/>
  <c r="K170" i="29"/>
  <c r="K171" i="29"/>
  <c r="B1330" i="106" s="1"/>
  <c r="D1330" i="106" s="1"/>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c r="D1355" i="106"/>
  <c r="D1356" i="106"/>
  <c r="B1357" i="106"/>
  <c r="D1357" i="106"/>
  <c r="F184" i="29"/>
  <c r="B1360" i="106"/>
  <c r="D1360" i="106" s="1"/>
  <c r="D1361" i="106"/>
  <c r="D1362" i="106"/>
  <c r="B1363" i="106"/>
  <c r="D1363" i="106" s="1"/>
  <c r="G184" i="29"/>
  <c r="G210" i="29" s="1"/>
  <c r="B1365" i="106" s="1"/>
  <c r="D1365" i="106" s="1"/>
  <c r="B1364" i="106"/>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c r="B1408" i="106"/>
  <c r="D1408" i="106"/>
  <c r="B1409" i="106"/>
  <c r="D1409" i="106"/>
  <c r="D229" i="29"/>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K217" i="29"/>
  <c r="B3391" i="106" s="1"/>
  <c r="D3391" i="106" s="1"/>
  <c r="K218" i="29"/>
  <c r="K219" i="29"/>
  <c r="B3065" i="106" s="1"/>
  <c r="D3065" i="106" s="1"/>
  <c r="K220" i="29"/>
  <c r="K226" i="29"/>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K291" i="29"/>
  <c r="B2846" i="106"/>
  <c r="D2846" i="106" s="1"/>
  <c r="D1516" i="106"/>
  <c r="K283" i="29"/>
  <c r="K284" i="29"/>
  <c r="K285" i="29" s="1"/>
  <c r="F73" i="34" s="1"/>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F20" i="8"/>
  <c r="B1878" i="106"/>
  <c r="D1878" i="106" s="1"/>
  <c r="F19" i="8"/>
  <c r="F21" i="8" s="1"/>
  <c r="B1879" i="106" s="1"/>
  <c r="D187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I24" i="12"/>
  <c r="B1996" i="106" s="1"/>
  <c r="D1996" i="106" s="1"/>
  <c r="B1995" i="106"/>
  <c r="D1995"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c r="D2105" i="106" s="1"/>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s="1"/>
  <c r="B2812" i="106"/>
  <c r="D2812" i="106" s="1"/>
  <c r="B2813" i="106"/>
  <c r="D2813" i="106" s="1"/>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c r="K52" i="4"/>
  <c r="K76" i="4"/>
  <c r="B3586" i="106" s="1"/>
  <c r="D3586"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G352" i="29"/>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c r="D3668" i="106" s="1"/>
  <c r="K349" i="29"/>
  <c r="B3669" i="106" s="1"/>
  <c r="D3669" i="106" s="1"/>
  <c r="K351" i="29"/>
  <c r="B3671" i="106"/>
  <c r="D3671" i="106" s="1"/>
  <c r="B3673" i="106"/>
  <c r="D3673" i="106" s="1"/>
  <c r="K360" i="29"/>
  <c r="B3675" i="106" s="1"/>
  <c r="D3675" i="106" s="1"/>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B4108" i="106" s="1"/>
  <c r="D4108" i="106" s="1"/>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s="1"/>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B5313" i="106"/>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B5856" i="106"/>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D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B6853" i="106" s="1"/>
  <c r="D6853" i="106" s="1"/>
  <c r="B6854" i="106"/>
  <c r="D6854" i="106"/>
  <c r="B6855" i="106"/>
  <c r="D6855" i="106"/>
  <c r="B6856" i="106"/>
  <c r="D6856" i="106"/>
  <c r="B6857" i="106"/>
  <c r="D6857" i="106"/>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c r="B6873" i="106"/>
  <c r="D6873" i="106"/>
  <c r="B6874" i="106"/>
  <c r="D6874" i="106"/>
  <c r="B6875" i="106"/>
  <c r="D6875" i="106"/>
  <c r="B6876" i="106"/>
  <c r="D6876" i="106"/>
  <c r="K20" i="29"/>
  <c r="B6878" i="106"/>
  <c r="D6878" i="106" s="1"/>
  <c r="K21" i="29"/>
  <c r="B6879" i="106" s="1"/>
  <c r="D6879" i="106" s="1"/>
  <c r="B6880" i="106"/>
  <c r="D6880" i="106"/>
  <c r="K22" i="29"/>
  <c r="B6881" i="106"/>
  <c r="D6881" i="106" s="1"/>
  <c r="B6882" i="106"/>
  <c r="D6882" i="106" s="1"/>
  <c r="K23" i="29"/>
  <c r="B6883" i="106" s="1"/>
  <c r="D6883" i="106" s="1"/>
  <c r="B6884" i="106"/>
  <c r="D6884" i="106"/>
  <c r="K24" i="29"/>
  <c r="B6886" i="106"/>
  <c r="D6886" i="106" s="1"/>
  <c r="K25" i="29"/>
  <c r="B6887" i="106" s="1"/>
  <c r="D6887" i="106" s="1"/>
  <c r="B6888" i="106"/>
  <c r="D6888" i="106"/>
  <c r="K26" i="29"/>
  <c r="B6889" i="106"/>
  <c r="D6889" i="106" s="1"/>
  <c r="B6890" i="106"/>
  <c r="D6890" i="106" s="1"/>
  <c r="K27" i="29"/>
  <c r="B6891" i="106" s="1"/>
  <c r="D6891" i="106" s="1"/>
  <c r="B6892" i="106"/>
  <c r="D6892" i="106"/>
  <c r="K28" i="29"/>
  <c r="B6894" i="106"/>
  <c r="D6894" i="106" s="1"/>
  <c r="K29" i="29"/>
  <c r="B6895" i="106" s="1"/>
  <c r="D6895" i="106" s="1"/>
  <c r="B6896" i="106"/>
  <c r="D6896" i="106"/>
  <c r="K30" i="29"/>
  <c r="B6897" i="106"/>
  <c r="D6897" i="106" s="1"/>
  <c r="B6898" i="106"/>
  <c r="D6898" i="106" s="1"/>
  <c r="K31" i="29"/>
  <c r="B6899" i="106" s="1"/>
  <c r="D6899" i="106" s="1"/>
  <c r="B6900" i="106"/>
  <c r="D6900" i="106"/>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J129" i="29"/>
  <c r="B7038" i="106" s="1"/>
  <c r="D7038" i="106" s="1"/>
  <c r="B7034" i="106"/>
  <c r="D7034" i="106"/>
  <c r="B7035" i="106"/>
  <c r="D7035" i="106"/>
  <c r="B7036" i="106"/>
  <c r="D7036" i="106"/>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c r="B7058" i="106"/>
  <c r="D7058" i="106"/>
  <c r="B7059" i="106"/>
  <c r="D7059" i="106"/>
  <c r="B7060" i="106"/>
  <c r="D7060" i="106"/>
  <c r="B7061" i="106"/>
  <c r="D7061" i="106"/>
  <c r="B7062" i="106"/>
  <c r="D7062" i="106"/>
  <c r="I184" i="29"/>
  <c r="I210" i="29"/>
  <c r="B7071" i="106" s="1"/>
  <c r="D7071" i="106" s="1"/>
  <c r="B7063" i="106"/>
  <c r="D7063" i="106"/>
  <c r="J184" i="29"/>
  <c r="B7064" i="106"/>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c r="B7164" i="106"/>
  <c r="D7164" i="106"/>
  <c r="B7165" i="106"/>
  <c r="D7165" i="106"/>
  <c r="B7166" i="106"/>
  <c r="D7166" i="106"/>
  <c r="B7167" i="106"/>
  <c r="D7167" i="106"/>
  <c r="B7168" i="106"/>
  <c r="D7168" i="106"/>
  <c r="B7169" i="106"/>
  <c r="D7169" i="106"/>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c r="B7182" i="106"/>
  <c r="D7182" i="106"/>
  <c r="B7183" i="106"/>
  <c r="D7183" i="106"/>
  <c r="B7184" i="106"/>
  <c r="D7184" i="106"/>
  <c r="B7185" i="106"/>
  <c r="D7185" i="106"/>
  <c r="B7186" i="106"/>
  <c r="D7186" i="106"/>
  <c r="B7187" i="106"/>
  <c r="D7187" i="106"/>
  <c r="B7188" i="106"/>
  <c r="D7188" i="106"/>
  <c r="K326"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F330" i="29"/>
  <c r="G330" i="29"/>
  <c r="H330" i="29"/>
  <c r="B7204" i="106" s="1"/>
  <c r="D7204" i="106" s="1"/>
  <c r="I330" i="29"/>
  <c r="B7205" i="106"/>
  <c r="D7205" i="106" s="1"/>
  <c r="J330" i="29"/>
  <c r="B7206" i="106" s="1"/>
  <c r="D7206" i="106" s="1"/>
  <c r="K328" i="29"/>
  <c r="B7696" i="106"/>
  <c r="D7696" i="106" s="1"/>
  <c r="K329" i="29"/>
  <c r="B7208" i="106"/>
  <c r="D7208" i="106"/>
  <c r="K337" i="29"/>
  <c r="B7209" i="106"/>
  <c r="D7209" i="106" s="1"/>
  <c r="B7210" i="106"/>
  <c r="D7210" i="106" s="1"/>
  <c r="K338" i="29"/>
  <c r="B7212" i="106"/>
  <c r="D7212" i="106"/>
  <c r="K339" i="29"/>
  <c r="B7213" i="106"/>
  <c r="D7213" i="106" s="1"/>
  <c r="H340" i="29"/>
  <c r="I342" i="29"/>
  <c r="B7222" i="106" s="1"/>
  <c r="D7222" i="106" s="1"/>
  <c r="B7226" i="106"/>
  <c r="D7226" i="106"/>
  <c r="B7227" i="106"/>
  <c r="D7227" i="106"/>
  <c r="B7228" i="106"/>
  <c r="D7228" i="106"/>
  <c r="B7229" i="106"/>
  <c r="D7229" i="106"/>
  <c r="I350" i="29"/>
  <c r="J350" i="29"/>
  <c r="J352" i="29" s="1"/>
  <c r="J367" i="29"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D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c r="D7733" i="106"/>
  <c r="D7734" i="106"/>
  <c r="B7735" i="106"/>
  <c r="D7735" i="106"/>
  <c r="B7736" i="106"/>
  <c r="D7736" i="106"/>
  <c r="B7737" i="106"/>
  <c r="D7737" i="106"/>
  <c r="B7738" i="106"/>
  <c r="D7738" i="106"/>
  <c r="I26" i="12"/>
  <c r="B7741" i="106"/>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5" i="106"/>
  <c r="D7797"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61" i="34" s="1"/>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C16" i="11"/>
  <c r="B2013" i="106" s="1"/>
  <c r="D2013" i="106" s="1"/>
  <c r="B7727" i="106"/>
  <c r="D7727" i="106"/>
  <c r="C49" i="8"/>
  <c r="B4" i="7"/>
  <c r="B1744" i="106" s="1"/>
  <c r="D1744" i="106" s="1"/>
  <c r="B5" i="7"/>
  <c r="B6" i="7"/>
  <c r="D6" i="7" s="1"/>
  <c r="B1762" i="106" s="1"/>
  <c r="D1762" i="106" s="1"/>
  <c r="B7" i="7"/>
  <c r="B1747" i="106" s="1"/>
  <c r="D1747" i="106" s="1"/>
  <c r="B8" i="7"/>
  <c r="B1748" i="106"/>
  <c r="D1748" i="106" s="1"/>
  <c r="B9" i="7"/>
  <c r="B1751" i="106" s="1"/>
  <c r="D1751" i="106" s="1"/>
  <c r="B10" i="7"/>
  <c r="B1749" i="106"/>
  <c r="D1749" i="106" s="1"/>
  <c r="B11" i="7"/>
  <c r="B1752" i="106" s="1"/>
  <c r="D1752" i="106" s="1"/>
  <c r="B12" i="7"/>
  <c r="B13" i="7"/>
  <c r="B3725" i="106" s="1"/>
  <c r="D3725" i="106" s="1"/>
  <c r="B14" i="7"/>
  <c r="B1754" i="106"/>
  <c r="D1754" i="106" s="1"/>
  <c r="B15" i="7"/>
  <c r="B1756" i="106" s="1"/>
  <c r="D1756" i="106" s="1"/>
  <c r="B16" i="7"/>
  <c r="B3446" i="106"/>
  <c r="D3446" i="106" s="1"/>
  <c r="B17" i="7"/>
  <c r="B4102" i="106" s="1"/>
  <c r="D4102" i="106" s="1"/>
  <c r="B18"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c r="D3062" i="106" s="1"/>
  <c r="K13" i="29"/>
  <c r="B1105" i="106" s="1"/>
  <c r="D1105" i="106" s="1"/>
  <c r="C33" i="29"/>
  <c r="D33" i="29"/>
  <c r="B778" i="106" s="1"/>
  <c r="D778" i="106" s="1"/>
  <c r="F33" i="29"/>
  <c r="B894" i="106"/>
  <c r="D894" i="106" s="1"/>
  <c r="G33" i="29"/>
  <c r="B952" i="106" s="1"/>
  <c r="D952" i="106" s="1"/>
  <c r="H33" i="29"/>
  <c r="B1010" i="106"/>
  <c r="D1010" i="106" s="1"/>
  <c r="I33" i="29"/>
  <c r="B6902" i="106" s="1"/>
  <c r="D6902" i="106" s="1"/>
  <c r="J33" i="29"/>
  <c r="B6903" i="106"/>
  <c r="D6903" i="106" s="1"/>
  <c r="L33" i="29"/>
  <c r="L42" i="29"/>
  <c r="K44" i="29"/>
  <c r="B1116" i="106" s="1"/>
  <c r="K45" i="29"/>
  <c r="B1117" i="106"/>
  <c r="D1117" i="106" s="1"/>
  <c r="C47" i="29"/>
  <c r="L47" i="29"/>
  <c r="K50" i="29"/>
  <c r="E12" i="145" s="1"/>
  <c r="G12" i="145" s="1"/>
  <c r="C53" i="29"/>
  <c r="B734" i="106"/>
  <c r="D734" i="106" s="1"/>
  <c r="L53" i="29"/>
  <c r="L74" i="29" s="1"/>
  <c r="L57" i="29"/>
  <c r="L65" i="29"/>
  <c r="L72" i="29"/>
  <c r="L84" i="29"/>
  <c r="L92" i="29"/>
  <c r="L100" i="29"/>
  <c r="L110" i="29"/>
  <c r="L112" i="29"/>
  <c r="L147" i="29"/>
  <c r="L168" i="29"/>
  <c r="L172" i="29" s="1"/>
  <c r="L174" i="29" s="1"/>
  <c r="L184" i="29"/>
  <c r="L194" i="29"/>
  <c r="L196" i="29" s="1"/>
  <c r="L210" i="29" s="1"/>
  <c r="L204" i="29"/>
  <c r="L208" i="29"/>
  <c r="L229" i="29"/>
  <c r="L238" i="29"/>
  <c r="L279" i="29" s="1"/>
  <c r="L243" i="29"/>
  <c r="L257" i="29"/>
  <c r="L261" i="29"/>
  <c r="L270" i="29"/>
  <c r="L277" i="29"/>
  <c r="L293" i="29"/>
  <c r="L303" i="29"/>
  <c r="L310" i="29"/>
  <c r="L312" i="29" s="1"/>
  <c r="L330" i="29"/>
  <c r="L342" i="29" s="1"/>
  <c r="L340" i="29"/>
  <c r="L350" i="29"/>
  <c r="L352" i="29"/>
  <c r="L362" i="29"/>
  <c r="L365" i="29" s="1"/>
  <c r="C12" i="5"/>
  <c r="B5066" i="106" s="1"/>
  <c r="D5066" i="106" s="1"/>
  <c r="D12" i="5"/>
  <c r="E12" i="5"/>
  <c r="B5513" i="106" s="1"/>
  <c r="D5513" i="106" s="1"/>
  <c r="F12" i="5"/>
  <c r="G12" i="5"/>
  <c r="B5725" i="106" s="1"/>
  <c r="D5725" i="106" s="1"/>
  <c r="H12" i="5"/>
  <c r="B5873" i="106"/>
  <c r="D5873" i="106" s="1"/>
  <c r="I12" i="5"/>
  <c r="B5918" i="106" s="1"/>
  <c r="D5918" i="106" s="1"/>
  <c r="J12" i="5"/>
  <c r="B6301" i="106"/>
  <c r="D6301" i="106" s="1"/>
  <c r="K12" i="5"/>
  <c r="B5987" i="106" s="1"/>
  <c r="D5987" i="106" s="1"/>
  <c r="C18" i="5"/>
  <c r="B5071" i="106"/>
  <c r="D5071" i="106" s="1"/>
  <c r="D18" i="5"/>
  <c r="B5339" i="106" s="1"/>
  <c r="D5339" i="106" s="1"/>
  <c r="E18" i="5"/>
  <c r="B5518" i="106"/>
  <c r="D5518" i="106" s="1"/>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c r="D5342" i="106" s="1"/>
  <c r="E67" i="5"/>
  <c r="B5521" i="106" s="1"/>
  <c r="D5521" i="106" s="1"/>
  <c r="F67" i="5"/>
  <c r="B5582" i="106"/>
  <c r="D5582" i="106" s="1"/>
  <c r="G67" i="5"/>
  <c r="B5733" i="106" s="1"/>
  <c r="D5733" i="106" s="1"/>
  <c r="H67" i="5"/>
  <c r="B5881" i="106"/>
  <c r="D5881" i="106" s="1"/>
  <c r="I67" i="5"/>
  <c r="B5926" i="106" s="1"/>
  <c r="D5926" i="106" s="1"/>
  <c r="J67" i="5"/>
  <c r="B6318" i="106"/>
  <c r="D6318" i="106" s="1"/>
  <c r="K67" i="5"/>
  <c r="B5995" i="106" s="1"/>
  <c r="D5995" i="106" s="1"/>
  <c r="B5096" i="106"/>
  <c r="D5096" i="106"/>
  <c r="C82" i="5"/>
  <c r="B5102" i="106"/>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c r="D6351" i="106" s="1"/>
  <c r="K108" i="5"/>
  <c r="B5999" i="106" s="1"/>
  <c r="D5999" i="106" s="1"/>
  <c r="C114" i="5"/>
  <c r="B5125" i="106" s="1"/>
  <c r="D5125" i="106" s="1"/>
  <c r="D114" i="5"/>
  <c r="B5360" i="106"/>
  <c r="D5360" i="106" s="1"/>
  <c r="F114" i="5"/>
  <c r="B5592" i="106" s="1"/>
  <c r="D5592" i="106" s="1"/>
  <c r="G114" i="5"/>
  <c r="C121" i="5"/>
  <c r="B5132" i="106" s="1"/>
  <c r="D5132" i="106" s="1"/>
  <c r="D121" i="5"/>
  <c r="B5367" i="106"/>
  <c r="D5367" i="106" s="1"/>
  <c r="E121" i="5"/>
  <c r="B5534" i="106" s="1"/>
  <c r="D5534" i="106" s="1"/>
  <c r="F121" i="5"/>
  <c r="B5599" i="106"/>
  <c r="D5599" i="106" s="1"/>
  <c r="F131" i="5"/>
  <c r="B5614" i="106" s="1"/>
  <c r="D5614" i="106" s="1"/>
  <c r="F154" i="5"/>
  <c r="F172" i="5"/>
  <c r="B5644" i="106" s="1"/>
  <c r="D5644" i="106" s="1"/>
  <c r="G121" i="5"/>
  <c r="B5748" i="106"/>
  <c r="D5748" i="106" s="1"/>
  <c r="H121" i="5"/>
  <c r="B5893" i="106" s="1"/>
  <c r="D5893" i="106" s="1"/>
  <c r="J121" i="5"/>
  <c r="B6357" i="106"/>
  <c r="D6357" i="106" s="1"/>
  <c r="K121" i="5"/>
  <c r="B6006" i="106" s="1"/>
  <c r="D6006" i="106" s="1"/>
  <c r="C131" i="5"/>
  <c r="D131" i="5"/>
  <c r="B5369" i="106" s="1"/>
  <c r="D5369" i="106" s="1"/>
  <c r="C140" i="5"/>
  <c r="B5161" i="106"/>
  <c r="D5161" i="106" s="1"/>
  <c r="D140" i="5"/>
  <c r="B5383" i="106" s="1"/>
  <c r="D5383" i="106" s="1"/>
  <c r="G140" i="5"/>
  <c r="G144" i="5"/>
  <c r="B5756" i="106" s="1"/>
  <c r="D5756" i="106" s="1"/>
  <c r="G154" i="5"/>
  <c r="C144" i="5"/>
  <c r="B5165" i="106" s="1"/>
  <c r="D5165" i="106" s="1"/>
  <c r="C154" i="5"/>
  <c r="B5178" i="106"/>
  <c r="D5178" i="106" s="1"/>
  <c r="D154" i="5"/>
  <c r="B5394" i="106" s="1"/>
  <c r="D5394" i="106" s="1"/>
  <c r="B4357" i="106"/>
  <c r="D4357" i="106"/>
  <c r="E172" i="5"/>
  <c r="H172" i="5"/>
  <c r="B5899" i="106" s="1"/>
  <c r="D5899" i="106" s="1"/>
  <c r="I172" i="5"/>
  <c r="J172" i="5"/>
  <c r="B6396" i="106" s="1"/>
  <c r="D6396" i="106" s="1"/>
  <c r="K172" i="5"/>
  <c r="B5000" i="106"/>
  <c r="D5000" i="106" s="1"/>
  <c r="C178" i="5"/>
  <c r="B5225" i="106" s="1"/>
  <c r="D5225" i="106" s="1"/>
  <c r="D178" i="5"/>
  <c r="B5423" i="106"/>
  <c r="D5423" i="106" s="1"/>
  <c r="E178" i="5"/>
  <c r="B4372" i="106" s="1"/>
  <c r="D4372" i="106" s="1"/>
  <c r="F178" i="5"/>
  <c r="B5655" i="106"/>
  <c r="D5655" i="106" s="1"/>
  <c r="G178" i="5"/>
  <c r="B5780" i="106" s="1"/>
  <c r="D5780" i="106" s="1"/>
  <c r="H178" i="5"/>
  <c r="I178" i="5"/>
  <c r="J178" i="5"/>
  <c r="B6400" i="106"/>
  <c r="D6400" i="106" s="1"/>
  <c r="K178" i="5"/>
  <c r="C184" i="5"/>
  <c r="B5232" i="106"/>
  <c r="D5232" i="106" s="1"/>
  <c r="D184" i="5"/>
  <c r="F184" i="5"/>
  <c r="B5658" i="106"/>
  <c r="D5658" i="106" s="1"/>
  <c r="G184" i="5"/>
  <c r="B5784" i="106" s="1"/>
  <c r="D5784" i="106" s="1"/>
  <c r="H184" i="5"/>
  <c r="B5908" i="106"/>
  <c r="D5908" i="106" s="1"/>
  <c r="K184" i="5"/>
  <c r="B6016" i="106" s="1"/>
  <c r="D6016" i="106" s="1"/>
  <c r="B4395" i="106"/>
  <c r="D4395" i="106"/>
  <c r="D191" i="5"/>
  <c r="B4396" i="106"/>
  <c r="D4396" i="106" s="1"/>
  <c r="F191" i="5"/>
  <c r="F128" i="34" s="1"/>
  <c r="G191" i="5"/>
  <c r="B5246" i="106"/>
  <c r="D5246" i="106" s="1"/>
  <c r="G201" i="5"/>
  <c r="B6409" i="106" s="1"/>
  <c r="D6409" i="106" s="1"/>
  <c r="D211" i="5"/>
  <c r="B5444" i="106"/>
  <c r="D5444" i="106" s="1"/>
  <c r="F211" i="5"/>
  <c r="B5677" i="106" s="1"/>
  <c r="G211" i="5"/>
  <c r="B5803" i="106"/>
  <c r="D5803" i="106" s="1"/>
  <c r="B4411" i="106"/>
  <c r="D4411" i="106" s="1"/>
  <c r="D216" i="5"/>
  <c r="B4412" i="106" s="1"/>
  <c r="D4412" i="106" s="1"/>
  <c r="F216" i="5"/>
  <c r="B4413" i="106"/>
  <c r="D4413" i="106" s="1"/>
  <c r="G216" i="5"/>
  <c r="B4414" i="106" s="1"/>
  <c r="D4414" i="106" s="1"/>
  <c r="B5286" i="106"/>
  <c r="D5286" i="106"/>
  <c r="D224" i="5"/>
  <c r="B5470" i="106"/>
  <c r="D5470" i="106" s="1"/>
  <c r="F224" i="5"/>
  <c r="B5703" i="106" s="1"/>
  <c r="D5703" i="106" s="1"/>
  <c r="G224" i="5"/>
  <c r="B5829" i="106"/>
  <c r="D5829" i="106" s="1"/>
  <c r="B5304" i="106"/>
  <c r="D5304" i="106" s="1"/>
  <c r="D228" i="5"/>
  <c r="B5488" i="106" s="1"/>
  <c r="G228" i="5"/>
  <c r="G259" i="5"/>
  <c r="B6837" i="106" s="1"/>
  <c r="D6837" i="106" s="1"/>
  <c r="B6833" i="106"/>
  <c r="D6833" i="106"/>
  <c r="D259" i="5"/>
  <c r="B6834" i="106"/>
  <c r="D6834" i="106" s="1"/>
  <c r="E259" i="5"/>
  <c r="B6835" i="106" s="1"/>
  <c r="D6835" i="106" s="1"/>
  <c r="F259" i="5"/>
  <c r="B6836" i="106"/>
  <c r="D6836" i="106" s="1"/>
  <c r="H259" i="5"/>
  <c r="H273" i="5" s="1"/>
  <c r="B4441" i="106" s="1"/>
  <c r="D4441" i="106" s="1"/>
  <c r="J259" i="5"/>
  <c r="J273" i="5" s="1"/>
  <c r="K259" i="5"/>
  <c r="K273" i="5" s="1"/>
  <c r="B4442" i="106" s="1"/>
  <c r="D4442" i="106" s="1"/>
  <c r="D5" i="4"/>
  <c r="B3406" i="106"/>
  <c r="D3406" i="106" s="1"/>
  <c r="G14" i="4"/>
  <c r="B2609" i="106" s="1"/>
  <c r="D2609" i="106" s="1"/>
  <c r="G15" i="4"/>
  <c r="B6032" i="106"/>
  <c r="D6032" i="106" s="1"/>
  <c r="C14" i="4"/>
  <c r="B2558" i="106" s="1"/>
  <c r="D2558" i="106" s="1"/>
  <c r="D14" i="4"/>
  <c r="B2570" i="106"/>
  <c r="D2570" i="106" s="1"/>
  <c r="F14" i="4"/>
  <c r="B2597" i="106" s="1"/>
  <c r="D2597" i="106" s="1"/>
  <c r="B2633" i="106"/>
  <c r="D2633" i="106"/>
  <c r="D7" i="118"/>
  <c r="D8" i="118"/>
  <c r="D9" i="118"/>
  <c r="H14" i="118"/>
  <c r="H19" i="118"/>
  <c r="H24" i="118"/>
  <c r="H28" i="118"/>
  <c r="D22" i="37"/>
  <c r="H22" i="37"/>
  <c r="J22" i="37"/>
  <c r="L22" i="37"/>
  <c r="D24" i="37"/>
  <c r="B4270" i="106" s="1"/>
  <c r="D4270" i="106" s="1"/>
  <c r="D9" i="7"/>
  <c r="B1767" i="106" s="1"/>
  <c r="D1767" i="106" s="1"/>
  <c r="B5847" i="106"/>
  <c r="D5847" i="106" s="1"/>
  <c r="H173" i="5"/>
  <c r="B5906" i="106" s="1"/>
  <c r="D5906" i="106" s="1"/>
  <c r="H6" i="4"/>
  <c r="B2656" i="106" s="1"/>
  <c r="D2656" i="106" s="1"/>
  <c r="D17" i="7"/>
  <c r="B4104" i="106" s="1"/>
  <c r="D4104" i="106" s="1"/>
  <c r="F19" i="7"/>
  <c r="B1807" i="106" s="1"/>
  <c r="D1807" i="106" s="1"/>
  <c r="B1801" i="106"/>
  <c r="D1801" i="106"/>
  <c r="D11" i="37"/>
  <c r="H29" i="118"/>
  <c r="K28" i="118" s="1"/>
  <c r="O27" i="118" s="1"/>
  <c r="O29" i="118" s="1"/>
  <c r="D31" i="36"/>
  <c r="D54" i="36"/>
  <c r="N22" i="3"/>
  <c r="B283" i="106" s="1"/>
  <c r="D283" i="106" s="1"/>
  <c r="J41" i="3"/>
  <c r="D51" i="36"/>
  <c r="H33" i="118"/>
  <c r="B3649" i="106"/>
  <c r="D3649" i="106" s="1"/>
  <c r="G367" i="29"/>
  <c r="B3647" i="106"/>
  <c r="D3647" i="106"/>
  <c r="K350" i="29"/>
  <c r="B1410" i="106"/>
  <c r="D1410" i="106" s="1"/>
  <c r="G29" i="108"/>
  <c r="K184" i="29"/>
  <c r="F13" i="4" s="1"/>
  <c r="B2596" i="106" s="1"/>
  <c r="D2596" i="106" s="1"/>
  <c r="E29" i="108"/>
  <c r="B1329" i="106"/>
  <c r="D1329" i="106"/>
  <c r="F61" i="34"/>
  <c r="E28" i="108"/>
  <c r="D7" i="7"/>
  <c r="B1763" i="106" s="1"/>
  <c r="D1763" i="106" s="1"/>
  <c r="K41" i="3"/>
  <c r="B3568" i="106"/>
  <c r="D3568" i="106" s="1"/>
  <c r="C41" i="3"/>
  <c r="B93" i="106" s="1"/>
  <c r="D93" i="106" s="1"/>
  <c r="H295" i="29"/>
  <c r="B1454" i="106"/>
  <c r="D1454" i="106" s="1"/>
  <c r="B4156" i="106"/>
  <c r="D4156" i="106" s="1"/>
  <c r="H172" i="29"/>
  <c r="H174" i="29" s="1"/>
  <c r="B1318" i="106" s="1"/>
  <c r="D1318" i="106" s="1"/>
  <c r="B2823" i="106"/>
  <c r="D2823" i="106" s="1"/>
  <c r="H352" i="29"/>
  <c r="H367" i="29" s="1"/>
  <c r="B3724" i="106"/>
  <c r="D3724" i="106"/>
  <c r="K168" i="29"/>
  <c r="K172" i="29"/>
  <c r="K174" i="29" s="1"/>
  <c r="F10" i="34" s="1"/>
  <c r="E102" i="29"/>
  <c r="B2790" i="106"/>
  <c r="D2790" i="106" s="1"/>
  <c r="J342" i="29"/>
  <c r="B7223" i="106" s="1"/>
  <c r="D7223" i="106" s="1"/>
  <c r="K137" i="29"/>
  <c r="K84" i="29"/>
  <c r="B2088" i="106" s="1"/>
  <c r="D2088" i="106" s="1"/>
  <c r="B79" i="36"/>
  <c r="B77" i="36"/>
  <c r="F105" i="34"/>
  <c r="J109" i="5"/>
  <c r="J4" i="4" s="1"/>
  <c r="J173" i="5"/>
  <c r="B6397" i="106" s="1"/>
  <c r="D14" i="7"/>
  <c r="B1770" i="106" s="1"/>
  <c r="D1770" i="106" s="1"/>
  <c r="C5" i="4"/>
  <c r="B3405" i="106" s="1"/>
  <c r="D3405" i="106" s="1"/>
  <c r="B5618" i="106"/>
  <c r="D5618" i="106" s="1"/>
  <c r="K109" i="5"/>
  <c r="K4" i="4" s="1"/>
  <c r="F16" i="11"/>
  <c r="F48" i="34"/>
  <c r="F40" i="34"/>
  <c r="B7200" i="106"/>
  <c r="D7200" i="106" s="1"/>
  <c r="D342" i="29"/>
  <c r="B7217" i="106" s="1"/>
  <c r="D7217" i="106" s="1"/>
  <c r="B7144" i="106"/>
  <c r="D7144" i="106"/>
  <c r="K330" i="29"/>
  <c r="B7207" i="106"/>
  <c r="B6901" i="106"/>
  <c r="D6901" i="106"/>
  <c r="F51" i="34"/>
  <c r="B6885" i="106"/>
  <c r="D6885" i="106" s="1"/>
  <c r="F43" i="34"/>
  <c r="B7211" i="106"/>
  <c r="D7211" i="106"/>
  <c r="K340" i="29"/>
  <c r="J16" i="4"/>
  <c r="B6226" i="106" s="1"/>
  <c r="D6226" i="106" s="1"/>
  <c r="B6893" i="106"/>
  <c r="D6893" i="106"/>
  <c r="F47" i="34"/>
  <c r="B6877" i="106"/>
  <c r="D6877" i="106" s="1"/>
  <c r="F39" i="34"/>
  <c r="B3703" i="106"/>
  <c r="D3703" i="106"/>
  <c r="K362" i="29"/>
  <c r="B3676" i="106"/>
  <c r="D3676" i="106" s="1"/>
  <c r="B3650" i="106"/>
  <c r="D3650" i="106" s="1"/>
  <c r="D352" i="29"/>
  <c r="D367" i="29" s="1"/>
  <c r="I76" i="4"/>
  <c r="L41" i="3"/>
  <c r="I41" i="3"/>
  <c r="B2913" i="106" s="1"/>
  <c r="D2913" i="106" s="1"/>
  <c r="K16" i="11"/>
  <c r="H312" i="29"/>
  <c r="B1554" i="106"/>
  <c r="D1554" i="106" s="1"/>
  <c r="E312" i="29"/>
  <c r="B1536" i="106" s="1"/>
  <c r="D1536" i="106" s="1"/>
  <c r="D312" i="29"/>
  <c r="B1530" i="106"/>
  <c r="D1530" i="106" s="1"/>
  <c r="B1512" i="106"/>
  <c r="D1512" i="106" s="1"/>
  <c r="K293" i="29"/>
  <c r="K229" i="29"/>
  <c r="B1474" i="106"/>
  <c r="B1352" i="106"/>
  <c r="D1352" i="106"/>
  <c r="E210" i="29"/>
  <c r="B1353" i="106"/>
  <c r="D1353" i="106" s="1"/>
  <c r="B1264" i="106"/>
  <c r="D1264" i="106" s="1"/>
  <c r="H129" i="29"/>
  <c r="B1239" i="106"/>
  <c r="D1239" i="106"/>
  <c r="E129" i="29"/>
  <c r="B1146" i="106"/>
  <c r="D1146" i="106" s="1"/>
  <c r="K110" i="29"/>
  <c r="B122" i="106"/>
  <c r="D122" i="106" s="1"/>
  <c r="D41" i="3"/>
  <c r="E17" i="145"/>
  <c r="G17" i="145"/>
  <c r="G19" i="145" s="1"/>
  <c r="J20" i="145" s="1"/>
  <c r="B1134" i="106"/>
  <c r="D1134" i="106"/>
  <c r="B7759" i="106"/>
  <c r="D7759" i="106"/>
  <c r="B1339" i="106"/>
  <c r="D1339" i="106"/>
  <c r="C210" i="29"/>
  <c r="B1340" i="106"/>
  <c r="D1340" i="106" s="1"/>
  <c r="B169" i="106"/>
  <c r="D169" i="106" s="1"/>
  <c r="F41" i="3"/>
  <c r="E16" i="145"/>
  <c r="G16" i="145" s="1"/>
  <c r="B1131" i="106"/>
  <c r="D1131" i="106" s="1"/>
  <c r="L3" i="11"/>
  <c r="B7596" i="106" s="1"/>
  <c r="L9" i="11"/>
  <c r="B7614" i="106" s="1"/>
  <c r="L10" i="11"/>
  <c r="B2058" i="106" s="1"/>
  <c r="D2058" i="106"/>
  <c r="D10" i="7"/>
  <c r="B1765" i="106"/>
  <c r="D1765" i="106" s="1"/>
  <c r="B19" i="7"/>
  <c r="B1759" i="106" s="1"/>
  <c r="D1759" i="106"/>
  <c r="D8" i="7"/>
  <c r="B1764" i="106"/>
  <c r="D1764" i="106" s="1"/>
  <c r="B4397" i="106"/>
  <c r="D4397" i="106" s="1"/>
  <c r="B4950" i="106"/>
  <c r="D4950" i="106" s="1"/>
  <c r="H274" i="5"/>
  <c r="H7" i="4" s="1"/>
  <c r="L102" i="29"/>
  <c r="B1121" i="106"/>
  <c r="D1121" i="106" s="1"/>
  <c r="K53" i="29"/>
  <c r="G23" i="108" s="1"/>
  <c r="B731" i="106"/>
  <c r="D731" i="106" s="1"/>
  <c r="C74" i="29"/>
  <c r="B755" i="106" s="1"/>
  <c r="D755" i="106" s="1"/>
  <c r="D1116" i="106"/>
  <c r="F41" i="108"/>
  <c r="G43" i="108" s="1"/>
  <c r="D41" i="108"/>
  <c r="E43" i="108" s="1"/>
  <c r="B7600" i="106"/>
  <c r="L6" i="11"/>
  <c r="B7605" i="106"/>
  <c r="E273" i="5"/>
  <c r="B7747" i="106" s="1"/>
  <c r="D7747" i="106" s="1"/>
  <c r="B4398" i="106"/>
  <c r="D4398" i="106"/>
  <c r="B5537" i="106"/>
  <c r="D5537" i="106"/>
  <c r="I109" i="5"/>
  <c r="L295" i="29"/>
  <c r="K33" i="29"/>
  <c r="B720" i="106"/>
  <c r="D720" i="106" s="1"/>
  <c r="B2031" i="106"/>
  <c r="D2031" i="106"/>
  <c r="B7618" i="106"/>
  <c r="L14" i="11"/>
  <c r="B7623" i="106"/>
  <c r="B7230" i="106"/>
  <c r="D7230" i="106"/>
  <c r="I352" i="29"/>
  <c r="I367" i="29"/>
  <c r="B7244" i="106" s="1"/>
  <c r="D7244" i="106" s="1"/>
  <c r="B7215" i="106"/>
  <c r="D7215" i="106" s="1"/>
  <c r="B7202" i="106"/>
  <c r="D7202" i="106" s="1"/>
  <c r="F342" i="29"/>
  <c r="B7219" i="106" s="1"/>
  <c r="D7219" i="106"/>
  <c r="B7503" i="106"/>
  <c r="B7531" i="106"/>
  <c r="B7214" i="106"/>
  <c r="D7214" i="106"/>
  <c r="B7201" i="106"/>
  <c r="D7201" i="106"/>
  <c r="E342" i="29"/>
  <c r="B7218" i="106"/>
  <c r="D7218" i="106" s="1"/>
  <c r="B6917" i="106"/>
  <c r="D6917" i="106" s="1"/>
  <c r="J74" i="29"/>
  <c r="D7246" i="106"/>
  <c r="J312" i="29"/>
  <c r="B7117" i="106"/>
  <c r="D7117" i="106" s="1"/>
  <c r="I312" i="29"/>
  <c r="B7116" i="106" s="1"/>
  <c r="D7116" i="106"/>
  <c r="J151" i="29"/>
  <c r="B7052" i="106"/>
  <c r="D7052" i="106" s="1"/>
  <c r="B6916" i="106"/>
  <c r="D6916" i="106" s="1"/>
  <c r="I74" i="29"/>
  <c r="B6977" i="106" s="1"/>
  <c r="I49" i="8"/>
  <c r="B4171" i="106" s="1"/>
  <c r="D4171" i="106" s="1"/>
  <c r="B3633" i="106"/>
  <c r="D3633" i="106"/>
  <c r="E352" i="29"/>
  <c r="E367" i="29"/>
  <c r="B3636" i="106" s="1"/>
  <c r="D3636" i="106" s="1"/>
  <c r="B3629" i="106"/>
  <c r="D3629" i="106" s="1"/>
  <c r="E44" i="4"/>
  <c r="B3235" i="106"/>
  <c r="D3235" i="106"/>
  <c r="D77" i="4"/>
  <c r="B3238" i="106"/>
  <c r="D3238" i="106" s="1"/>
  <c r="B3229" i="106"/>
  <c r="D3229" i="106" s="1"/>
  <c r="C77" i="4"/>
  <c r="B3232" i="106" s="1"/>
  <c r="D3232" i="106"/>
  <c r="B1977" i="106"/>
  <c r="D1977" i="106"/>
  <c r="H24" i="12"/>
  <c r="B1867" i="106"/>
  <c r="D1867" i="106" s="1"/>
  <c r="F15" i="8"/>
  <c r="K310" i="29"/>
  <c r="H15" i="4" s="1"/>
  <c r="B4099" i="106"/>
  <c r="D4099" i="106"/>
  <c r="B1555" i="106"/>
  <c r="D1555" i="106"/>
  <c r="K303" i="29"/>
  <c r="K312" i="29"/>
  <c r="B1560" i="106" s="1"/>
  <c r="D1560" i="106" s="1"/>
  <c r="G312" i="29"/>
  <c r="B1548" i="106"/>
  <c r="D1548" i="106" s="1"/>
  <c r="F312" i="29"/>
  <c r="B1542" i="106" s="1"/>
  <c r="D1542" i="106"/>
  <c r="B1523" i="106"/>
  <c r="D1523" i="106"/>
  <c r="C312" i="29"/>
  <c r="B1524" i="106"/>
  <c r="D1524" i="106" s="1"/>
  <c r="K277" i="29"/>
  <c r="B1508" i="106" s="1"/>
  <c r="D1508" i="106"/>
  <c r="K261" i="29"/>
  <c r="B1491" i="106"/>
  <c r="D1491" i="106" s="1"/>
  <c r="K243" i="29"/>
  <c r="B1485" i="106" s="1"/>
  <c r="B1475" i="106"/>
  <c r="D1475" i="106"/>
  <c r="K238" i="29"/>
  <c r="K204" i="29"/>
  <c r="B4157" i="106" s="1"/>
  <c r="B2842" i="106"/>
  <c r="D2842" i="106" s="1"/>
  <c r="B1127" i="106"/>
  <c r="D1127" i="106" s="1"/>
  <c r="K65" i="29"/>
  <c r="B1133" i="106" s="1"/>
  <c r="D1133" i="106" s="1"/>
  <c r="B1123" i="106"/>
  <c r="D1123" i="106"/>
  <c r="K57" i="29"/>
  <c r="G24" i="108"/>
  <c r="B3640" i="106"/>
  <c r="D3640" i="106"/>
  <c r="F352" i="29"/>
  <c r="F367" i="29"/>
  <c r="K77" i="4"/>
  <c r="B3587" i="106"/>
  <c r="D3587" i="106" s="1"/>
  <c r="B3296" i="106"/>
  <c r="D3296" i="106" s="1"/>
  <c r="H77" i="4"/>
  <c r="B3299" i="106" s="1"/>
  <c r="D3299" i="106"/>
  <c r="G77" i="4"/>
  <c r="B3261" i="106"/>
  <c r="D3261" i="106" s="1"/>
  <c r="L12" i="11"/>
  <c r="B2059" i="106" s="1"/>
  <c r="D2059" i="106"/>
  <c r="L8" i="11"/>
  <c r="B2057" i="106"/>
  <c r="D2057" i="106" s="1"/>
  <c r="G24" i="12"/>
  <c r="B1492" i="106"/>
  <c r="D1492" i="106" s="1"/>
  <c r="K270" i="29"/>
  <c r="B1500" i="106" s="1"/>
  <c r="D1500" i="106"/>
  <c r="K257" i="29"/>
  <c r="B1488" i="106"/>
  <c r="D1488" i="106" s="1"/>
  <c r="B1417" i="106"/>
  <c r="D1417" i="106" s="1"/>
  <c r="D279" i="29"/>
  <c r="D295" i="29" s="1"/>
  <c r="B1448" i="106" s="1"/>
  <c r="D1448" i="106" s="1"/>
  <c r="H196" i="29"/>
  <c r="B2830" i="106"/>
  <c r="B2828" i="106"/>
  <c r="D2828" i="106"/>
  <c r="B1328" i="106"/>
  <c r="D1328" i="106"/>
  <c r="B2986" i="106"/>
  <c r="D2986" i="106"/>
  <c r="B1256" i="106"/>
  <c r="D1256" i="106"/>
  <c r="G129" i="29"/>
  <c r="K100" i="29"/>
  <c r="B7013" i="106" s="1"/>
  <c r="D7013" i="106" s="1"/>
  <c r="B1135" i="106"/>
  <c r="D1135" i="106"/>
  <c r="K72" i="29"/>
  <c r="B1141" i="106"/>
  <c r="D1141" i="106" s="1"/>
  <c r="B1021" i="106"/>
  <c r="D1021" i="106" s="1"/>
  <c r="H74" i="29"/>
  <c r="B1045" i="106" s="1"/>
  <c r="B847" i="106"/>
  <c r="D847" i="106"/>
  <c r="E74" i="29"/>
  <c r="E39" i="108"/>
  <c r="B1144" i="106"/>
  <c r="D1144" i="106"/>
  <c r="K194" i="29"/>
  <c r="B1358" i="106"/>
  <c r="D1358" i="106" s="1"/>
  <c r="F210" i="29"/>
  <c r="B1359" i="106" s="1"/>
  <c r="D1359" i="106" s="1"/>
  <c r="B1345" i="106"/>
  <c r="D1345" i="106"/>
  <c r="D210" i="29"/>
  <c r="B1346" i="106"/>
  <c r="D1346" i="106" s="1"/>
  <c r="B1283" i="106"/>
  <c r="D1283" i="106" s="1"/>
  <c r="K147" i="29"/>
  <c r="B1275" i="106"/>
  <c r="D1275" i="106" s="1"/>
  <c r="K127" i="29"/>
  <c r="B1247" i="106"/>
  <c r="D1247" i="106" s="1"/>
  <c r="F129" i="29"/>
  <c r="B1249" i="106" s="1"/>
  <c r="B1231" i="106"/>
  <c r="D1231" i="106"/>
  <c r="D129" i="29"/>
  <c r="B1233" i="106"/>
  <c r="D1233" i="106" s="1"/>
  <c r="B1109" i="106"/>
  <c r="D1109" i="106"/>
  <c r="K42" i="29"/>
  <c r="H102" i="29"/>
  <c r="B1047" i="106" s="1"/>
  <c r="D1047" i="106" s="1"/>
  <c r="G74" i="29"/>
  <c r="B905" i="106"/>
  <c r="D905" i="106" s="1"/>
  <c r="F74" i="29"/>
  <c r="F114" i="29" s="1"/>
  <c r="D74" i="29"/>
  <c r="B211" i="106"/>
  <c r="D211" i="106" s="1"/>
  <c r="H41" i="3"/>
  <c r="B188" i="106"/>
  <c r="D188" i="106"/>
  <c r="G41" i="3"/>
  <c r="B139" i="106"/>
  <c r="D139" i="106" s="1"/>
  <c r="E41" i="3"/>
  <c r="D46" i="36" s="1"/>
  <c r="J19" i="145"/>
  <c r="D82" i="36"/>
  <c r="L151" i="29"/>
  <c r="C273" i="5"/>
  <c r="B5320" i="106" s="1"/>
  <c r="D5320" i="106" s="1"/>
  <c r="J24" i="12"/>
  <c r="B7730" i="106"/>
  <c r="D7730" i="106" s="1"/>
  <c r="B5914" i="106"/>
  <c r="D5914" i="106" s="1"/>
  <c r="B2657" i="106"/>
  <c r="D2657" i="106" s="1"/>
  <c r="B7270" i="106"/>
  <c r="B6216" i="106"/>
  <c r="D6216" i="106" s="1"/>
  <c r="B3670" i="106"/>
  <c r="D3670" i="106" s="1"/>
  <c r="K352" i="29"/>
  <c r="D52" i="36"/>
  <c r="B7760" i="106"/>
  <c r="D7760" i="106" s="1"/>
  <c r="D24" i="36"/>
  <c r="B1515" i="106"/>
  <c r="D1515" i="106" s="1"/>
  <c r="G16" i="4"/>
  <c r="B2611" i="106" s="1"/>
  <c r="D2611" i="106" s="1"/>
  <c r="B3318" i="106"/>
  <c r="D3318" i="106" s="1"/>
  <c r="I77" i="4"/>
  <c r="B3319" i="106" s="1"/>
  <c r="D3319" i="106"/>
  <c r="B3674" i="106"/>
  <c r="D3674" i="106"/>
  <c r="B3573" i="106"/>
  <c r="D3573" i="106"/>
  <c r="B6028" i="106"/>
  <c r="D6028" i="106" s="1"/>
  <c r="B1241" i="106"/>
  <c r="D1241" i="106"/>
  <c r="E151" i="29"/>
  <c r="B1242" i="106"/>
  <c r="D1242" i="106" s="1"/>
  <c r="D1474" i="106"/>
  <c r="B2917" i="106"/>
  <c r="D2917" i="106"/>
  <c r="D53" i="36"/>
  <c r="D7207" i="106"/>
  <c r="D6397" i="106"/>
  <c r="B6220" i="106"/>
  <c r="D6220" i="106" s="1"/>
  <c r="B6352" i="106"/>
  <c r="D6352" i="106" s="1"/>
  <c r="B987" i="106"/>
  <c r="D987" i="106" s="1"/>
  <c r="G114" i="29"/>
  <c r="B1115" i="106"/>
  <c r="D1115" i="106"/>
  <c r="G21" i="108"/>
  <c r="E21" i="108"/>
  <c r="D151" i="29"/>
  <c r="B1234" i="106" s="1"/>
  <c r="D1234" i="106" s="1"/>
  <c r="F151" i="29"/>
  <c r="B1250" i="106" s="1"/>
  <c r="D1250" i="106" s="1"/>
  <c r="D1249" i="106"/>
  <c r="K196" i="29"/>
  <c r="B2837" i="106"/>
  <c r="D2837" i="106" s="1"/>
  <c r="G151" i="29"/>
  <c r="F58" i="34" s="1"/>
  <c r="B1258" i="106"/>
  <c r="D1258" i="106"/>
  <c r="B1446" i="106"/>
  <c r="D1446" i="106" s="1"/>
  <c r="E24" i="108"/>
  <c r="K208" i="29"/>
  <c r="D4157" i="106"/>
  <c r="B1559" i="106"/>
  <c r="D1559" i="106"/>
  <c r="H13" i="4"/>
  <c r="B1983" i="106"/>
  <c r="D1983" i="106"/>
  <c r="H26" i="12"/>
  <c r="B7740" i="106"/>
  <c r="D7740" i="106" s="1"/>
  <c r="B3274" i="106"/>
  <c r="D3274" i="106" s="1"/>
  <c r="E77" i="4"/>
  <c r="B3277" i="106" s="1"/>
  <c r="D3277" i="106"/>
  <c r="B1122" i="106"/>
  <c r="D1122" i="106" s="1"/>
  <c r="B7732" i="106"/>
  <c r="D7732" i="106"/>
  <c r="J26" i="12"/>
  <c r="B7742" i="106"/>
  <c r="D7742" i="106" s="1"/>
  <c r="B141" i="106"/>
  <c r="D141" i="106" s="1"/>
  <c r="B190" i="106"/>
  <c r="D190" i="106"/>
  <c r="D48" i="36"/>
  <c r="B213" i="106"/>
  <c r="D213" i="106" s="1"/>
  <c r="D49" i="36"/>
  <c r="B813" i="106"/>
  <c r="D813" i="106"/>
  <c r="E114" i="29"/>
  <c r="B873" i="106" s="1"/>
  <c r="D873" i="106" s="1"/>
  <c r="B871" i="106"/>
  <c r="D871" i="106"/>
  <c r="K139" i="29"/>
  <c r="F57" i="34"/>
  <c r="B2093" i="106"/>
  <c r="D2093" i="106"/>
  <c r="H210" i="29"/>
  <c r="B1376" i="106"/>
  <c r="D1376" i="106" s="1"/>
  <c r="D2830" i="106"/>
  <c r="B3642" i="106"/>
  <c r="D3642" i="106" s="1"/>
  <c r="B3643" i="106"/>
  <c r="D3643" i="106" s="1"/>
  <c r="B1481" i="106"/>
  <c r="D1481" i="106" s="1"/>
  <c r="B2102" i="106"/>
  <c r="D2102" i="106" s="1"/>
  <c r="N36" i="3"/>
  <c r="B285" i="106" s="1"/>
  <c r="D285" i="106" s="1"/>
  <c r="B1108" i="106"/>
  <c r="D1108" i="106" s="1"/>
  <c r="C12" i="4"/>
  <c r="E19" i="145"/>
  <c r="B7298" i="106"/>
  <c r="B7299" i="106"/>
  <c r="B3569" i="106"/>
  <c r="D3569" i="106" s="1"/>
  <c r="B2556" i="106"/>
  <c r="D2556" i="106" s="1"/>
  <c r="B1332" i="106"/>
  <c r="D1332" i="106" s="1"/>
  <c r="H37" i="37"/>
  <c r="N37" i="3"/>
  <c r="B287" i="106" s="1"/>
  <c r="D287" i="106" s="1"/>
  <c r="B1282" i="106"/>
  <c r="D1282" i="106"/>
  <c r="D15" i="4"/>
  <c r="B2571" i="106"/>
  <c r="D2571" i="106" s="1"/>
  <c r="B1382" i="106"/>
  <c r="D1382" i="106" s="1"/>
  <c r="F63" i="34"/>
  <c r="F15" i="4"/>
  <c r="B2598" i="106"/>
  <c r="D2598" i="106" s="1"/>
  <c r="B2659" i="106"/>
  <c r="D2659" i="106"/>
  <c r="D7247" i="106"/>
  <c r="K279" i="29"/>
  <c r="K295" i="29" s="1"/>
  <c r="F12" i="34" s="1"/>
  <c r="B931" i="106"/>
  <c r="D931" i="106" s="1"/>
  <c r="H114" i="29"/>
  <c r="B1054" i="106" s="1"/>
  <c r="D1054" i="106" s="1"/>
  <c r="D1045" i="106"/>
  <c r="C172" i="5"/>
  <c r="B5214" i="106" s="1"/>
  <c r="B5147" i="106"/>
  <c r="D5147" i="106"/>
  <c r="B7245" i="106"/>
  <c r="D7245" i="106" s="1"/>
  <c r="B7235" i="106"/>
  <c r="D7235" i="106" s="1"/>
  <c r="B7203" i="106"/>
  <c r="D7203" i="106" s="1"/>
  <c r="G342" i="29"/>
  <c r="B7220" i="106" s="1"/>
  <c r="D7220" i="106" s="1"/>
  <c r="B7234" i="106"/>
  <c r="D7234" i="106"/>
  <c r="B3635" i="106"/>
  <c r="D3635" i="106"/>
  <c r="E23" i="108"/>
  <c r="D6977" i="106"/>
  <c r="B1125" i="106"/>
  <c r="D1125" i="106"/>
  <c r="J13" i="4"/>
  <c r="G12" i="4"/>
  <c r="D50" i="36"/>
  <c r="K342" i="29"/>
  <c r="F13" i="34" s="1"/>
  <c r="K365" i="29"/>
  <c r="D1485" i="106"/>
  <c r="D16" i="7"/>
  <c r="B3447" i="106" s="1"/>
  <c r="D3447" i="106" s="1"/>
  <c r="K173" i="5"/>
  <c r="B6014" i="106" s="1"/>
  <c r="B3660" i="106"/>
  <c r="D3660" i="106" s="1"/>
  <c r="B3656" i="106"/>
  <c r="D3656" i="106" s="1"/>
  <c r="B5425" i="106"/>
  <c r="D5425" i="106" s="1"/>
  <c r="F127" i="34"/>
  <c r="B4951" i="106"/>
  <c r="D4951" i="106" s="1"/>
  <c r="B4373" i="106"/>
  <c r="D4373" i="106" s="1"/>
  <c r="I274" i="5"/>
  <c r="B4363" i="106"/>
  <c r="D4363" i="106"/>
  <c r="I173" i="5"/>
  <c r="G172" i="5"/>
  <c r="B5752" i="106"/>
  <c r="D5752" i="106"/>
  <c r="D18" i="7"/>
  <c r="B4105" i="106"/>
  <c r="D4105" i="106" s="1"/>
  <c r="B4103" i="106"/>
  <c r="D4103" i="106" s="1"/>
  <c r="B1753" i="106"/>
  <c r="D1753" i="106" s="1"/>
  <c r="D12" i="7"/>
  <c r="B1769" i="106" s="1"/>
  <c r="D1769" i="106"/>
  <c r="D5488" i="106"/>
  <c r="F130" i="34"/>
  <c r="D5677" i="106"/>
  <c r="B5557" i="106"/>
  <c r="D5557" i="106" s="1"/>
  <c r="B5334" i="106"/>
  <c r="D5334" i="106" s="1"/>
  <c r="D109" i="5"/>
  <c r="D4" i="4" s="1"/>
  <c r="B1745" i="106"/>
  <c r="D1745" i="106"/>
  <c r="D5" i="7"/>
  <c r="L5" i="11"/>
  <c r="B2056" i="106" s="1"/>
  <c r="D2056" i="106" s="1"/>
  <c r="B2026" i="106"/>
  <c r="D2026" i="106"/>
  <c r="F106" i="34"/>
  <c r="B5741" i="106"/>
  <c r="D5741" i="106"/>
  <c r="G5" i="4"/>
  <c r="B3409" i="106"/>
  <c r="D3409" i="106" s="1"/>
  <c r="J210" i="29"/>
  <c r="B7072" i="106" s="1"/>
  <c r="D7072" i="106"/>
  <c r="F46" i="34"/>
  <c r="B7231" i="106"/>
  <c r="D7231" i="106" s="1"/>
  <c r="C342" i="29"/>
  <c r="B7216" i="106" s="1"/>
  <c r="D7216" i="106"/>
  <c r="F50" i="34"/>
  <c r="F44" i="34"/>
  <c r="B7799" i="106"/>
  <c r="D7799" i="106" s="1"/>
  <c r="G40" i="108"/>
  <c r="E40" i="108"/>
  <c r="B3702" i="106"/>
  <c r="D3702" i="106" s="1"/>
  <c r="C352" i="29"/>
  <c r="C367" i="29" s="1"/>
  <c r="B3622" i="106" s="1"/>
  <c r="D3622" i="106" s="1"/>
  <c r="B7798" i="106"/>
  <c r="D7798" i="106" s="1"/>
  <c r="D80" i="36"/>
  <c r="B7794" i="106"/>
  <c r="D7794" i="106"/>
  <c r="F60" i="34"/>
  <c r="B1877" i="106"/>
  <c r="D1877" i="106" s="1"/>
  <c r="J15" i="4"/>
  <c r="C129" i="29"/>
  <c r="B3621" i="106"/>
  <c r="D3621" i="106" s="1"/>
  <c r="B1761" i="106"/>
  <c r="D1761" i="106" s="1"/>
  <c r="B4216" i="106"/>
  <c r="D4216" i="106"/>
  <c r="I6" i="4"/>
  <c r="B7224" i="106"/>
  <c r="D7224" i="106" s="1"/>
  <c r="B1510" i="106"/>
  <c r="D1510" i="106" s="1"/>
  <c r="K6" i="4"/>
  <c r="D6014" i="106"/>
  <c r="B7243" i="106"/>
  <c r="D7243" i="106" s="1"/>
  <c r="K16" i="4"/>
  <c r="B3574" i="106" s="1"/>
  <c r="D3574" i="106" s="1"/>
  <c r="D7248" i="106"/>
  <c r="B1225" i="106"/>
  <c r="D1225" i="106" s="1"/>
  <c r="C151" i="29"/>
  <c r="B1226" i="106" s="1"/>
  <c r="D1226" i="106"/>
  <c r="B7042" i="106"/>
  <c r="D7042" i="106"/>
  <c r="D5214" i="106"/>
  <c r="B3570" i="106"/>
  <c r="D3570" i="106" s="1"/>
  <c r="A7250" i="106"/>
  <c r="D7250" i="106" s="1"/>
  <c r="B5011" i="106"/>
  <c r="D5011" i="106" s="1"/>
  <c r="B2660" i="106" l="1"/>
  <c r="D2660" i="106" s="1"/>
  <c r="H17" i="4"/>
  <c r="B4435" i="106"/>
  <c r="D4435" i="106" s="1"/>
  <c r="I7" i="4"/>
  <c r="B4444" i="106" s="1"/>
  <c r="D4444" i="106" s="1"/>
  <c r="H32" i="118"/>
  <c r="K32" i="118" s="1"/>
  <c r="O31" i="118" s="1"/>
  <c r="O33" i="118" s="1"/>
  <c r="B4997" i="106"/>
  <c r="D4997" i="106" s="1"/>
  <c r="A7251" i="106"/>
  <c r="C173" i="5"/>
  <c r="B5356" i="106"/>
  <c r="D5356" i="106" s="1"/>
  <c r="G13" i="4"/>
  <c r="B2608" i="106" s="1"/>
  <c r="D2608" i="106" s="1"/>
  <c r="B1517" i="106"/>
  <c r="D1517" i="106" s="1"/>
  <c r="B2607" i="106"/>
  <c r="D2607" i="106" s="1"/>
  <c r="B929" i="106"/>
  <c r="D929" i="106" s="1"/>
  <c r="B1259" i="106"/>
  <c r="D1259" i="106" s="1"/>
  <c r="N41" i="3"/>
  <c r="B1387" i="106"/>
  <c r="D1387" i="106" s="1"/>
  <c r="F16" i="4"/>
  <c r="B3672" i="106"/>
  <c r="D3672" i="106" s="1"/>
  <c r="K13" i="4"/>
  <c r="K367" i="29"/>
  <c r="B3678" i="106" s="1"/>
  <c r="D3678" i="106" s="1"/>
  <c r="B1279" i="106"/>
  <c r="D1279" i="106" s="1"/>
  <c r="K129" i="29"/>
  <c r="B7048" i="106"/>
  <c r="D7048" i="106" s="1"/>
  <c r="K149" i="29"/>
  <c r="B1958" i="106"/>
  <c r="D1958" i="106" s="1"/>
  <c r="G26" i="12"/>
  <c r="B7739" i="106" s="1"/>
  <c r="D7739" i="106" s="1"/>
  <c r="B1875" i="106"/>
  <c r="D1875" i="106" s="1"/>
  <c r="F22" i="37"/>
  <c r="F24" i="37" s="1"/>
  <c r="B3628" i="106"/>
  <c r="D3628" i="106" s="1"/>
  <c r="B6978" i="106"/>
  <c r="D6978" i="106" s="1"/>
  <c r="J114" i="29"/>
  <c r="B7021" i="106" s="1"/>
  <c r="D7021" i="106" s="1"/>
  <c r="C114" i="29"/>
  <c r="B757" i="106" s="1"/>
  <c r="D757" i="106" s="1"/>
  <c r="E19" i="108"/>
  <c r="G19" i="108"/>
  <c r="B6026" i="106"/>
  <c r="D6026" i="106" s="1"/>
  <c r="I4" i="4"/>
  <c r="I275" i="5"/>
  <c r="B5946" i="106" s="1"/>
  <c r="D5946" i="106" s="1"/>
  <c r="B1266" i="106"/>
  <c r="D1266" i="106" s="1"/>
  <c r="H151" i="29"/>
  <c r="B1273" i="106" s="1"/>
  <c r="D1273" i="106" s="1"/>
  <c r="K274" i="5"/>
  <c r="L367" i="29"/>
  <c r="L114" i="29"/>
  <c r="B7796" i="106"/>
  <c r="D7796" i="106" s="1"/>
  <c r="J17" i="4"/>
  <c r="B2564" i="106"/>
  <c r="D2564" i="106" s="1"/>
  <c r="B5770" i="106"/>
  <c r="D5770" i="106" s="1"/>
  <c r="G173" i="5"/>
  <c r="B989" i="106"/>
  <c r="D989" i="106" s="1"/>
  <c r="F54" i="34"/>
  <c r="B171" i="106"/>
  <c r="D171" i="106" s="1"/>
  <c r="D47" i="36"/>
  <c r="B124" i="106"/>
  <c r="D124" i="106" s="1"/>
  <c r="D45" i="36"/>
  <c r="B1151" i="106"/>
  <c r="D1151" i="106" s="1"/>
  <c r="K112" i="29"/>
  <c r="B2055" i="106"/>
  <c r="D2055" i="106" s="1"/>
  <c r="L16" i="11"/>
  <c r="B2061" i="106" s="1"/>
  <c r="D2061" i="106" s="1"/>
  <c r="B7041" i="106"/>
  <c r="D7041" i="106" s="1"/>
  <c r="J274" i="5"/>
  <c r="K275" i="5"/>
  <c r="F131" i="34"/>
  <c r="C109" i="5"/>
  <c r="F109" i="5"/>
  <c r="F136" i="34"/>
  <c r="F111" i="34"/>
  <c r="F95" i="34"/>
  <c r="D273" i="5"/>
  <c r="B1317" i="106"/>
  <c r="D1317" i="106" s="1"/>
  <c r="K102" i="29"/>
  <c r="D114" i="29"/>
  <c r="B815" i="106" s="1"/>
  <c r="D815" i="106" s="1"/>
  <c r="E274" i="5"/>
  <c r="K210" i="29"/>
  <c r="E16" i="4"/>
  <c r="B1331" i="106"/>
  <c r="D1331" i="106" s="1"/>
  <c r="C274" i="5"/>
  <c r="J6" i="4"/>
  <c r="B6221" i="106" s="1"/>
  <c r="D6221" i="106" s="1"/>
  <c r="B1381" i="106"/>
  <c r="D1381" i="106" s="1"/>
  <c r="N23" i="3"/>
  <c r="B284" i="106" s="1"/>
  <c r="D284" i="106" s="1"/>
  <c r="I114" i="29"/>
  <c r="E173" i="5"/>
  <c r="G273" i="5"/>
  <c r="D44" i="36"/>
  <c r="K47" i="29"/>
  <c r="F273" i="5"/>
  <c r="D172" i="5"/>
  <c r="B6838" i="106"/>
  <c r="D6838" i="106" s="1"/>
  <c r="B6839" i="106"/>
  <c r="D6839" i="106" s="1"/>
  <c r="B6840" i="106"/>
  <c r="D6840" i="106" s="1"/>
  <c r="F5" i="4"/>
  <c r="B3408" i="106" s="1"/>
  <c r="D3408" i="106" s="1"/>
  <c r="F129" i="34"/>
  <c r="F107" i="34"/>
  <c r="F173" i="5"/>
  <c r="B1746" i="106"/>
  <c r="D1746" i="106" s="1"/>
  <c r="E109" i="5"/>
  <c r="D11" i="7"/>
  <c r="B1768" i="106" s="1"/>
  <c r="D1768" i="106" s="1"/>
  <c r="D13" i="7"/>
  <c r="B3726" i="106" s="1"/>
  <c r="D3726" i="106" s="1"/>
  <c r="D15" i="7"/>
  <c r="B1772" i="106" s="1"/>
  <c r="D1772" i="106" s="1"/>
  <c r="H109" i="5"/>
  <c r="D4" i="7"/>
  <c r="G109" i="5"/>
  <c r="F66" i="34"/>
  <c r="F35" i="34"/>
  <c r="H342" i="29"/>
  <c r="B7221" i="106" s="1"/>
  <c r="D7221" i="106" s="1"/>
  <c r="I129" i="29"/>
  <c r="B6261" i="106"/>
  <c r="D6261" i="106" s="1"/>
  <c r="J77" i="4"/>
  <c r="B6262" i="106" s="1"/>
  <c r="D6262" i="106" s="1"/>
  <c r="B3454" i="106"/>
  <c r="D3454" i="106" s="1"/>
  <c r="L15" i="11"/>
  <c r="B3459" i="106" s="1"/>
  <c r="D3459" i="106" s="1"/>
  <c r="B3254" i="106"/>
  <c r="D3254" i="106" s="1"/>
  <c r="F77" i="4"/>
  <c r="B3255" i="106" s="1"/>
  <c r="D3255" i="106" s="1"/>
  <c r="L13" i="11"/>
  <c r="B2060" i="106" s="1"/>
  <c r="D2060" i="106" s="1"/>
  <c r="B6024" i="106" l="1"/>
  <c r="D6024" i="106" s="1"/>
  <c r="G4" i="4"/>
  <c r="E4" i="4"/>
  <c r="B5527" i="106"/>
  <c r="D5527" i="106" s="1"/>
  <c r="E275" i="5"/>
  <c r="B5713" i="106"/>
  <c r="D5713" i="106" s="1"/>
  <c r="F274" i="5"/>
  <c r="B5544" i="106"/>
  <c r="D5544" i="106" s="1"/>
  <c r="E6" i="4"/>
  <c r="B2631" i="106" s="1"/>
  <c r="D2631" i="106" s="1"/>
  <c r="B1388" i="106"/>
  <c r="D1388" i="106" s="1"/>
  <c r="F11" i="34"/>
  <c r="F178" i="34"/>
  <c r="K368" i="29"/>
  <c r="B3681" i="106" s="1"/>
  <c r="D3681" i="106" s="1"/>
  <c r="B6023" i="106"/>
  <c r="D6023" i="106" s="1"/>
  <c r="B1760" i="106"/>
  <c r="D1760" i="106" s="1"/>
  <c r="D19" i="7"/>
  <c r="B1775" i="106" s="1"/>
  <c r="D1775" i="106" s="1"/>
  <c r="B5412" i="106"/>
  <c r="D5412" i="106" s="1"/>
  <c r="D173" i="5"/>
  <c r="E22" i="108"/>
  <c r="K74" i="29"/>
  <c r="G22" i="108"/>
  <c r="B1119" i="106"/>
  <c r="D1119" i="106" s="1"/>
  <c r="B5863" i="106"/>
  <c r="D5863" i="106" s="1"/>
  <c r="G274" i="5"/>
  <c r="F55" i="34"/>
  <c r="B7020" i="106"/>
  <c r="D7020" i="106" s="1"/>
  <c r="B5326" i="106"/>
  <c r="D5326" i="106" s="1"/>
  <c r="C7" i="4"/>
  <c r="E17" i="4"/>
  <c r="B2634" i="106"/>
  <c r="D2634" i="106" s="1"/>
  <c r="E7" i="4"/>
  <c r="B4443" i="106" s="1"/>
  <c r="D4443" i="106" s="1"/>
  <c r="B4434" i="106"/>
  <c r="D4434" i="106" s="1"/>
  <c r="F53" i="34"/>
  <c r="C15" i="4"/>
  <c r="B2559" i="106" s="1"/>
  <c r="D2559" i="106" s="1"/>
  <c r="B1145" i="106"/>
  <c r="D1145" i="106" s="1"/>
  <c r="D274" i="5"/>
  <c r="B5501" i="106"/>
  <c r="D5501" i="106" s="1"/>
  <c r="F275" i="5"/>
  <c r="B5588" i="106"/>
  <c r="D5588" i="106" s="1"/>
  <c r="F4" i="4"/>
  <c r="B7054" i="106"/>
  <c r="D7054" i="106" s="1"/>
  <c r="J7" i="4"/>
  <c r="B6222" i="106" s="1"/>
  <c r="D6222" i="106" s="1"/>
  <c r="J275" i="5"/>
  <c r="C16" i="4"/>
  <c r="B2560" i="106" s="1"/>
  <c r="D2560" i="106" s="1"/>
  <c r="B7019" i="106"/>
  <c r="D7019" i="106" s="1"/>
  <c r="G6" i="4"/>
  <c r="B2604" i="106" s="1"/>
  <c r="D2604" i="106" s="1"/>
  <c r="B5778" i="106"/>
  <c r="D5778" i="106" s="1"/>
  <c r="J19" i="4"/>
  <c r="B6229" i="106" s="1"/>
  <c r="D6229" i="106" s="1"/>
  <c r="B6227" i="106"/>
  <c r="D6227" i="106" s="1"/>
  <c r="B6022" i="106"/>
  <c r="D6022" i="106" s="1"/>
  <c r="K7" i="4"/>
  <c r="G41" i="108"/>
  <c r="G44" i="108" s="1"/>
  <c r="G45" i="108" s="1"/>
  <c r="B1287" i="106"/>
  <c r="D1287" i="106" s="1"/>
  <c r="D16" i="4"/>
  <c r="B2572" i="106" s="1"/>
  <c r="D2572" i="106" s="1"/>
  <c r="B1281" i="106"/>
  <c r="D1281" i="106" s="1"/>
  <c r="D13" i="4"/>
  <c r="K151" i="29"/>
  <c r="K17" i="4"/>
  <c r="B3572" i="106"/>
  <c r="D3572" i="106" s="1"/>
  <c r="B2599" i="106"/>
  <c r="D2599" i="106" s="1"/>
  <c r="F17" i="4"/>
  <c r="B5223" i="106"/>
  <c r="D5223" i="106" s="1"/>
  <c r="C6" i="4"/>
  <c r="B2553" i="106" s="1"/>
  <c r="D2553" i="106" s="1"/>
  <c r="G17" i="4"/>
  <c r="B7037" i="106"/>
  <c r="D7037" i="106" s="1"/>
  <c r="I151" i="29"/>
  <c r="F17" i="11" s="1"/>
  <c r="B6025" i="106"/>
  <c r="D6025" i="106" s="1"/>
  <c r="H275" i="5"/>
  <c r="H4" i="4"/>
  <c r="F6" i="4"/>
  <c r="B2593" i="106" s="1"/>
  <c r="D2593" i="106" s="1"/>
  <c r="B5653" i="106"/>
  <c r="D5653" i="106" s="1"/>
  <c r="B5121" i="106"/>
  <c r="D5121" i="106" s="1"/>
  <c r="C4" i="4"/>
  <c r="C275" i="5"/>
  <c r="J8" i="4"/>
  <c r="I8" i="4"/>
  <c r="B3225" i="106"/>
  <c r="D3225" i="106" s="1"/>
  <c r="E41" i="108"/>
  <c r="E44" i="108" s="1"/>
  <c r="E45" i="108" s="1"/>
  <c r="B288" i="106"/>
  <c r="D288" i="106" s="1"/>
  <c r="D55" i="36"/>
  <c r="A7252" i="106"/>
  <c r="D7251" i="106"/>
  <c r="B2661" i="106"/>
  <c r="D2661" i="106" s="1"/>
  <c r="H19" i="4"/>
  <c r="B4141" i="106" s="1"/>
  <c r="D4141" i="106" s="1"/>
  <c r="I17" i="11" l="1"/>
  <c r="B7624" i="106"/>
  <c r="B5327" i="106"/>
  <c r="D5327" i="106" s="1"/>
  <c r="K115" i="29"/>
  <c r="B1153" i="106" s="1"/>
  <c r="D1153" i="106" s="1"/>
  <c r="K313" i="29"/>
  <c r="B1561" i="106" s="1"/>
  <c r="D1561" i="106" s="1"/>
  <c r="B5915" i="106"/>
  <c r="D5915" i="106" s="1"/>
  <c r="B2612" i="106"/>
  <c r="D2612" i="106" s="1"/>
  <c r="G19" i="4"/>
  <c r="B4140" i="106" s="1"/>
  <c r="D4140" i="106" s="1"/>
  <c r="B3575" i="106"/>
  <c r="D3575" i="106" s="1"/>
  <c r="K19" i="4"/>
  <c r="B4144" i="106" s="1"/>
  <c r="D4144" i="106" s="1"/>
  <c r="D17" i="4"/>
  <c r="B2569" i="106"/>
  <c r="D2569" i="106" s="1"/>
  <c r="D7252" i="106"/>
  <c r="A7253" i="106"/>
  <c r="B6223" i="106"/>
  <c r="D6223" i="106" s="1"/>
  <c r="J10" i="4"/>
  <c r="B6225" i="106" s="1"/>
  <c r="D6225" i="106" s="1"/>
  <c r="J20" i="4"/>
  <c r="B2551" i="106"/>
  <c r="D2551" i="106" s="1"/>
  <c r="C8" i="4"/>
  <c r="B2655" i="106"/>
  <c r="D2655" i="106" s="1"/>
  <c r="H8" i="4"/>
  <c r="D9" i="146"/>
  <c r="F19" i="4"/>
  <c r="B4139" i="106" s="1"/>
  <c r="D4139" i="106" s="1"/>
  <c r="B2600" i="106"/>
  <c r="D2600" i="106" s="1"/>
  <c r="B1288" i="106"/>
  <c r="D1288" i="106" s="1"/>
  <c r="F9" i="34"/>
  <c r="B3718" i="106"/>
  <c r="D3718" i="106" s="1"/>
  <c r="K8" i="4"/>
  <c r="B7055" i="106"/>
  <c r="D7055" i="106" s="1"/>
  <c r="K343" i="29"/>
  <c r="B7225" i="106" s="1"/>
  <c r="D7225" i="106" s="1"/>
  <c r="E19" i="4"/>
  <c r="B4138" i="106" s="1"/>
  <c r="D4138" i="106" s="1"/>
  <c r="B2635" i="106"/>
  <c r="D2635" i="106" s="1"/>
  <c r="G7" i="4"/>
  <c r="B2605" i="106" s="1"/>
  <c r="D2605" i="106" s="1"/>
  <c r="B5869" i="106"/>
  <c r="D5869" i="106" s="1"/>
  <c r="B1143" i="106"/>
  <c r="D1143" i="106" s="1"/>
  <c r="C13" i="4"/>
  <c r="K114" i="29"/>
  <c r="B5421" i="106"/>
  <c r="D5421" i="106" s="1"/>
  <c r="D6" i="4"/>
  <c r="D275" i="5"/>
  <c r="B2603" i="106"/>
  <c r="D2603" i="106" s="1"/>
  <c r="G8" i="4"/>
  <c r="B3226" i="106"/>
  <c r="D3226" i="106" s="1"/>
  <c r="I10" i="4"/>
  <c r="B4128" i="106" s="1"/>
  <c r="D4128" i="106" s="1"/>
  <c r="E8" i="146"/>
  <c r="E10" i="146" s="1"/>
  <c r="I20" i="4"/>
  <c r="F59" i="34"/>
  <c r="F76" i="34" s="1"/>
  <c r="B7051" i="106"/>
  <c r="D7051" i="106" s="1"/>
  <c r="B2591" i="106"/>
  <c r="D2591" i="106" s="1"/>
  <c r="B5720" i="106"/>
  <c r="D5720" i="106" s="1"/>
  <c r="K211" i="29"/>
  <c r="B1389" i="106" s="1"/>
  <c r="D1389" i="106" s="1"/>
  <c r="D7" i="4"/>
  <c r="B2567" i="106" s="1"/>
  <c r="D2567" i="106" s="1"/>
  <c r="B5507" i="106"/>
  <c r="D5507" i="106" s="1"/>
  <c r="B2554" i="106"/>
  <c r="D2554" i="106" s="1"/>
  <c r="D10" i="171"/>
  <c r="D19" i="171" s="1"/>
  <c r="D32" i="171" s="1"/>
  <c r="D49" i="171" s="1"/>
  <c r="B5719" i="106"/>
  <c r="D5719" i="106" s="1"/>
  <c r="F7" i="4"/>
  <c r="B2594" i="106" s="1"/>
  <c r="D2594" i="106" s="1"/>
  <c r="K175" i="29"/>
  <c r="B1333" i="106" s="1"/>
  <c r="D1333" i="106" s="1"/>
  <c r="B5552" i="106"/>
  <c r="D5552" i="106" s="1"/>
  <c r="B2630" i="106"/>
  <c r="D2630" i="106" s="1"/>
  <c r="E8" i="4"/>
  <c r="G275" i="5"/>
  <c r="B2632" i="106" l="1"/>
  <c r="D2632" i="106" s="1"/>
  <c r="E20" i="4"/>
  <c r="E10" i="4"/>
  <c r="B4124" i="106" s="1"/>
  <c r="D4124" i="106" s="1"/>
  <c r="B3227" i="106"/>
  <c r="D3227" i="106" s="1"/>
  <c r="I78" i="4"/>
  <c r="G10" i="4"/>
  <c r="B4126" i="106" s="1"/>
  <c r="D4126" i="106" s="1"/>
  <c r="G20" i="4"/>
  <c r="B2606" i="106"/>
  <c r="D2606" i="106" s="1"/>
  <c r="B2557" i="106"/>
  <c r="D2557" i="106" s="1"/>
  <c r="C17" i="4"/>
  <c r="K20" i="4"/>
  <c r="K10" i="4"/>
  <c r="B4130" i="106" s="1"/>
  <c r="D4130" i="106" s="1"/>
  <c r="B3571" i="106"/>
  <c r="D3571" i="106" s="1"/>
  <c r="K296" i="29"/>
  <c r="B1518" i="106" s="1"/>
  <c r="D1518" i="106" s="1"/>
  <c r="B5870" i="106"/>
  <c r="D5870" i="106" s="1"/>
  <c r="F8" i="4"/>
  <c r="B2566" i="106"/>
  <c r="D2566" i="106" s="1"/>
  <c r="D8" i="4"/>
  <c r="B1152" i="106"/>
  <c r="D1152" i="106" s="1"/>
  <c r="F8" i="34"/>
  <c r="F14" i="34" s="1"/>
  <c r="F77" i="34" s="1"/>
  <c r="H10" i="4"/>
  <c r="B4127" i="106" s="1"/>
  <c r="D4127" i="106" s="1"/>
  <c r="B2658" i="106"/>
  <c r="D2658" i="106" s="1"/>
  <c r="H20" i="4"/>
  <c r="H18" i="118"/>
  <c r="D16" i="37"/>
  <c r="H13" i="118"/>
  <c r="B8" i="146"/>
  <c r="B2555" i="106"/>
  <c r="D2555" i="106" s="1"/>
  <c r="C20" i="4"/>
  <c r="C10" i="4"/>
  <c r="B4122" i="106" s="1"/>
  <c r="D4122" i="106" s="1"/>
  <c r="B6230" i="106"/>
  <c r="D6230" i="106" s="1"/>
  <c r="J78" i="4"/>
  <c r="D19" i="4"/>
  <c r="B4137" i="106" s="1"/>
  <c r="D4137" i="106" s="1"/>
  <c r="C9" i="146"/>
  <c r="B2573" i="106"/>
  <c r="D2573" i="106" s="1"/>
  <c r="B7625" i="106"/>
  <c r="I18" i="11"/>
  <c r="B5508" i="106"/>
  <c r="D5508" i="106" s="1"/>
  <c r="K152" i="29"/>
  <c r="B1289" i="106" s="1"/>
  <c r="D1289" i="106" s="1"/>
  <c r="A7254" i="106"/>
  <c r="D7253" i="106"/>
  <c r="F180" i="34" l="1"/>
  <c r="B7631" i="106"/>
  <c r="D7254" i="106"/>
  <c r="A7255" i="106"/>
  <c r="J81" i="4"/>
  <c r="B6263" i="106"/>
  <c r="D6263" i="106" s="1"/>
  <c r="F79" i="34"/>
  <c r="F179" i="34"/>
  <c r="F181" i="34" s="1"/>
  <c r="F183" i="34" s="1"/>
  <c r="B2568" i="106"/>
  <c r="D2568" i="106" s="1"/>
  <c r="D10" i="4"/>
  <c r="B4123" i="106" s="1"/>
  <c r="D4123" i="106" s="1"/>
  <c r="D20" i="4"/>
  <c r="C8" i="146"/>
  <c r="C10" i="146" s="1"/>
  <c r="B2595" i="106"/>
  <c r="D2595" i="106" s="1"/>
  <c r="F20" i="4"/>
  <c r="F10" i="4"/>
  <c r="B4125" i="106" s="1"/>
  <c r="D4125" i="106" s="1"/>
  <c r="D8" i="146"/>
  <c r="D10" i="146" s="1"/>
  <c r="H17" i="118"/>
  <c r="F16" i="37"/>
  <c r="H16" i="37" s="1"/>
  <c r="B2561" i="106"/>
  <c r="D2561" i="106" s="1"/>
  <c r="B9" i="146"/>
  <c r="F9" i="146" s="1"/>
  <c r="C19" i="4"/>
  <c r="B4136" i="106" s="1"/>
  <c r="D4136" i="106" s="1"/>
  <c r="B2636" i="106"/>
  <c r="D2636" i="106" s="1"/>
  <c r="E78" i="4"/>
  <c r="B2562" i="106"/>
  <c r="D2562" i="106" s="1"/>
  <c r="C78" i="4"/>
  <c r="B10" i="146"/>
  <c r="F8" i="146"/>
  <c r="F10" i="146" s="1"/>
  <c r="B2662" i="106"/>
  <c r="D2662" i="106" s="1"/>
  <c r="H78" i="4"/>
  <c r="B3576" i="106"/>
  <c r="D3576" i="106" s="1"/>
  <c r="K78" i="4"/>
  <c r="B2613" i="106"/>
  <c r="D2613" i="106" s="1"/>
  <c r="G78" i="4"/>
  <c r="I81" i="4"/>
  <c r="B3320" i="106"/>
  <c r="D3320" i="106" s="1"/>
  <c r="B3262" i="106" l="1"/>
  <c r="D3262" i="106" s="1"/>
  <c r="G81" i="4"/>
  <c r="D63" i="36"/>
  <c r="B3323" i="106"/>
  <c r="D3323" i="106" s="1"/>
  <c r="I82" i="4"/>
  <c r="E11" i="146"/>
  <c r="B2601" i="106"/>
  <c r="D2601" i="106" s="1"/>
  <c r="F78" i="4"/>
  <c r="K81" i="4"/>
  <c r="B3588" i="106"/>
  <c r="D3588" i="106" s="1"/>
  <c r="B3300" i="106"/>
  <c r="D3300" i="106" s="1"/>
  <c r="H81" i="4"/>
  <c r="C81" i="4"/>
  <c r="B3233" i="106"/>
  <c r="D3233" i="106" s="1"/>
  <c r="E81" i="4"/>
  <c r="B3278" i="106"/>
  <c r="D3278" i="106" s="1"/>
  <c r="H25" i="118"/>
  <c r="K24" i="118" s="1"/>
  <c r="O23" i="118" s="1"/>
  <c r="O25" i="118" s="1"/>
  <c r="K17" i="118"/>
  <c r="D78" i="4"/>
  <c r="B2574" i="106"/>
  <c r="D2574" i="106" s="1"/>
  <c r="D64" i="36"/>
  <c r="B6266" i="106"/>
  <c r="D6266" i="106" s="1"/>
  <c r="J82" i="4"/>
  <c r="A7256" i="106"/>
  <c r="D7255" i="106"/>
  <c r="B6274" i="106" l="1"/>
  <c r="D6274" i="106" s="1"/>
  <c r="J83" i="4"/>
  <c r="B6283" i="106" s="1"/>
  <c r="D6283" i="106" s="1"/>
  <c r="D81" i="4"/>
  <c r="J16" i="37" s="1"/>
  <c r="B4269" i="106" s="1"/>
  <c r="D4269" i="106" s="1"/>
  <c r="B3239" i="106"/>
  <c r="D3239" i="106" s="1"/>
  <c r="B1658" i="106"/>
  <c r="D1658" i="106" s="1"/>
  <c r="E82" i="4"/>
  <c r="D59" i="36"/>
  <c r="B1630" i="106"/>
  <c r="D1630" i="106" s="1"/>
  <c r="D57" i="36"/>
  <c r="C82" i="4"/>
  <c r="B11" i="146"/>
  <c r="H12" i="118"/>
  <c r="K12" i="118" s="1"/>
  <c r="O11" i="118" s="1"/>
  <c r="O13" i="118" s="1"/>
  <c r="B3591" i="106"/>
  <c r="D3591" i="106" s="1"/>
  <c r="K82" i="4"/>
  <c r="D65" i="36"/>
  <c r="B3256" i="106"/>
  <c r="D3256" i="106" s="1"/>
  <c r="F81" i="4"/>
  <c r="D61" i="36"/>
  <c r="B1686" i="106"/>
  <c r="D1686" i="106" s="1"/>
  <c r="G82" i="4"/>
  <c r="D7256" i="106"/>
  <c r="A7257" i="106"/>
  <c r="J20" i="118"/>
  <c r="O16" i="118"/>
  <c r="K20" i="118"/>
  <c r="D62" i="36"/>
  <c r="B1700" i="106"/>
  <c r="D1700" i="106" s="1"/>
  <c r="H82" i="4"/>
  <c r="I83" i="4"/>
  <c r="B6282" i="106" s="1"/>
  <c r="D6282" i="106" s="1"/>
  <c r="B6273" i="106"/>
  <c r="D6273" i="106" s="1"/>
  <c r="D11" i="146" l="1"/>
  <c r="B1672" i="106"/>
  <c r="D1672" i="106" s="1"/>
  <c r="D60" i="36"/>
  <c r="F82" i="4"/>
  <c r="B6267" i="106"/>
  <c r="D6267" i="106" s="1"/>
  <c r="C83" i="4"/>
  <c r="B6276" i="106" s="1"/>
  <c r="D6276" i="106" s="1"/>
  <c r="B6269" i="106"/>
  <c r="D6269" i="106" s="1"/>
  <c r="E83" i="4"/>
  <c r="B6278" i="106" s="1"/>
  <c r="D6278" i="106" s="1"/>
  <c r="H83" i="4"/>
  <c r="B6281" i="106" s="1"/>
  <c r="D6281" i="106" s="1"/>
  <c r="B6272" i="106"/>
  <c r="D6272" i="106" s="1"/>
  <c r="O17" i="118"/>
  <c r="O20" i="118" s="1"/>
  <c r="O35" i="118" s="1"/>
  <c r="O37" i="118" s="1"/>
  <c r="A7258" i="106"/>
  <c r="D7257" i="106"/>
  <c r="B6271" i="106"/>
  <c r="D6271" i="106" s="1"/>
  <c r="G83" i="4"/>
  <c r="B6280" i="106" s="1"/>
  <c r="D6280" i="106" s="1"/>
  <c r="B6275" i="106"/>
  <c r="D6275" i="106" s="1"/>
  <c r="K83" i="4"/>
  <c r="B6284" i="106" s="1"/>
  <c r="D6284" i="106" s="1"/>
  <c r="D58" i="36"/>
  <c r="C11" i="146"/>
  <c r="F11" i="146" s="1"/>
  <c r="D82" i="4"/>
  <c r="B1644" i="106"/>
  <c r="D1644" i="106" s="1"/>
  <c r="D29" i="36" l="1"/>
  <c r="J24" i="24" s="1"/>
  <c r="C12" i="146"/>
  <c r="D7258" i="106"/>
  <c r="A7259" i="106"/>
  <c r="D83" i="4"/>
  <c r="B6277" i="106" s="1"/>
  <c r="D6277" i="106" s="1"/>
  <c r="B6268" i="106"/>
  <c r="D6268" i="106" s="1"/>
  <c r="B6270" i="106"/>
  <c r="D6270" i="106" s="1"/>
  <c r="F83" i="4"/>
  <c r="B6279" i="106" s="1"/>
  <c r="D6279" i="106" s="1"/>
  <c r="D7259" i="106" l="1"/>
  <c r="A7260" i="106"/>
  <c r="A7261" i="106" l="1"/>
  <c r="D7260" i="106"/>
  <c r="D7261" i="106" l="1"/>
  <c r="A7262" i="106"/>
  <c r="D7262" i="106" l="1"/>
  <c r="A7263" i="106"/>
  <c r="A7264" i="106" l="1"/>
  <c r="D7263" i="106"/>
  <c r="D7264" i="106" l="1"/>
  <c r="A7265" i="106"/>
  <c r="D7265" i="106" l="1"/>
  <c r="A7266" i="106"/>
  <c r="D7266" i="106" l="1"/>
  <c r="A7267" i="106"/>
  <c r="D7267" i="106" l="1"/>
  <c r="A7268" i="106"/>
  <c r="D7268" i="106" l="1"/>
  <c r="A7269" i="106"/>
  <c r="D7269" i="106" l="1"/>
  <c r="A7270" i="106"/>
  <c r="A7271" i="106" l="1"/>
  <c r="D7270" i="106"/>
  <c r="D7271" i="106" l="1"/>
  <c r="A7272" i="106"/>
  <c r="D7272" i="106" l="1"/>
  <c r="A7273" i="106"/>
  <c r="D7273" i="106" l="1"/>
  <c r="A7274" i="106"/>
  <c r="D7274" i="106" l="1"/>
  <c r="A7275" i="106"/>
  <c r="D7275" i="106" l="1"/>
  <c r="A7276" i="106"/>
  <c r="D7276" i="106" l="1"/>
  <c r="A7277" i="106"/>
  <c r="D7277" i="106" l="1"/>
  <c r="A7278" i="106"/>
  <c r="D7278" i="106" l="1"/>
  <c r="A7279" i="106"/>
  <c r="D7279" i="106" l="1"/>
  <c r="A7280" i="106"/>
  <c r="D7280" i="106" l="1"/>
  <c r="A7281" i="106"/>
  <c r="D7281" i="106" l="1"/>
  <c r="A7282" i="106"/>
  <c r="D7282" i="106" l="1"/>
  <c r="A7283" i="106"/>
  <c r="D7283" i="106" l="1"/>
  <c r="A7284" i="106"/>
  <c r="D7284" i="106" l="1"/>
  <c r="A7285" i="106"/>
  <c r="D7285" i="106" l="1"/>
  <c r="A7286" i="106"/>
  <c r="D7286" i="106" l="1"/>
  <c r="A7287" i="106"/>
  <c r="D7287" i="106" l="1"/>
  <c r="A7288" i="106"/>
  <c r="D7288" i="106" l="1"/>
  <c r="A7289" i="106"/>
  <c r="D7289" i="106" l="1"/>
  <c r="A7290" i="106"/>
  <c r="D7290" i="106" l="1"/>
  <c r="A7291" i="106"/>
  <c r="D7291" i="106" l="1"/>
  <c r="A7292" i="106"/>
  <c r="D7292" i="106" l="1"/>
  <c r="A7293" i="106"/>
  <c r="D7293" i="106" l="1"/>
  <c r="A7294" i="106"/>
  <c r="D7294" i="106" l="1"/>
  <c r="A7295" i="106"/>
  <c r="D7295" i="106" l="1"/>
  <c r="A7296" i="106"/>
  <c r="D7296" i="106" l="1"/>
  <c r="A7297" i="106"/>
  <c r="D7297" i="106" l="1"/>
  <c r="A7298" i="106"/>
  <c r="D7298" i="106" l="1"/>
  <c r="A7299" i="106"/>
  <c r="A7300" i="106" l="1"/>
  <c r="D7299" i="106"/>
  <c r="D7300" i="106" l="1"/>
  <c r="A7301" i="106"/>
  <c r="D7301" i="106" l="1"/>
  <c r="A7302" i="106"/>
  <c r="D7302" i="106" l="1"/>
  <c r="A7303" i="106"/>
  <c r="D7303" i="106" l="1"/>
  <c r="A7304" i="106"/>
  <c r="D7304" i="106" l="1"/>
  <c r="A7305" i="106"/>
  <c r="D7305" i="106" l="1"/>
  <c r="A7306" i="106"/>
  <c r="D7306" i="106" l="1"/>
  <c r="A7307" i="106"/>
  <c r="D7307" i="106" l="1"/>
  <c r="A7308" i="106"/>
  <c r="D7308" i="106" l="1"/>
  <c r="A7309" i="106"/>
  <c r="D7309" i="106" l="1"/>
  <c r="A7310" i="106"/>
  <c r="D7310" i="106" l="1"/>
  <c r="A7311" i="106"/>
  <c r="D7311" i="106" l="1"/>
  <c r="A7312" i="106"/>
  <c r="D7312" i="106" l="1"/>
  <c r="A7313" i="106"/>
  <c r="D7313" i="106" l="1"/>
  <c r="A7314" i="106"/>
  <c r="D7314" i="106" l="1"/>
  <c r="A7315" i="106"/>
  <c r="D7315" i="106" l="1"/>
  <c r="A7316" i="106"/>
  <c r="D7316" i="106" l="1"/>
  <c r="A7317" i="106"/>
  <c r="D7317" i="106" l="1"/>
  <c r="A7318" i="106"/>
  <c r="D7318" i="106" l="1"/>
  <c r="A7319" i="106"/>
  <c r="D7319" i="106" l="1"/>
  <c r="A7320" i="106"/>
  <c r="D7320" i="106" l="1"/>
  <c r="A7321" i="106"/>
  <c r="D7321" i="106" l="1"/>
  <c r="A7322" i="106"/>
  <c r="D7322" i="106" l="1"/>
  <c r="A7323" i="106"/>
  <c r="D7323" i="106" l="1"/>
  <c r="A7324" i="106"/>
  <c r="D7324" i="106" l="1"/>
  <c r="A7325" i="106"/>
  <c r="D7325" i="106" l="1"/>
  <c r="A7326" i="106"/>
  <c r="D7326" i="106" l="1"/>
  <c r="A7327" i="106"/>
  <c r="D7327" i="106" l="1"/>
  <c r="A7328" i="106"/>
  <c r="D7328" i="106" l="1"/>
  <c r="A7329" i="106"/>
  <c r="D7329" i="106" l="1"/>
  <c r="A7330" i="106"/>
  <c r="D7330" i="106" l="1"/>
  <c r="A7331" i="106"/>
  <c r="D7331" i="106" l="1"/>
  <c r="A7332" i="106"/>
  <c r="D7332" i="106" l="1"/>
  <c r="A7333" i="106"/>
  <c r="D7333" i="106" l="1"/>
  <c r="A7334" i="106"/>
  <c r="D7334" i="106" l="1"/>
  <c r="A7335" i="106"/>
  <c r="D7335" i="106" l="1"/>
  <c r="A7336" i="106"/>
  <c r="D7336" i="106" l="1"/>
  <c r="A7337" i="106"/>
  <c r="D7337" i="106" l="1"/>
  <c r="A7338" i="106"/>
  <c r="D7338" i="106" l="1"/>
  <c r="A7339" i="106"/>
  <c r="D7339" i="106" l="1"/>
  <c r="A7340" i="106"/>
  <c r="D7340" i="106" l="1"/>
  <c r="A7341" i="106"/>
  <c r="D7341" i="106" l="1"/>
  <c r="A7342" i="106"/>
  <c r="D7342" i="106" l="1"/>
  <c r="A7343" i="106"/>
  <c r="D7343" i="106" l="1"/>
  <c r="A7344" i="106"/>
  <c r="D7344" i="106" l="1"/>
  <c r="A7345" i="106"/>
  <c r="D7345" i="106" l="1"/>
  <c r="A7346" i="106"/>
  <c r="D7346" i="106" l="1"/>
  <c r="A7347" i="106"/>
  <c r="D7347" i="106" l="1"/>
  <c r="A7348" i="106"/>
  <c r="D7348" i="106" l="1"/>
  <c r="A7349" i="106"/>
  <c r="D7349" i="106" l="1"/>
  <c r="A7350" i="106"/>
  <c r="D7350" i="106" l="1"/>
  <c r="A7351" i="106"/>
  <c r="D7351" i="106" l="1"/>
  <c r="A7352" i="106"/>
  <c r="D7352" i="106" l="1"/>
  <c r="A7353" i="106"/>
  <c r="D7353" i="106" l="1"/>
  <c r="A7354" i="106"/>
  <c r="D7354" i="106" l="1"/>
  <c r="A7355" i="106"/>
  <c r="D7355" i="106" l="1"/>
  <c r="A7356" i="106"/>
  <c r="D7356" i="106" l="1"/>
  <c r="A7357" i="106"/>
  <c r="D7357" i="106" l="1"/>
  <c r="A7358" i="106"/>
  <c r="D7358" i="106" l="1"/>
  <c r="A7359" i="106"/>
  <c r="D7359" i="106" l="1"/>
  <c r="A7360" i="106"/>
  <c r="D7360" i="106" l="1"/>
  <c r="A7361" i="106"/>
  <c r="D7361" i="106" l="1"/>
  <c r="A7362" i="106"/>
  <c r="D7362" i="106" l="1"/>
  <c r="A7363" i="106"/>
  <c r="D7363" i="106" l="1"/>
  <c r="A7364" i="106"/>
  <c r="D7364" i="106" l="1"/>
  <c r="A7365" i="106"/>
  <c r="D7365" i="106" l="1"/>
  <c r="A7366" i="106"/>
  <c r="D7366" i="106" l="1"/>
  <c r="A7367" i="106"/>
  <c r="D7367" i="106" l="1"/>
  <c r="A7368" i="106"/>
  <c r="D7368" i="106" l="1"/>
  <c r="A7369" i="106"/>
  <c r="D7369" i="106" l="1"/>
  <c r="A7370" i="106"/>
  <c r="D7370" i="106" l="1"/>
  <c r="A7371" i="106"/>
  <c r="D7371" i="106" l="1"/>
  <c r="A7372" i="106"/>
  <c r="D7372" i="106" l="1"/>
  <c r="A7373" i="106"/>
  <c r="D7373" i="106" l="1"/>
  <c r="A7374" i="106"/>
  <c r="D7374" i="106" l="1"/>
  <c r="A7375" i="106"/>
  <c r="D7375" i="106" l="1"/>
  <c r="A7376" i="106"/>
  <c r="D7376" i="106" l="1"/>
  <c r="A7377" i="106"/>
  <c r="D7377" i="106" l="1"/>
  <c r="A7378" i="106"/>
  <c r="D7378" i="106" l="1"/>
  <c r="A7379" i="106"/>
  <c r="D7379" i="106" l="1"/>
  <c r="A7380" i="106"/>
  <c r="D7380" i="106" l="1"/>
  <c r="A7381" i="106"/>
  <c r="D7381" i="106" l="1"/>
  <c r="A7382" i="106"/>
  <c r="D7382" i="106" l="1"/>
  <c r="A7383" i="106"/>
  <c r="D7383" i="106" l="1"/>
  <c r="A7384" i="106"/>
  <c r="D7384" i="106" l="1"/>
  <c r="A7385" i="106"/>
  <c r="D7385" i="106" l="1"/>
  <c r="A7386" i="106"/>
  <c r="D7386" i="106" l="1"/>
  <c r="A7387" i="106"/>
  <c r="D7387" i="106" l="1"/>
  <c r="A7388" i="106"/>
  <c r="D7388" i="106" l="1"/>
  <c r="A7389" i="106"/>
  <c r="D7389" i="106" l="1"/>
  <c r="A7390" i="106"/>
  <c r="D7390" i="106" l="1"/>
  <c r="A7391" i="106"/>
  <c r="D7391" i="106" l="1"/>
  <c r="A7392" i="106"/>
  <c r="D7392" i="106" l="1"/>
  <c r="A7393" i="106"/>
  <c r="D7393" i="106" l="1"/>
  <c r="A7394" i="106"/>
  <c r="D7394" i="106" l="1"/>
  <c r="A7395" i="106"/>
  <c r="D7395" i="106" l="1"/>
  <c r="A7396" i="106"/>
  <c r="D7396" i="106" l="1"/>
  <c r="A7397" i="106"/>
  <c r="D7397" i="106" l="1"/>
  <c r="A7398" i="106"/>
  <c r="D7398" i="106" l="1"/>
  <c r="A7399" i="106"/>
  <c r="D7399" i="106" l="1"/>
  <c r="A7400" i="106"/>
  <c r="D7400" i="106" l="1"/>
  <c r="A7401" i="106"/>
  <c r="D7401" i="106" l="1"/>
  <c r="A7402" i="106"/>
  <c r="D7402" i="106" l="1"/>
  <c r="A7403" i="106"/>
  <c r="D7403" i="106" l="1"/>
  <c r="A7404" i="106"/>
  <c r="D7404" i="106" l="1"/>
  <c r="A7405" i="106"/>
  <c r="D7405" i="106" l="1"/>
  <c r="A7406" i="106"/>
  <c r="D7406" i="106" l="1"/>
  <c r="A7407" i="106"/>
  <c r="D7407" i="106" l="1"/>
  <c r="A7408" i="106"/>
  <c r="D7408" i="106" l="1"/>
  <c r="A7409" i="106"/>
  <c r="D7409" i="106" l="1"/>
  <c r="A7410" i="106"/>
  <c r="D7410" i="106" l="1"/>
  <c r="A7411" i="106"/>
  <c r="D7411" i="106" l="1"/>
  <c r="A7412" i="106"/>
  <c r="D7412" i="106" l="1"/>
  <c r="A7413" i="106"/>
  <c r="D7413" i="106" l="1"/>
  <c r="A7414" i="106"/>
  <c r="D7414" i="106" l="1"/>
  <c r="A7415" i="106"/>
  <c r="D7415" i="106" l="1"/>
  <c r="A7416" i="106"/>
  <c r="D7416" i="106" l="1"/>
  <c r="A7417" i="106"/>
  <c r="D7417" i="106" l="1"/>
  <c r="A7418" i="106"/>
  <c r="D7418" i="106" l="1"/>
  <c r="A7419" i="106"/>
  <c r="D7419" i="106" l="1"/>
  <c r="A7420" i="106"/>
  <c r="D7420" i="106" l="1"/>
  <c r="A7421" i="106"/>
  <c r="D7421" i="106" l="1"/>
  <c r="A7422" i="106"/>
  <c r="D7422" i="106" l="1"/>
  <c r="A7423" i="106"/>
  <c r="D7423" i="106" l="1"/>
  <c r="A7424" i="106"/>
  <c r="D7424" i="106" l="1"/>
  <c r="A7425" i="106"/>
  <c r="D7425" i="106" l="1"/>
  <c r="A7426" i="106"/>
  <c r="D7426" i="106" l="1"/>
  <c r="A7427" i="106"/>
  <c r="D7427" i="106" l="1"/>
  <c r="A7428" i="106"/>
  <c r="D7428" i="106" l="1"/>
  <c r="A7429" i="106"/>
  <c r="D7429" i="106" l="1"/>
  <c r="A7430" i="106"/>
  <c r="D7430" i="106" l="1"/>
  <c r="A7431" i="106"/>
  <c r="D7431" i="106" l="1"/>
  <c r="A7432" i="106"/>
  <c r="D7432" i="106" l="1"/>
  <c r="A7433" i="106"/>
  <c r="D7433" i="106" l="1"/>
  <c r="A7434" i="106"/>
  <c r="D7434" i="106" l="1"/>
  <c r="A7435" i="106"/>
  <c r="D7435" i="106" l="1"/>
  <c r="A7436" i="106"/>
  <c r="D7436" i="106" l="1"/>
  <c r="A7437" i="106"/>
  <c r="D7437" i="106" l="1"/>
  <c r="A7438" i="106"/>
  <c r="D7438" i="106" l="1"/>
  <c r="A7439" i="106"/>
  <c r="D7439" i="106" l="1"/>
  <c r="A7440" i="106"/>
  <c r="D7440" i="106" l="1"/>
  <c r="A7441" i="106"/>
  <c r="D7441" i="106" l="1"/>
  <c r="A7442" i="106"/>
  <c r="D7442" i="106" l="1"/>
  <c r="A7443" i="106"/>
  <c r="D7443" i="106" l="1"/>
  <c r="A7444" i="106"/>
  <c r="D7444" i="106" l="1"/>
  <c r="A7445" i="106"/>
  <c r="D7445" i="106" l="1"/>
  <c r="A7446" i="106"/>
  <c r="D7446" i="106" l="1"/>
  <c r="A7447" i="106"/>
  <c r="D7447" i="106" l="1"/>
  <c r="A7448" i="106"/>
  <c r="D7448" i="106" l="1"/>
  <c r="A7449" i="106"/>
  <c r="D7449" i="106" l="1"/>
  <c r="A7450" i="106"/>
  <c r="D7450" i="106" l="1"/>
  <c r="A7451" i="106"/>
  <c r="D7451" i="106" l="1"/>
  <c r="A7452" i="106"/>
  <c r="D7452" i="106" l="1"/>
  <c r="A7453" i="106"/>
  <c r="D7453" i="106" l="1"/>
  <c r="A7454" i="106"/>
  <c r="D7454" i="106" l="1"/>
  <c r="A7455" i="106"/>
  <c r="D7455" i="106" l="1"/>
  <c r="A7456" i="106"/>
  <c r="D7456" i="106" l="1"/>
  <c r="A7457" i="106"/>
  <c r="D7457" i="106" l="1"/>
  <c r="A7458" i="106"/>
  <c r="D7458" i="106" l="1"/>
  <c r="A7459" i="106"/>
  <c r="D7459" i="106" l="1"/>
  <c r="A7460" i="106"/>
  <c r="D7460" i="106" l="1"/>
  <c r="A7461" i="106"/>
  <c r="D7461" i="106" l="1"/>
  <c r="A7462" i="106"/>
  <c r="D7462" i="106" l="1"/>
  <c r="A7463" i="106"/>
  <c r="D7463" i="106" l="1"/>
  <c r="A7464" i="106"/>
  <c r="D7464" i="106" l="1"/>
  <c r="A7465" i="106"/>
  <c r="D7465" i="106" l="1"/>
  <c r="A7466" i="106"/>
  <c r="D7466" i="106" l="1"/>
  <c r="A7467" i="106"/>
  <c r="D7467" i="106" l="1"/>
  <c r="A7468" i="106"/>
  <c r="D7468" i="106" l="1"/>
  <c r="A7469" i="106"/>
  <c r="A7470" i="106" l="1"/>
  <c r="D7469" i="106"/>
  <c r="D7470" i="106" l="1"/>
  <c r="A7471" i="106"/>
  <c r="D7471" i="106" l="1"/>
  <c r="A7472" i="106"/>
  <c r="D7472" i="106" l="1"/>
  <c r="A7473" i="106"/>
  <c r="D7473" i="106" l="1"/>
  <c r="A7474" i="106"/>
  <c r="D7474" i="106" l="1"/>
  <c r="A7475" i="106"/>
  <c r="D7475" i="106" l="1"/>
  <c r="A7476" i="106"/>
  <c r="D7476" i="106" l="1"/>
  <c r="A7477" i="106"/>
  <c r="D7477" i="106" l="1"/>
  <c r="A7478" i="106"/>
  <c r="D7478" i="106" l="1"/>
  <c r="A7479" i="106"/>
  <c r="D7479" i="106" l="1"/>
  <c r="A7480" i="106"/>
  <c r="D7480" i="106" l="1"/>
  <c r="A7481" i="106"/>
  <c r="D7481" i="106" l="1"/>
  <c r="A7482" i="106"/>
  <c r="D7482" i="106" l="1"/>
  <c r="A7483" i="106"/>
  <c r="D7483" i="106" l="1"/>
  <c r="A7484" i="106"/>
  <c r="D7484" i="106" l="1"/>
  <c r="A7485" i="106"/>
  <c r="D7485" i="106" l="1"/>
  <c r="A7486" i="106"/>
  <c r="D7486" i="106" l="1"/>
  <c r="A7487" i="106"/>
  <c r="D7487" i="106" l="1"/>
  <c r="A7488" i="106"/>
  <c r="D7488" i="106" l="1"/>
  <c r="A7489" i="106"/>
  <c r="A7490" i="106" l="1"/>
  <c r="D7489" i="106"/>
  <c r="D7490" i="106" l="1"/>
  <c r="A7491" i="106"/>
  <c r="D7491" i="106" l="1"/>
  <c r="A7492" i="106"/>
  <c r="D7492" i="106" l="1"/>
  <c r="A7493" i="106"/>
  <c r="A7494" i="106" l="1"/>
  <c r="D7493" i="106"/>
  <c r="D7494" i="106" l="1"/>
  <c r="A7495" i="106"/>
  <c r="D7495" i="106" l="1"/>
  <c r="A7496" i="106"/>
  <c r="D7496" i="106" l="1"/>
  <c r="A7497" i="106"/>
  <c r="A7498" i="106" l="1"/>
  <c r="D7497" i="106"/>
  <c r="D7498" i="106" l="1"/>
  <c r="A7499" i="106"/>
  <c r="D7499" i="106" l="1"/>
  <c r="A7500" i="106"/>
  <c r="D7500" i="106" l="1"/>
  <c r="A7501" i="106"/>
  <c r="A7502" i="106" l="1"/>
  <c r="D7501" i="106"/>
  <c r="D7502" i="106" l="1"/>
  <c r="A7503" i="106"/>
  <c r="D7503" i="106" l="1"/>
  <c r="A7504" i="106"/>
  <c r="D7504" i="106" l="1"/>
  <c r="A7505" i="106"/>
  <c r="A7506" i="106" l="1"/>
  <c r="D7505" i="106"/>
  <c r="D7506" i="106" l="1"/>
  <c r="A7507" i="106"/>
  <c r="A7508" i="106" l="1"/>
  <c r="D7507" i="106"/>
  <c r="D7508" i="106" l="1"/>
  <c r="A7509" i="106"/>
  <c r="D7509" i="106" l="1"/>
  <c r="A7510" i="106"/>
  <c r="D7510" i="106" l="1"/>
  <c r="A7511" i="106"/>
  <c r="A7512" i="106" l="1"/>
  <c r="D7511" i="106"/>
  <c r="D7512" i="106" l="1"/>
  <c r="A7513" i="106"/>
  <c r="D7513" i="106" l="1"/>
  <c r="A7514" i="106"/>
  <c r="D7514" i="106" l="1"/>
  <c r="A7515" i="106"/>
  <c r="A7516" i="106" l="1"/>
  <c r="D7515" i="106"/>
  <c r="D7516" i="106" l="1"/>
  <c r="A7517" i="106"/>
  <c r="D7517" i="106" l="1"/>
  <c r="A7518" i="106"/>
  <c r="D7518" i="106" l="1"/>
  <c r="A7519" i="106"/>
  <c r="A7520" i="106" l="1"/>
  <c r="D7519" i="106"/>
  <c r="D7520" i="106" l="1"/>
  <c r="A7521" i="106"/>
  <c r="D7521" i="106" l="1"/>
  <c r="A7522" i="106"/>
  <c r="D7522" i="106" l="1"/>
  <c r="A7523" i="106"/>
  <c r="A7524" i="106" l="1"/>
  <c r="D7523" i="106"/>
  <c r="D7524" i="106" l="1"/>
  <c r="A7525" i="106"/>
  <c r="D7525" i="106" l="1"/>
  <c r="A7526" i="106"/>
  <c r="D7526" i="106" l="1"/>
  <c r="A7527" i="106"/>
  <c r="A7528" i="106" l="1"/>
  <c r="D7527" i="106"/>
  <c r="D7528" i="106" l="1"/>
  <c r="A7529" i="106"/>
  <c r="D7529" i="106" l="1"/>
  <c r="A7530" i="106"/>
  <c r="D7530" i="106" l="1"/>
  <c r="A7531" i="106"/>
  <c r="A7532" i="106" l="1"/>
  <c r="D7531" i="106"/>
  <c r="D7532" i="106" l="1"/>
  <c r="A7533" i="106"/>
  <c r="D7533" i="106" l="1"/>
  <c r="A7534" i="106"/>
  <c r="A7535" i="106" l="1"/>
  <c r="D7534" i="106"/>
  <c r="D7535" i="106" l="1"/>
  <c r="A7536" i="106"/>
  <c r="A7537" i="106" l="1"/>
  <c r="D7536" i="106"/>
  <c r="A7538" i="106" l="1"/>
  <c r="D7537" i="106"/>
  <c r="D7538" i="106" l="1"/>
  <c r="A7539" i="106"/>
  <c r="D7539" i="106" l="1"/>
  <c r="A7540" i="106"/>
  <c r="A7541" i="106" l="1"/>
  <c r="D7540" i="106"/>
  <c r="A7542" i="106" l="1"/>
  <c r="D7541" i="106"/>
  <c r="A7543" i="106" l="1"/>
  <c r="D7542" i="106"/>
  <c r="A7544" i="106" l="1"/>
  <c r="D7543" i="106"/>
  <c r="A7545" i="106" l="1"/>
  <c r="D7544" i="106"/>
  <c r="A7546" i="106" l="1"/>
  <c r="D7545" i="106"/>
  <c r="A7547" i="106" l="1"/>
  <c r="D7546" i="106"/>
  <c r="A7548" i="106" l="1"/>
  <c r="D7547" i="106"/>
  <c r="D7548" i="106" l="1"/>
  <c r="A7549" i="106"/>
  <c r="D7549" i="106" l="1"/>
  <c r="A7550" i="106"/>
  <c r="A7551" i="106" l="1"/>
  <c r="D7550" i="106"/>
  <c r="D7551" i="106" l="1"/>
  <c r="A7552" i="106"/>
  <c r="A7553" i="106" l="1"/>
  <c r="D7552" i="106"/>
  <c r="A7554" i="106" l="1"/>
  <c r="D7553" i="106"/>
  <c r="A7555" i="106" l="1"/>
  <c r="D7554" i="106"/>
  <c r="D7555" i="106" l="1"/>
  <c r="A7556" i="106"/>
  <c r="A7557" i="106" l="1"/>
  <c r="D7556" i="106"/>
  <c r="D7557" i="106" l="1"/>
  <c r="A7558" i="106"/>
  <c r="D7558" i="106" l="1"/>
  <c r="A7559" i="106"/>
  <c r="A7560" i="106" l="1"/>
  <c r="D7559" i="106"/>
  <c r="D7560" i="106" l="1"/>
  <c r="A7561" i="106"/>
  <c r="D7561" i="106" l="1"/>
  <c r="A7562" i="106"/>
  <c r="A7563" i="106" l="1"/>
  <c r="D7562" i="106"/>
  <c r="D7563" i="106" l="1"/>
  <c r="A7564" i="106"/>
  <c r="A7565" i="106" l="1"/>
  <c r="D7564" i="106"/>
  <c r="D7565" i="106" l="1"/>
  <c r="A7566" i="106"/>
  <c r="D7566" i="106" l="1"/>
  <c r="A7567" i="106"/>
  <c r="A7568" i="106" l="1"/>
  <c r="D7567" i="106"/>
  <c r="D7568" i="106" l="1"/>
  <c r="A7569" i="106"/>
  <c r="D7569" i="106" l="1"/>
  <c r="A7570" i="106"/>
  <c r="A7571" i="106" l="1"/>
  <c r="D7570" i="106"/>
  <c r="A7572" i="106" l="1"/>
  <c r="D7571" i="106"/>
  <c r="D7572" i="106" l="1"/>
  <c r="A7573" i="106"/>
  <c r="D7573" i="106" l="1"/>
  <c r="A7574" i="106"/>
  <c r="A7575" i="106" l="1"/>
  <c r="D7574" i="106"/>
  <c r="A7576" i="106" l="1"/>
  <c r="D7575" i="106"/>
  <c r="A7577" i="106" l="1"/>
  <c r="D7576" i="106"/>
  <c r="A7578" i="106" l="1"/>
  <c r="D7577" i="106"/>
  <c r="D7578" i="106" l="1"/>
  <c r="A7579" i="106"/>
  <c r="A7580" i="106" l="1"/>
  <c r="D7579" i="106"/>
  <c r="A7581" i="106" l="1"/>
  <c r="D7580" i="106"/>
  <c r="A7582" i="106" l="1"/>
  <c r="D7581" i="106"/>
  <c r="A7583" i="106" l="1"/>
  <c r="D7582" i="106"/>
  <c r="D7583" i="106" l="1"/>
  <c r="A7584" i="106"/>
  <c r="A7585" i="106" l="1"/>
  <c r="D7584" i="106"/>
  <c r="D7585" i="106" l="1"/>
  <c r="A7586" i="106"/>
  <c r="D7586" i="106" l="1"/>
  <c r="A7587" i="106"/>
  <c r="A7588" i="106" l="1"/>
  <c r="D7587" i="106"/>
  <c r="D7588" i="106" l="1"/>
  <c r="A7589" i="106"/>
  <c r="D7589" i="106" l="1"/>
  <c r="A7590" i="106"/>
  <c r="A7591" i="106" l="1"/>
  <c r="D7590" i="106"/>
  <c r="D7591" i="106" l="1"/>
  <c r="A7592" i="106"/>
  <c r="A7593" i="106" l="1"/>
  <c r="D7592" i="106"/>
  <c r="D7593" i="106" l="1"/>
  <c r="A7594" i="106"/>
  <c r="A7595" i="106" l="1"/>
  <c r="D7594" i="106"/>
  <c r="D7595" i="106" l="1"/>
  <c r="A7596" i="106"/>
  <c r="A7597" i="106" l="1"/>
  <c r="D7596" i="106"/>
  <c r="D7597" i="106" l="1"/>
  <c r="A7598" i="106"/>
  <c r="D7598" i="106" l="1"/>
  <c r="A7599" i="106"/>
  <c r="A7600" i="106" l="1"/>
  <c r="D7599" i="106"/>
  <c r="D7600" i="106" l="1"/>
  <c r="A7601" i="106"/>
  <c r="D7601" i="106" l="1"/>
  <c r="A7602" i="106"/>
  <c r="A7603" i="106" l="1"/>
  <c r="D7602" i="106"/>
  <c r="D7603" i="106" l="1"/>
  <c r="A7604" i="106"/>
  <c r="D7604" i="106" l="1"/>
  <c r="A7605" i="106"/>
  <c r="A7606" i="106" l="1"/>
  <c r="D7605" i="106"/>
  <c r="A7607" i="106" l="1"/>
  <c r="D7606" i="106"/>
  <c r="A7608" i="106" l="1"/>
  <c r="D7607" i="106"/>
  <c r="A7609" i="106" l="1"/>
  <c r="D7608" i="106"/>
  <c r="A7610" i="106" l="1"/>
  <c r="D7609" i="106"/>
  <c r="A7611" i="106" l="1"/>
  <c r="D7610" i="106"/>
  <c r="D7611" i="106" l="1"/>
  <c r="A7612" i="106"/>
  <c r="A7613" i="106" l="1"/>
  <c r="D7612" i="106"/>
  <c r="A7614" i="106" l="1"/>
  <c r="D7613" i="106"/>
  <c r="A7615" i="106" l="1"/>
  <c r="D7614" i="106"/>
  <c r="D7615" i="106" l="1"/>
  <c r="A7616" i="106"/>
  <c r="D7616" i="106" l="1"/>
  <c r="A7617" i="106"/>
  <c r="A7618" i="106" l="1"/>
  <c r="D7617" i="106"/>
  <c r="A7619" i="106" l="1"/>
  <c r="D7618" i="106"/>
  <c r="D7619" i="106" l="1"/>
  <c r="A7620"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D7641" i="106" l="1"/>
  <c r="A7642" i="106"/>
  <c r="D7642" i="106" l="1"/>
  <c r="A7643" i="106"/>
  <c r="D7643" i="106" l="1"/>
  <c r="A7644" i="106"/>
  <c r="A7645" i="106" l="1"/>
  <c r="D7644" i="106"/>
  <c r="A7646" i="106" l="1"/>
  <c r="D7645" i="106"/>
  <c r="D7646" i="106" l="1"/>
  <c r="A7647" i="106"/>
  <c r="D7647" i="106" l="1"/>
  <c r="A7648" i="106"/>
  <c r="A7649" i="106" l="1"/>
  <c r="D7648"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<sst xmlns="http://schemas.openxmlformats.org/spreadsheetml/2006/main" count="5045" uniqueCount="2105">
  <si>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</si>
  <si>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</si>
  <si>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</si>
  <si>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</si>
  <si>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</si>
  <si>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</si>
  <si>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</si>
  <si>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</si>
  <si>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</si>
  <si>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</si>
  <si>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</si>
  <si>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</si>
  <si>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</si>
  <si>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</si>
  <si>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</si>
  <si>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</si>
  <si>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</si>
  <si>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</si>
  <si>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</si>
  <si>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</si>
  <si>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</si>
  <si>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</si>
  <si>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</si>
  <si>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</si>
  <si>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</si>
  <si>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</si>
  <si>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</si>
  <si>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</si>
  <si>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</si>
  <si>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</si>
  <si>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</si>
  <si>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</si>
  <si>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</si>
  <si>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</si>
  <si>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</si>
  <si>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</si>
  <si>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</si>
  <si>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</si>
  <si>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</si>
  <si>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</si>
  <si>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</si>
  <si>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</si>
  <si>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</si>
  <si>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</si>
  <si>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</si>
  <si>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</si>
  <si>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</si>
  <si>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</si>
  <si>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</si>
  <si>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</si>
  <si>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</si>
  <si>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</si>
  <si>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</si>
  <si>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</si>
  <si>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</si>
  <si>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</si>
  <si>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</si>
  <si>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</si>
  <si>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</si>
  <si>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</si>
  <si>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</si>
  <si>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</si>
  <si>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</si>
  <si>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</si>
  <si>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</si>
  <si>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</si>
  <si>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</si>
  <si>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</si>
  <si>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</si>
  <si>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</si>
  <si>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</si>
  <si>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</si>
  <si>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</si>
  <si>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</si>
  <si>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</si>
  <si>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</si>
  <si>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</si>
  <si>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</si>
  <si>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</si>
  <si>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</si>
  <si>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</si>
  <si>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</si>
  <si>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</si>
  <si>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</si>
  <si>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</si>
  <si>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</si>
  <si>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</si>
  <si>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</si>
  <si>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</si>
  <si>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</si>
  <si>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</si>
  <si>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</si>
  <si>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</si>
  <si>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</si>
  <si>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</si>
  <si>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</si>
  <si>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</si>
  <si>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</si>
  <si>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</si>
  <si>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</si>
  <si>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</si>
  <si>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</si>
  <si>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</si>
  <si>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</si>
  <si>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</si>
  <si>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</si>
  <si>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</si>
  <si>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</si>
  <si>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</si>
  <si>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</si>
  <si>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</si>
  <si>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</si>
  <si>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</si>
  <si>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</si>
  <si>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</si>
  <si>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</si>
  <si>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</si>
  <si>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</si>
  <si>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</si>
  <si>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</si>
  <si>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</si>
  <si>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</si>
  <si>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</si>
  <si>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</si>
  <si>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</si>
  <si>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</si>
  <si>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</si>
  <si>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</si>
  <si>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</si>
  <si>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</si>
  <si>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</si>
  <si>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</si>
  <si>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</si>
  <si>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</si>
  <si>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</si>
  <si>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</si>
  <si>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</si>
  <si>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</si>
  <si>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</si>
  <si>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</si>
  <si>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</si>
  <si>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</si>
  <si>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</si>
  <si>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</si>
  <si>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</si>
  <si>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</si>
  <si>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</si>
  <si>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</si>
  <si>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</si>
  <si>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</si>
  <si>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</si>
  <si>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</si>
  <si>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</si>
  <si>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</si>
  <si>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</si>
  <si>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</si>
  <si>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</si>
  <si>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</si>
  <si>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</si>
  <si>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</si>
  <si>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</si>
  <si>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</si>
  <si>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</si>
  <si>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</si>
  <si>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</si>
  <si>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</si>
  <si>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</si>
  <si>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</si>
  <si>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</si>
  <si>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</si>
  <si>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</si>
  <si>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</si>
  <si>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</si>
  <si>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</si>
  <si>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</si>
  <si>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</si>
  <si>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</si>
  <si>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</si>
  <si>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</si>
  <si>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</si>
  <si>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</si>
  <si>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</si>
  <si>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</si>
  <si>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</si>
  <si>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</si>
  <si>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</si>
  <si>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</si>
  <si>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</si>
  <si>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</si>
  <si>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</si>
  <si>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</si>
  <si>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</si>
  <si>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</si>
  <si>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</si>
  <si>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</si>
  <si>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</si>
  <si>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</si>
  <si>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</si>
  <si>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</si>
  <si>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</si>
  <si>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</si>
  <si>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</si>
  <si>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</si>
  <si>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</si>
  <si>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</si>
  <si>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</si>
  <si>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</si>
  <si>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</si>
  <si>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</si>
  <si>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</si>
  <si>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</si>
  <si>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</si>
  <si>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</si>
  <si>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</si>
  <si>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</si>
  <si>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</si>
  <si>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</si>
  <si>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</si>
  <si>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</si>
  <si>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</si>
  <si>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</si>
  <si>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</si>
  <si>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</si>
  <si>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</si>
  <si>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</si>
  <si>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</si>
  <si>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</si>
  <si>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</si>
  <si>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</si>
  <si>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</si>
  <si>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</si>
  <si>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</si>
  <si>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</si>
  <si>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</si>
  <si>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</si>
  <si>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</si>
  <si>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</si>
  <si>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</si>
  <si>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</si>
  <si>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</si>
  <si>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</si>
  <si>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</si>
  <si>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</si>
  <si>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</si>
  <si>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</si>
  <si>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</si>
  <si>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</si>
  <si>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</si>
  <si>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</si>
  <si>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</si>
  <si>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</si>
  <si>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</si>
  <si>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</si>
  <si>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</si>
  <si>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</si>
  <si>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</si>
  <si>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</si>
  <si>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</si>
  <si>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</si>
  <si>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</si>
  <si>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</si>
  <si>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</si>
  <si>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</si>
  <si>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</si>
  <si>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</si>
  <si>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</si>
  <si>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</si>
  <si>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</si>
  <si>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</si>
  <si>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</si>
  <si>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</si>
  <si>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</si>
  <si>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</si>
  <si>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</si>
  <si>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</si>
  <si>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</si>
  <si>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</si>
  <si>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</si>
  <si>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</si>
  <si>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</si>
  <si>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</si>
  <si>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</si>
  <si>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</si>
  <si>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</si>
  <si>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</si>
  <si>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</si>
  <si>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</si>
  <si>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</si>
  <si>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</si>
  <si>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</si>
  <si>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</si>
  <si>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</si>
  <si>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</si>
  <si>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</si>
  <si>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</si>
  <si>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</si>
  <si>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</si>
  <si>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</si>
  <si>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</si>
  <si>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</si>
  <si>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</si>
  <si>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</si>
  <si>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</si>
  <si>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</si>
  <si>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</si>
  <si>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</si>
  <si>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</si>
  <si>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</si>
  <si>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</si>
  <si>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</si>
  <si>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</si>
  <si>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</si>
  <si>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</si>
  <si>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</si>
  <si>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</si>
  <si>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</si>
  <si>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</si>
  <si>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</si>
  <si>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</si>
  <si>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</si>
  <si>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</si>
  <si>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</si>
  <si>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</si>
  <si>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</si>
  <si>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</si>
  <si>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</si>
  <si>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</si>
  <si>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</si>
  <si>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</si>
  <si>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</si>
  <si>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</si>
  <si>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</si>
  <si>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</si>
  <si>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</si>
  <si>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</si>
  <si>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</si>
  <si>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</si>
  <si>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</si>
  <si>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</si>
  <si>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</si>
  <si>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</si>
  <si>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</si>
  <si>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</si>
  <si>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</si>
  <si>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</si>
  <si>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</si>
  <si>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</si>
  <si>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</si>
  <si>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</si>
  <si>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</si>
  <si>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</si>
  <si>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</si>
  <si>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</si>
  <si>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</si>
  <si>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</si>
  <si>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</si>
  <si>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</si>
  <si>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</si>
  <si>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</si>
  <si>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</si>
  <si>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</si>
  <si>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</si>
  <si>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</si>
  <si>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</si>
  <si>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</si>
  <si>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</si>
  <si>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</si>
  <si>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</si>
  <si>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</si>
  <si>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</si>
  <si>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</si>
  <si>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</si>
  <si>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</si>
  <si>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</si>
  <si>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</si>
  <si>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</si>
  <si>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</si>
  <si>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</si>
  <si>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</si>
  <si>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</si>
  <si>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</si>
  <si>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</si>
  <si>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</si>
  <si>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</si>
  <si>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</si>
  <si>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</si>
  <si>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</si>
  <si>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</si>
  <si>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</si>
  <si>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</si>
  <si>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</si>
  <si>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</si>
  <si>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</si>
  <si>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</si>
  <si>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</si>
  <si>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</si>
  <si>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</si>
  <si>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</si>
  <si>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</si>
  <si>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</si>
  <si>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</si>
  <si>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</si>
  <si>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</si>
  <si>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</si>
  <si>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</si>
  <si>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</si>
  <si>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</si>
  <si>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</si>
  <si>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</si>
  <si>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</si>
  <si>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</si>
  <si>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</si>
  <si>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</si>
  <si>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</si>
  <si>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</si>
  <si>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</si>
  <si>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</si>
  <si>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</si>
  <si>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</si>
  <si>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</si>
  <si>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</si>
  <si>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</si>
  <si>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</si>
  <si>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</si>
  <si>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</si>
  <si>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</si>
  <si>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</si>
  <si>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</si>
  <si>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</si>
  <si>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</si>
  <si>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</si>
  <si>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</si>
  <si>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</si>
  <si>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</si>
  <si>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</si>
  <si>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</si>
  <si>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</si>
  <si>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</si>
  <si>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</si>
  <si>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</si>
  <si>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</si>
  <si>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</si>
  <si>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</si>
  <si>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</si>
  <si>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</si>
  <si>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</si>
  <si>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</si>
  <si>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</si>
  <si>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</si>
  <si>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</si>
  <si>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</si>
  <si>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</si>
  <si>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</si>
  <si>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</si>
  <si>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</si>
  <si>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</si>
  <si>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</si>
  <si>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</si>
  <si>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</si>
  <si>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</si>
  <si>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</si>
  <si>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</si>
  <si>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</si>
  <si>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</si>
  <si>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</si>
  <si>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</si>
  <si>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</si>
  <si>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</si>
  <si>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</si>
  <si>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</si>
  <si>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</si>
  <si>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</si>
  <si>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</si>
  <si>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</si>
  <si>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</si>
  <si>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</si>
  <si>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</si>
  <si>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</si>
  <si>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</si>
  <si>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</si>
  <si>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</si>
  <si>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</si>
  <si>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</si>
  <si>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</si>
  <si>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</si>
  <si>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</si>
  <si>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</si>
  <si>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</si>
  <si>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</si>
  <si>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</si>
  <si>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</si>
  <si>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</si>
  <si>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</si>
  <si>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</si>
  <si>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</si>
  <si>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</si>
  <si>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</si>
  <si>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</si>
  <si>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</si>
  <si>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</si>
  <si>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</si>
  <si>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</si>
  <si>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</si>
  <si>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</si>
  <si>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</si>
  <si>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</si>
  <si>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</si>
  <si>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</si>
  <si>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</si>
  <si>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</si>
  <si>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</si>
  <si>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</si>
  <si>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</si>
  <si>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</si>
  <si>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</si>
  <si>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</si>
  <si>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</si>
  <si>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</si>
  <si>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</si>
  <si>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</si>
  <si>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</si>
  <si>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</si>
  <si>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</si>
  <si>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</si>
  <si>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</si>
  <si>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</si>
  <si>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</si>
  <si>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</si>
  <si>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</si>
  <si>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</si>
  <si>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</si>
  <si>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</si>
  <si>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</si>
  <si>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</si>
  <si>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</si>
  <si>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</si>
  <si>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</si>
  <si>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</si>
  <si>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</si>
  <si>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</si>
  <si>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</si>
  <si>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</si>
  <si>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</si>
  <si>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</si>
  <si>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</si>
  <si>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</si>
  <si>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</si>
  <si>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</si>
  <si>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</si>
  <si>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</si>
  <si>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</si>
  <si>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</si>
  <si>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</si>
  <si>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</si>
  <si>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</si>
  <si>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</si>
  <si>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</si>
  <si>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</si>
  <si>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</si>
  <si>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</si>
  <si>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</si>
  <si>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</si>
  <si>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</si>
  <si>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</si>
  <si>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</si>
  <si>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</si>
  <si>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</si>
  <si>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</si>
  <si>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</si>
  <si>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</si>
  <si>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</si>
  <si>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</si>
  <si>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</si>
  <si>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</si>
  <si>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</si>
  <si>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</si>
  <si>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</si>
  <si>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</si>
  <si>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</si>
  <si>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</si>
  <si>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</si>
  <si>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</si>
  <si>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</si>
  <si>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</si>
  <si>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</si>
  <si>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</si>
  <si>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</si>
  <si>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</si>
  <si>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</si>
  <si>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</si>
  <si>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</si>
  <si>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</si>
  <si>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</si>
  <si>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</si>
  <si>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</si>
  <si>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</si>
  <si>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</si>
  <si>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</si>
  <si>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</si>
  <si>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</si>
  <si>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</si>
  <si>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</si>
  <si>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</si>
  <si>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</si>
  <si>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</si>
  <si>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</si>
  <si>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</si>
  <si>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</si>
  <si>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</si>
  <si>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</si>
  <si>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</si>
  <si>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</si>
  <si>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</si>
  <si>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</si>
  <si>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</si>
  <si>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</si>
  <si>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</si>
  <si>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</si>
  <si>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</si>
  <si>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</si>
  <si>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</si>
  <si>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</si>
  <si>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</si>
  <si>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</si>
  <si>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</si>
  <si>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</si>
  <si>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</si>
  <si>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</si>
  <si>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</si>
  <si>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</si>
  <si>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</si>
  <si>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</si>
  <si>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</si>
  <si>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</si>
  <si>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</si>
  <si>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</si>
  <si>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</si>
  <si>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</si>
  <si>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</si>
  <si>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</si>
  <si>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</si>
  <si>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</si>
  <si>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</si>
  <si>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</si>
  <si>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</si>
  <si>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</si>
  <si>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</si>
  <si>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</si>
  <si>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</si>
  <si>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</si>
  <si>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</si>
  <si>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</si>
  <si>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</si>
  <si>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</si>
  <si>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</si>
  <si>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</si>
  <si>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</si>
  <si>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</si>
  <si>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</si>
  <si>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</si>
  <si>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</si>
  <si>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</si>
  <si>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</si>
  <si>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</si>
  <si>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</si>
  <si>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</si>
  <si>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</si>
  <si>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</si>
  <si>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</si>
  <si>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</si>
  <si>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</si>
  <si>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</si>
  <si>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</si>
  <si>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</si>
  <si>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</si>
  <si>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</si>
  <si>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</si>
  <si>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</si>
  <si>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</si>
  <si>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</si>
  <si>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</si>
  <si>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</si>
  <si>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</si>
  <si>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</si>
  <si>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</si>
  <si>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</si>
  <si>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</si>
  <si>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</si>
  <si>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</si>
  <si>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</si>
  <si>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</si>
  <si>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</si>
  <si>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</si>
  <si>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</si>
  <si>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</si>
  <si>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</si>
  <si>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</si>
  <si>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</si>
  <si>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</si>
  <si>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</si>
  <si>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</si>
  <si>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</si>
  <si>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</si>
  <si>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</si>
  <si>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</si>
  <si>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</si>
  <si>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</si>
  <si>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</si>
  <si>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</si>
  <si>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</si>
  <si>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</si>
  <si>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</si>
  <si>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</si>
  <si>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</si>
  <si>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</si>
  <si>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</si>
  <si>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</si>
  <si>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</si>
  <si>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</si>
  <si>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</si>
  <si>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</si>
  <si>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</si>
  <si>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</si>
  <si>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</si>
  <si>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</si>
  <si>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</si>
  <si>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</si>
  <si>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</si>
  <si>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</si>
  <si>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</si>
  <si>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</si>
  <si>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</si>
  <si>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</si>
  <si>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</si>
  <si>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</si>
  <si>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</si>
  <si>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</si>
  <si>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</si>
  <si>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</si>
  <si>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</si>
  <si>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</si>
  <si>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</si>
  <si>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</si>
  <si>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</si>
  <si>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</si>
  <si>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</si>
  <si>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</si>
  <si>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</si>
  <si>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</si>
  <si>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</si>
  <si>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</si>
  <si>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</si>
  <si>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</si>
  <si>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</si>
  <si>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</si>
  <si>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</si>
  <si>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</si>
  <si>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</si>
  <si>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</si>
  <si>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</si>
  <si>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</si>
  <si>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</si>
  <si>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</si>
  <si>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</si>
  <si>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</si>
  <si>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</si>
  <si>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</si>
  <si>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</si>
  <si>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</si>
  <si>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</si>
  <si>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</si>
  <si>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</si>
  <si>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</si>
  <si>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</si>
  <si>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</si>
  <si>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</si>
  <si>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</si>
  <si>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</si>
  <si>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</si>
  <si>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</si>
  <si>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</si>
  <si>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</si>
  <si>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</si>
  <si>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</si>
  <si>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</si>
  <si>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</si>
  <si>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</si>
  <si>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</si>
  <si>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</si>
  <si>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</si>
  <si>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</si>
  <si>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</si>
  <si>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</si>
  <si>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</si>
  <si>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</si>
  <si>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</si>
  <si>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</si>
  <si>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</si>
  <si>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</si>
  <si>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</si>
  <si>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</si>
  <si>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</si>
  <si>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</si>
  <si>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</si>
  <si>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</si>
  <si>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</si>
  <si>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</si>
  <si>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</si>
  <si>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</si>
  <si>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</si>
  <si>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</si>
  <si>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</si>
  <si>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</si>
  <si>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</si>
  <si>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</si>
  <si>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</si>
  <si>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</si>
  <si>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</si>
  <si>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</si>
  <si>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</si>
  <si>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</si>
  <si>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</si>
  <si>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</si>
  <si>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</si>
  <si>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</si>
  <si>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</si>
  <si>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</si>
  <si>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</si>
  <si>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</si>
  <si>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</si>
  <si>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</si>
  <si>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</si>
  <si>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</si>
  <si>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</si>
  <si>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</si>
  <si>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</si>
  <si>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</si>
  <si>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</si>
  <si>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</si>
  <si>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</si>
  <si>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</si>
  <si>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</si>
  <si>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</si>
  <si>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</si>
  <si>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</si>
  <si>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</si>
  <si>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</si>
  <si>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</si>
  <si>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</si>
  <si>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</si>
  <si>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</si>
  <si>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</si>
  <si>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</si>
  <si>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</si>
  <si>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</si>
  <si>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</si>
  <si>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</si>
  <si>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</si>
  <si>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</si>
  <si>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</si>
  <si>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</si>
  <si>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</si>
  <si>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</si>
  <si>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</si>
  <si>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</si>
  <si>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</si>
  <si>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</si>
  <si>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</si>
  <si>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</si>
  <si>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</si>
  <si>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</si>
  <si>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</si>
  <si>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</si>
  <si>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</si>
  <si>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</si>
  <si>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</si>
  <si>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</si>
  <si>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</si>
  <si>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</si>
  <si>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</si>
  <si>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</si>
  <si>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</si>
  <si>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</si>
  <si>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</si>
  <si>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</si>
  <si>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</si>
  <si>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</si>
  <si>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</si>
  <si>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</si>
  <si>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</si>
  <si>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</si>
  <si>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</si>
  <si>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</si>
  <si>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</si>
  <si>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</si>
  <si>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</si>
  <si>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</si>
  <si>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</si>
  <si>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</si>
  <si>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</si>
  <si>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</si>
  <si>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</si>
  <si>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</si>
  <si>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</si>
  <si>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</si>
  <si>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</si>
  <si>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</si>
  <si>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</si>
  <si>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</si>
  <si>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</si>
  <si>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</si>
  <si>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</si>
  <si>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</si>
  <si>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</si>
  <si>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</si>
  <si>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</si>
  <si>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</si>
  <si>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</si>
  <si>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</si>
  <si>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</si>
  <si>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</si>
  <si>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</si>
  <si>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</si>
  <si>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</si>
  <si>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</si>
  <si>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</si>
  <si>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</si>
  <si>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</si>
  <si>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</si>
  <si>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</si>
  <si>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</si>
  <si>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</si>
  <si>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</si>
  <si>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</si>
  <si>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</si>
  <si>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</si>
  <si>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</si>
  <si>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</si>
  <si>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</si>
  <si>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</si>
  <si>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</si>
  <si>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</si>
  <si>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</si>
  <si>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</si>
  <si>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</si>
  <si>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</si>
  <si>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</si>
  <si>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</si>
  <si>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</si>
  <si>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</si>
  <si>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</si>
  <si>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</si>
  <si>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</si>
  <si>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</si>
  <si>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</si>
  <si>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</si>
  <si>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</si>
  <si>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</si>
  <si>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</si>
  <si>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</si>
  <si>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</si>
  <si>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</si>
  <si>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</si>
  <si>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</si>
  <si>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</si>
  <si>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</si>
  <si>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</si>
  <si>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</si>
  <si>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</si>
  <si>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</si>
  <si>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</si>
  <si>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</si>
  <si>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</si>
  <si>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</si>
  <si>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</si>
  <si>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</si>
  <si>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</si>
  <si>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</si>
  <si>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</si>
  <si>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</si>
  <si>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</si>
  <si>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</si>
  <si>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</si>
  <si>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</si>
  <si>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</si>
  <si>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</si>
  <si>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</si>
  <si>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</si>
  <si>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</si>
  <si>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</si>
  <si>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</si>
  <si>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</si>
  <si>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</si>
  <si>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</si>
  <si>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</si>
  <si>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</si>
  <si>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</si>
  <si>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</si>
  <si>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</si>
  <si>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</si>
  <si>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</si>
  <si>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</si>
  <si>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</si>
  <si>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</si>
  <si>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</si>
  <si>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</si>
  <si>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</si>
  <si>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</si>
  <si>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</si>
  <si>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</si>
  <si>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</si>
  <si>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</si>
  <si>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</si>
  <si>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</si>
  <si>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</si>
  <si>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</si>
  <si>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</si>
  <si>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</si>
  <si>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</si>
  <si>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</si>
  <si>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</si>
  <si>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</si>
  <si>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</si>
  <si>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</si>
  <si>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</si>
  <si>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</si>
  <si>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</si>
  <si>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</si>
  <si>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</si>
  <si>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</si>
  <si>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</si>
  <si>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</si>
  <si>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</si>
  <si>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</si>
  <si>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</si>
  <si>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</si>
  <si>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</si>
  <si>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</si>
  <si>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</si>
  <si>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</si>
  <si>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</si>
  <si>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</si>
  <si>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</si>
  <si>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</si>
  <si>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</si>
  <si>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</si>
  <si>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</si>
  <si>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</si>
  <si>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</si>
  <si>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</si>
  <si>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</si>
  <si>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</si>
  <si>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</si>
  <si>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</si>
  <si>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</si>
  <si>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</si>
  <si>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</si>
  <si>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</si>
  <si>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</si>
  <si>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</si>
  <si>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</si>
  <si>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</si>
  <si>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</si>
  <si>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</si>
  <si>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</si>
  <si>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</si>
  <si>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</si>
  <si>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</si>
  <si>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</si>
  <si>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</si>
  <si>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</si>
  <si>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</si>
  <si>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</si>
  <si>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</si>
  <si>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</si>
  <si>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</si>
  <si>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</si>
  <si>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</si>
  <si>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</si>
  <si>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</si>
  <si>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</si>
  <si>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</si>
  <si>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</si>
  <si>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</si>
  <si>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</si>
  <si>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</si>
  <si>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</si>
  <si>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</si>
  <si>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</si>
  <si>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</si>
  <si>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</si>
  <si>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</si>
  <si>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</si>
  <si>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</si>
  <si>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</si>
  <si>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</si>
  <si>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</si>
  <si>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</si>
  <si>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</si>
  <si>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</si>
  <si>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</si>
  <si>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</si>
  <si>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</si>
  <si>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</si>
  <si>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</si>
  <si>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</si>
  <si>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</si>
  <si>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</si>
  <si>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</si>
  <si>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</si>
  <si>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</si>
  <si>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</si>
  <si>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</si>
  <si>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</si>
  <si>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</si>
  <si>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</si>
  <si>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</si>
  <si>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</si>
  <si>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</si>
  <si>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</si>
  <si>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</si>
  <si>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</si>
  <si>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</si>
  <si>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</si>
  <si>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</si>
  <si>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</si>
  <si>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</si>
  <si>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</si>
  <si>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</si>
  <si>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</si>
  <si>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</si>
  <si>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</si>
  <si>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</si>
  <si>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</si>
  <si>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</si>
  <si>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</si>
  <si>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</si>
  <si>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</si>
  <si>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</si>
  <si>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</si>
  <si>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</si>
  <si>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</si>
  <si>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</si>
  <si>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</si>
  <si>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</si>
  <si>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</si>
  <si>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</si>
  <si>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</si>
  <si>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</si>
  <si>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</si>
  <si>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</si>
  <si>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</si>
  <si>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</si>
  <si>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</si>
  <si>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</si>
  <si>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</si>
  <si>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</si>
  <si>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</si>
  <si>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</si>
  <si>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</si>
  <si>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</si>
  <si>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</si>
  <si>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</si>
  <si>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</si>
  <si>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</si>
  <si>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</si>
  <si>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</si>
  <si>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</si>
  <si>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</si>
  <si>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</si>
  <si>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</si>
  <si>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</si>
  <si>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</si>
  <si>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</si>
  <si>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</si>
  <si>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</si>
  <si>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</si>
  <si>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</si>
  <si>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</si>
  <si>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</si>
  <si>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</si>
  <si>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</si>
  <si>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</si>
  <si>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</si>
  <si>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</si>
  <si>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</si>
  <si>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</si>
  <si>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</si>
  <si>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</si>
  <si>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</si>
  <si>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</si>
  <si>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</si>
  <si>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</si>
  <si>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</si>
  <si>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</si>
  <si>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</si>
  <si>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</si>
  <si>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</si>
  <si>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</si>
  <si>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</si>
  <si>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</si>
  <si>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</si>
  <si>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</si>
  <si>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</si>
  <si>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</si>
  <si>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</si>
  <si>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</si>
  <si>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</si>
  <si>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</si>
  <si>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</si>
  <si>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</si>
  <si>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</si>
  <si>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</si>
  <si>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</si>
  <si>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</si>
  <si>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</si>
  <si>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</si>
  <si>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</si>
  <si>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</si>
  <si>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</si>
  <si>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</si>
  <si>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</si>
  <si>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</si>
  <si>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</si>
  <si>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</si>
  <si>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</si>
  <si>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</si>
  <si>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</si>
  <si>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</si>
  <si>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</si>
  <si>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</si>
  <si>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</si>
  <si>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</si>
  <si>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</si>
  <si>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</si>
  <si>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</si>
  <si>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</si>
  <si>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</si>
  <si>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</si>
  <si>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</si>
  <si>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</si>
  <si>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</si>
  <si>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</si>
  <si>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</si>
  <si>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</si>
  <si>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</si>
  <si>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</si>
  <si>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</si>
  <si>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</si>
  <si>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</si>
  <si>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</si>
  <si>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</si>
  <si>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</si>
  <si>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</si>
  <si>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</si>
  <si>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</si>
  <si>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</si>
  <si>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</si>
  <si>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</si>
  <si>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</si>
  <si>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</si>
  <si>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</si>
  <si>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</si>
  <si>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</si>
  <si>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</si>
  <si>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</si>
  <si>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</si>
  <si>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</si>
  <si>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</si>
  <si>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</si>
  <si>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</si>
  <si>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</si>
  <si>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</si>
  <si>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</si>
  <si>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</si>
  <si>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</si>
  <si>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</si>
  <si>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</si>
  <si>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</si>
  <si>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</si>
  <si>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</si>
  <si>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</si>
  <si>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</si>
  <si>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</si>
  <si>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</si>
  <si>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</si>
  <si>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</si>
  <si>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</si>
  <si>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</si>
  <si>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</si>
  <si>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</si>
  <si>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</si>
  <si>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</si>
  <si>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</si>
  <si>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</si>
  <si>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</si>
  <si>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</si>
  <si>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</si>
  <si>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</si>
  <si>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</si>
  <si>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</si>
  <si>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</si>
  <si>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</si>
  <si>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</si>
  <si>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</si>
  <si>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</si>
  <si>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</si>
  <si>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</si>
  <si>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</si>
  <si>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</si>
  <si>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</si>
  <si>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</si>
  <si>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</si>
  <si>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</si>
  <si>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</si>
  <si>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</si>
  <si>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</si>
  <si>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</si>
  <si>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</si>
  <si>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</si>
  <si>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</si>
  <si>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</si>
  <si>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</si>
  <si>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</si>
  <si>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</si>
  <si>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</si>
  <si>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</si>
  <si>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</si>
  <si>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</si>
  <si>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</si>
  <si>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</si>
  <si>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</si>
  <si>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</si>
  <si>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</si>
  <si>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</si>
  <si>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</si>
  <si>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</si>
  <si>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</si>
  <si>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</si>
  <si>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</si>
  <si>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</si>
  <si>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</si>
  <si>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</si>
  <si>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</si>
  <si>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</si>
  <si>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</si>
  <si>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</si>
  <si>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</si>
  <si>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</si>
  <si>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</si>
  <si>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</si>
  <si>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</si>
  <si>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</si>
  <si>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</si>
  <si>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</si>
  <si>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</si>
  <si>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</si>
  <si>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</si>
  <si>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</si>
  <si>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</si>
  <si>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</si>
  <si>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</si>
  <si>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</si>
  <si>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</si>
  <si>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</si>
  <si>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</si>
  <si>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</si>
  <si>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</si>
  <si>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</si>
  <si>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</si>
  <si>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</si>
  <si>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</si>
  <si>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</si>
  <si>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</si>
  <si>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</si>
  <si>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</si>
  <si>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</si>
  <si>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</si>
  <si>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</si>
  <si>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</si>
  <si>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</si>
  <si>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</si>
  <si>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</si>
  <si>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</si>
  <si>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</si>
  <si>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</si>
  <si>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</si>
  <si>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</si>
  <si>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</si>
  <si>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</si>
  <si>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</si>
  <si>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</si>
  <si>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</si>
  <si>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</si>
  <si>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</si>
  <si>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</si>
  <si>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</si>
  <si>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</si>
  <si>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</si>
  <si>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</si>
  <si>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</si>
  <si>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</si>
  <si>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</si>
  <si>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</si>
  <si>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</si>
  <si>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</si>
  <si>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</si>
  <si>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</si>
  <si>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</si>
  <si>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</si>
  <si>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</si>
  <si>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</si>
  <si>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</si>
  <si>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</si>
  <si>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</si>
  <si>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</si>
  <si>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</si>
  <si>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</si>
  <si>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</si>
  <si>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</si>
  <si>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</si>
  <si>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</si>
  <si>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</si>
  <si>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</si>
  <si>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</si>
  <si>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</si>
  <si>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</si>
  <si>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</si>
  <si>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</si>
  <si>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</si>
  <si>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</si>
  <si>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</si>
  <si>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</si>
  <si>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</si>
  <si>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</si>
  <si>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</si>
  <si>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</si>
  <si>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</si>
  <si>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</si>
  <si>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</si>
  <si>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</si>
  <si>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</si>
  <si>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</si>
  <si>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</si>
  <si>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</si>
  <si>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</si>
  <si>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</si>
  <si>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</si>
  <si>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</si>
  <si>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</si>
  <si>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</si>
  <si>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</si>
  <si>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</si>
  <si>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</si>
  <si>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</si>
  <si>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</si>
  <si>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</si>
  <si>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</si>
  <si>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</si>
  <si>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</si>
  <si>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</si>
  <si>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</si>
  <si>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</si>
  <si>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</si>
  <si>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</si>
  <si>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</si>
  <si>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</si>
  <si>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</si>
  <si>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</si>
  <si>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</si>
  <si>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</si>
  <si>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</si>
  <si>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</si>
  <si>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</si>
  <si>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</si>
  <si>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</si>
  <si>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</si>
  <si>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</si>
  <si>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</si>
  <si>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</si>
  <si>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</si>
  <si>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</si>
  <si>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</si>
  <si>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</si>
  <si>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</si>
  <si>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</si>
  <si>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</si>
  <si>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</si>
  <si>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</si>
  <si>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</si>
  <si>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</si>
  <si>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</si>
  <si>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</si>
  <si>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</si>
  <si>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</si>
  <si>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</si>
  <si>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</si>
  <si>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</si>
  <si>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</si>
  <si>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</si>
  <si>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</si>
  <si>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</si>
  <si>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</si>
  <si>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</si>
  <si>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</si>
  <si>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</si>
  <si>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</si>
  <si>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</si>
  <si>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</si>
  <si>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</si>
  <si>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</si>
  <si>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</si>
  <si>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</si>
  <si>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</si>
  <si>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</si>
  <si>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</si>
  <si>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</si>
  <si>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</si>
  <si>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</si>
  <si>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</si>
  <si>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</si>
  <si>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</si>
  <si>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</si>
  <si>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</si>
  <si>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</si>
  <si>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</si>
  <si>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</si>
  <si>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</si>
  <si>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</si>
  <si>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</si>
  <si>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</si>
  <si>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</si>
  <si>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</si>
  <si>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</si>
  <si>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</si>
  <si>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</si>
  <si>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</si>
  <si>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</si>
  <si>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</si>
  <si>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</si>
  <si>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</si>
  <si>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</si>
  <si>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</si>
  <si>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</si>
  <si>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</si>
  <si>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</si>
  <si>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</si>
  <si>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</si>
  <si>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</si>
  <si>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</si>
  <si>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</si>
  <si>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</si>
  <si>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</si>
  <si>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</si>
  <si>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</si>
  <si>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</si>
  <si>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</si>
  <si>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</si>
  <si>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</si>
  <si>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</si>
  <si>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</si>
  <si>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</si>
  <si>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</si>
  <si>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</si>
  <si>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</si>
  <si>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</si>
  <si>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</si>
  <si>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</si>
  <si>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</si>
  <si>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</si>
  <si>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</si>
  <si>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</si>
  <si>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</si>
  <si>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</si>
  <si>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</si>
  <si>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</si>
  <si>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</si>
  <si>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</si>
  <si>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</si>
  <si>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</si>
  <si>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</si>
  <si>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</si>
  <si>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</si>
  <si>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</si>
  <si>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</si>
  <si>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</si>
  <si>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</si>
  <si>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</si>
  <si>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</si>
  <si>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</si>
  <si>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</si>
  <si>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</si>
  <si>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</si>
  <si>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</si>
  <si>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</si>
  <si>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</si>
  <si>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</si>
  <si>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</si>
  <si>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</si>
  <si>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</si>
  <si>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</si>
  <si>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</si>
  <si>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</si>
  <si>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</si>
  <si>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</si>
  <si>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</si>
  <si>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</si>
  <si>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</si>
  <si>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</si>
  <si>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</si>
  <si>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</si>
  <si>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</si>
  <si>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</si>
  <si>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</si>
  <si>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</si>
  <si>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</si>
  <si>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</si>
  <si>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</si>
  <si>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</si>
  <si>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</si>
  <si>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</si>
  <si>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</si>
  <si>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</si>
  <si>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</si>
  <si>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</si>
  <si>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</si>
  <si>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</si>
  <si>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</si>
  <si>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</si>
  <si>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</si>
  <si>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</si>
  <si>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</si>
  <si>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</si>
  <si>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</si>
  <si>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</si>
  <si>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</si>
  <si>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</si>
  <si>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</si>
  <si>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</si>
  <si>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</si>
  <si>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</si>
  <si>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</si>
  <si>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</si>
  <si>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</si>
  <si>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</si>
  <si>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</si>
  <si>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</si>
  <si>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</si>
  <si>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</si>
  <si>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</si>
  <si>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</si>
  <si>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</si>
  <si>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</si>
  <si>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</si>
  <si>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</si>
  <si>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</si>
  <si>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</si>
  <si>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</si>
  <si>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</si>
  <si>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</si>
  <si>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</si>
  <si>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</si>
  <si>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</si>
  <si>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</si>
  <si>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</si>
  <si>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</si>
  <si>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</si>
  <si>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</si>
  <si>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</si>
  <si>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</si>
  <si>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</si>
  <si>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</si>
  <si>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</si>
  <si>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</si>
  <si>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</si>
  <si>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</si>
  <si>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</si>
  <si>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</si>
  <si>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</si>
  <si>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</si>
  <si>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</si>
  <si>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</si>
  <si>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</si>
  <si>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</si>
  <si>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</si>
  <si>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</si>
  <si>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</si>
  <si>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</si>
  <si>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</si>
  <si>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</si>
  <si>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</si>
  <si>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</si>
  <si>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</si>
  <si>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</si>
  <si>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</si>
  <si>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</si>
  <si>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</si>
  <si>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</si>
  <si>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</si>
  <si>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</si>
  <si>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</si>
  <si>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</si>
  <si>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</si>
  <si>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</si>
  <si>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</si>
  <si>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</si>
  <si>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</si>
  <si>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</si>
  <si>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</si>
  <si>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</si>
  <si>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</si>
  <si>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</si>
  <si>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</si>
  <si>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</si>
  <si>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</si>
  <si>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</si>
  <si>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</si>
  <si>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</si>
  <si>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</si>
  <si>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</si>
  <si>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</si>
  <si>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</si>
  <si>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</si>
  <si>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</si>
  <si>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</si>
  <si>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</si>
  <si>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</si>
  <si>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</si>
  <si>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</si>
  <si>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</si>
  <si>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</si>
  <si>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</si>
  <si>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</si>
  <si>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</si>
  <si>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</si>
  <si>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</si>
  <si>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</si>
  <si>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</si>
  <si>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</si>
  <si>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</si>
  <si>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</si>
  <si>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</si>
  <si>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</si>
  <si>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</si>
  <si>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</si>
  <si>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</si>
  <si>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</si>
  <si>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 xml:space="preserve">Tax Year </t>
    </r>
    <r>
      <rPr>
        <b/>
        <u/>
        <sz val="8"/>
        <rFont val="Calibri"/>
        <family val="2"/>
      </rPr>
      <t>2017</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</si>
  <si>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</si>
  <si>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</si>
  <si>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</si>
  <si>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</si>
  <si>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</si>
  <si>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</si>
  <si>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</si>
  <si>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</si>
  <si>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</si>
  <si>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</si>
  <si>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</si>
  <si>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</si>
  <si>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</si>
  <si>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</si>
  <si>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</si>
  <si>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</si>
  <si>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</si>
  <si>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</si>
  <si>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</si>
  <si>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</si>
  <si>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</si>
  <si>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</si>
  <si>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</si>
  <si>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</si>
  <si>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</si>
  <si>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</si>
  <si>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</si>
  <si>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</si>
  <si>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</si>
  <si>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</si>
  <si>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</si>
  <si>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</si>
  <si>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</si>
  <si>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</si>
  <si>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</si>
  <si>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</si>
  <si>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</si>
  <si>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</si>
  <si>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</si>
  <si>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</si>
  <si>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</si>
  <si>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</si>
  <si>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</si>
  <si>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</si>
  <si>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</si>
  <si>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</si>
  <si>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</si>
  <si>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</si>
  <si>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</si>
  <si>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</si>
  <si>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</si>
  <si>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</si>
  <si>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</si>
  <si>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</si>
  <si>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</si>
  <si>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</si>
  <si>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 xml:space="preserve">Note:  IF THE PAPER COPY OF THE AFR IS </t>
    </r>
    <r>
      <rPr>
        <b/>
        <u/>
        <sz val="9"/>
        <rFont val="Calibri"/>
        <family val="2"/>
      </rPr>
      <t>NOT</t>
    </r>
    <r>
      <rPr>
        <b/>
        <sz val="9"/>
        <rFont val="Calibri"/>
        <family val="2"/>
      </rPr>
      <t xml:space="preserve"> THE SAME AS THE ELECTRONIC VERSION, PLEASE NOTIFY - Leslie Clay at</t>
    </r>
    <r>
      <rPr>
        <b/>
        <sz val="9"/>
        <color indexed="12"/>
        <rFont val="Calibri"/>
        <family val="2"/>
      </rPr>
      <t xml:space="preserve"> lclay@isbe.net </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</si>
  <si>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</si>
  <si>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</si>
  <si>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</si>
  <si>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</si>
  <si>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</si>
  <si>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</si>
  <si>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</si>
  <si>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</si>
  <si>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</si>
  <si>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</si>
  <si>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</si>
  <si>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</si>
  <si>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</si>
  <si>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</si>
  <si>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</si>
  <si>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</si>
  <si>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</si>
  <si>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</si>
  <si>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</si>
  <si>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</si>
  <si>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</si>
  <si>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</si>
  <si>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</si>
  <si>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</si>
  <si>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</si>
  <si>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</si>
  <si>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</si>
  <si>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</si>
  <si>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</si>
  <si>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</si>
  <si>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</si>
  <si>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</si>
  <si>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</si>
  <si>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</si>
  <si>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</si>
  <si>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</si>
  <si>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</si>
  <si>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</si>
  <si>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</si>
  <si>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</si>
  <si>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</si>
  <si>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</si>
  <si>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</si>
  <si>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</si>
  <si>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</si>
  <si>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</si>
  <si>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</si>
  <si>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</si>
  <si>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</si>
  <si>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</si>
  <si>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</si>
  <si>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</si>
  <si>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</si>
  <si>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</si>
  <si>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</si>
  <si>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</si>
  <si>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</si>
  <si>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</si>
  <si>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</si>
  <si>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</si>
  <si>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</si>
  <si>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</si>
  <si>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</si>
  <si>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</si>
  <si>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</si>
  <si>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</si>
  <si>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</si>
  <si>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</si>
  <si>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</si>
  <si>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</si>
  <si>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</si>
  <si>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</si>
  <si>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</si>
  <si>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</si>
  <si>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</si>
  <si>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</si>
  <si>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</si>
  <si>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</si>
  <si>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</si>
  <si>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</si>
  <si>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</si>
  <si>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</si>
  <si>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</si>
  <si>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</si>
  <si>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</si>
  <si>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</si>
  <si>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</si>
  <si>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</si>
  <si>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</si>
  <si>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</si>
  <si>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</si>
  <si>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</si>
  <si>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</si>
  <si>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</si>
  <si>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</si>
  <si>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</si>
  <si>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</si>
  <si>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</si>
  <si>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</si>
  <si>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</si>
  <si>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</si>
  <si>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</si>
  <si>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</si>
  <si>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</si>
  <si>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</si>
  <si>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</si>
  <si>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</si>
  <si>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</si>
  <si>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</si>
  <si>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</si>
  <si>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</si>
  <si>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</si>
  <si>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</si>
  <si>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</si>
  <si>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</si>
  <si>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</si>
  <si>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</si>
  <si>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</si>
  <si>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</si>
  <si>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</si>
  <si>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</si>
  <si>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</si>
  <si>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</si>
  <si>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</si>
  <si>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</si>
  <si>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</si>
  <si>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</si>
  <si>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</si>
  <si>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</si>
  <si>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</si>
  <si>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</si>
  <si>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</si>
  <si>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</si>
  <si>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</si>
  <si>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</si>
  <si>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</si>
  <si>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indexed="8"/>
        <rFont val="Calibri"/>
        <family val="2"/>
      </rPr>
      <t>paid</t>
    </r>
    <r>
      <rPr>
        <i/>
        <sz val="11"/>
        <color indexed="8"/>
        <rFont val="Calibri"/>
        <family val="2"/>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</si>
  <si>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</si>
  <si>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</si>
  <si>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indexed="12"/>
        <rFont val="Calibri"/>
        <family val="2"/>
      </rPr>
      <t xml:space="preserve"> https://www.isbe.net/Pages/Waivers.aspx</t>
    </r>
    <r>
      <rPr>
        <sz val="8"/>
        <rFont val="Calibri"/>
        <family val="2"/>
      </rPr>
      <t xml:space="preserve">  </t>
    </r>
  </si>
  <si>
    <r>
      <t xml:space="preserve">Value of Commodities Received for Fiscal Year 2018 </t>
    </r>
    <r>
      <rPr>
        <i/>
        <sz val="8"/>
        <rFont val="Calibri"/>
        <family val="2"/>
      </rPr>
      <t>(Include the value of commodities when determining if a Single Audit is required)</t>
    </r>
    <r>
      <rPr>
        <sz val="7"/>
        <rFont val="Calibri"/>
        <family val="2"/>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</si>
  <si>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</si>
  <si>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</si>
  <si>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</si>
  <si>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</si>
  <si>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</si>
  <si>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</si>
  <si>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</si>
  <si>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</si>
  <si>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</si>
  <si>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</si>
  <si>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</si>
  <si>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</si>
  <si>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</si>
  <si>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</si>
  <si>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</si>
  <si>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</si>
  <si>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</si>
  <si>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</si>
  <si>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</si>
  <si>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</si>
  <si>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</si>
  <si>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</si>
  <si>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</si>
  <si>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</si>
  <si>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</si>
  <si>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</si>
  <si>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</si>
  <si>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</si>
  <si>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</si>
  <si>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</si>
  <si>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</si>
  <si>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</si>
  <si>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</si>
  <si>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</si>
  <si>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</si>
  <si>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</si>
  <si>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</si>
  <si>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</si>
  <si>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</si>
  <si>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</si>
  <si>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</si>
  <si>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</si>
  <si>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</si>
  <si>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</si>
  <si>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</si>
  <si>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</si>
  <si>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</si>
  <si>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</si>
  <si>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</si>
  <si>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</si>
  <si>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</si>
  <si>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</si>
  <si>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</si>
  <si>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</si>
  <si>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</si>
  <si>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</si>
  <si>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</si>
  <si>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</si>
  <si>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</si>
  <si>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</si>
  <si>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</si>
  <si>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</si>
  <si>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</si>
  <si>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</si>
  <si>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</si>
  <si>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</si>
  <si>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</si>
  <si>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</si>
  <si>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</si>
  <si>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</si>
  <si>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</si>
  <si>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</si>
  <si>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</si>
  <si>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</si>
  <si>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</si>
  <si>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</si>
  <si>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t>
    </r>
  </si>
  <si>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</si>
  <si>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</si>
  <si>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</si>
  <si>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</si>
  <si>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</si>
  <si>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</si>
  <si>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</si>
  <si>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</si>
  <si>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</si>
  <si>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</si>
  <si>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</si>
  <si>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</si>
  <si>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</si>
  <si>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</si>
  <si>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</si>
  <si>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</si>
  <si>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</si>
  <si>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</si>
  <si>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</si>
  <si>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</si>
  <si>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</si>
  <si>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</si>
  <si>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</si>
  <si>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</si>
  <si>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</si>
  <si>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</si>
  <si>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</si>
  <si>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</si>
  <si>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</si>
  <si>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</si>
  <si>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</si>
  <si>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</si>
  <si>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</si>
  <si>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</si>
  <si>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</si>
  <si>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</si>
  <si>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</si>
  <si>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</si>
  <si>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</si>
  <si>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</si>
  <si>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</si>
  <si>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</si>
  <si>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</si>
  <si>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</si>
  <si>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</si>
  <si>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</si>
  <si>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</si>
  <si>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</si>
  <si>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</si>
  <si>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</si>
  <si>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</si>
  <si>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</si>
  <si>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</si>
  <si>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t>x</t>
  </si>
  <si>
    <t>Woodford</t>
  </si>
  <si>
    <t>Riverview CCSD 2</t>
  </si>
  <si>
    <t>1421 Spring Bay Road</t>
  </si>
  <si>
    <t>East Peoria</t>
  </si>
  <si>
    <t>309-822-8550</t>
  </si>
  <si>
    <t>309-822-8414</t>
  </si>
  <si>
    <t>Phillips &amp; Associates, CPAs, P.C.</t>
  </si>
  <si>
    <t>Richard W. Phillips</t>
  </si>
  <si>
    <t>1600 Hunt Drive, Ste B</t>
  </si>
  <si>
    <t>Normal</t>
  </si>
  <si>
    <t>Illinois</t>
  </si>
  <si>
    <t>309-452-2417</t>
  </si>
  <si>
    <t>309-888-9261</t>
  </si>
  <si>
    <t>rwp6505@aol.com</t>
  </si>
  <si>
    <t>2015 Working Cash Bonds</t>
  </si>
  <si>
    <t>2018 G O School Bonds</t>
  </si>
  <si>
    <t>Childrens Home-Kiefer/Woodford County Special Ed Assn</t>
  </si>
  <si>
    <t>Tasc-Flex Program</t>
  </si>
  <si>
    <t>Illinois Assn of School Administrators- Job Bank</t>
  </si>
  <si>
    <t>Regl Office of Educ 53</t>
  </si>
  <si>
    <t>Woodford County Special Ed Assn- Special Ed Teachers</t>
  </si>
  <si>
    <t>Woodford County Special Ed Assn- Special Programs</t>
  </si>
  <si>
    <t>Woodford Co Sp Ed Assn- Medicaid/Medicare Agreements</t>
  </si>
  <si>
    <t>Working Cash 247k &amp; Life Safety 57k</t>
  </si>
  <si>
    <t>066-004933</t>
  </si>
  <si>
    <t>Daren Lowery</t>
  </si>
  <si>
    <t>dlowery@rgschool.com</t>
  </si>
  <si>
    <t>Phillips &amp; Associates CPAs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</si>
</sst>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4"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22"/>
        <bgColor indexed="6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style="thin">
        <color indexed="64"/>
      </left>
      <right style="thin">
        <color indexed="64"/>
      </right>
      <top style="thin">
        <color indexed="64"/>
      </top>
      <bottom style="thin">
        <color indexed="64"/>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64"/>
      </top>
      <bottom style="thin">
        <color indexed="64"/>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right/>
      <top/>
      <bottom style="thin">
        <color theme="0" tint="-0.49998474074526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2" fillId="0" borderId="0" applyNumberFormat="0" applyFill="0" applyBorder="0" applyAlignment="0" applyProtection="0"/>
    <xf numFmtId="0" fontId="1" fillId="0" borderId="0"/>
    <xf numFmtId="0" fontId="80" fillId="0" borderId="0"/>
    <xf numFmtId="0" fontId="80"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496">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17" applyFont="1" applyBorder="1" applyAlignment="1" applyProtection="1">
      <alignment vertical="center"/>
    </xf>
    <xf numFmtId="0" fontId="7" fillId="0" borderId="0" xfId="17" applyNumberFormat="1" applyFont="1" applyBorder="1" applyAlignment="1" applyProtection="1">
      <alignment horizontal="left" vertical="center"/>
    </xf>
    <xf numFmtId="0" fontId="7" fillId="0" borderId="0" xfId="17" applyNumberFormat="1" applyFont="1" applyBorder="1" applyAlignment="1" applyProtection="1">
      <alignment vertical="center"/>
    </xf>
    <xf numFmtId="0" fontId="2" fillId="0" borderId="0" xfId="17" applyNumberFormat="1" applyFont="1" applyBorder="1" applyAlignment="1" applyProtection="1">
      <alignment vertical="center"/>
    </xf>
    <xf numFmtId="0" fontId="5" fillId="0" borderId="0" xfId="17" applyNumberFormat="1" applyFont="1" applyBorder="1" applyAlignment="1" applyProtection="1">
      <alignment vertical="center"/>
    </xf>
    <xf numFmtId="0" fontId="5" fillId="0" borderId="0" xfId="17" applyNumberFormat="1" applyFont="1" applyBorder="1" applyAlignment="1" applyProtection="1">
      <alignment horizontal="left" vertical="center"/>
    </xf>
    <xf numFmtId="0" fontId="2" fillId="0" borderId="0" xfId="17"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17" applyNumberFormat="1" applyFont="1" applyBorder="1" applyAlignment="1" applyProtection="1">
      <alignment horizontal="centerContinuous" vertical="center"/>
    </xf>
    <xf numFmtId="0" fontId="15" fillId="0" borderId="0" xfId="0" applyFont="1" applyFill="1" applyProtection="1"/>
    <xf numFmtId="0" fontId="5" fillId="0" borderId="0" xfId="17" applyFont="1" applyBorder="1" applyAlignment="1" applyProtection="1">
      <alignment horizontal="left" vertical="center"/>
    </xf>
    <xf numFmtId="0" fontId="23" fillId="0" borderId="0" xfId="17" applyFont="1" applyBorder="1" applyAlignment="1" applyProtection="1">
      <alignment vertical="center"/>
    </xf>
    <xf numFmtId="0" fontId="4" fillId="0" borderId="0" xfId="17" applyFont="1" applyBorder="1" applyAlignment="1" applyProtection="1">
      <alignment horizontal="center" vertical="center"/>
    </xf>
    <xf numFmtId="0" fontId="4" fillId="0" borderId="0" xfId="17" applyFont="1" applyBorder="1" applyAlignment="1" applyProtection="1">
      <alignment horizontal="left" vertical="center"/>
    </xf>
    <xf numFmtId="0" fontId="7" fillId="0" borderId="0" xfId="17" applyNumberFormat="1" applyFont="1" applyBorder="1" applyAlignment="1" applyProtection="1">
      <alignment horizontal="center" vertical="center"/>
    </xf>
    <xf numFmtId="0" fontId="2" fillId="0" borderId="0" xfId="17" applyFont="1" applyBorder="1" applyAlignment="1" applyProtection="1">
      <alignment vertical="center"/>
    </xf>
    <xf numFmtId="0" fontId="3" fillId="0" borderId="0" xfId="17" applyFont="1" applyBorder="1" applyAlignment="1" applyProtection="1">
      <alignment horizontal="left" vertical="center"/>
    </xf>
    <xf numFmtId="0" fontId="5" fillId="0" borderId="0" xfId="17" quotePrefix="1" applyNumberFormat="1" applyFont="1" applyBorder="1" applyAlignment="1" applyProtection="1">
      <alignment horizontal="left" vertical="center"/>
    </xf>
    <xf numFmtId="0" fontId="2" fillId="0" borderId="3" xfId="17" applyFont="1" applyBorder="1" applyAlignment="1" applyProtection="1">
      <alignment vertical="center"/>
    </xf>
    <xf numFmtId="0" fontId="5" fillId="0" borderId="4" xfId="17" applyFont="1" applyBorder="1" applyAlignment="1" applyProtection="1">
      <alignment vertical="center"/>
    </xf>
    <xf numFmtId="0" fontId="5" fillId="0" borderId="5" xfId="17" applyFont="1" applyBorder="1" applyAlignment="1" applyProtection="1">
      <alignment vertical="center"/>
    </xf>
    <xf numFmtId="0" fontId="2" fillId="0" borderId="6" xfId="17" applyFont="1" applyBorder="1" applyAlignment="1" applyProtection="1">
      <alignment vertical="center"/>
    </xf>
    <xf numFmtId="0" fontId="5" fillId="0" borderId="7" xfId="17"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17" applyNumberFormat="1" applyFont="1" applyBorder="1" applyAlignment="1" applyProtection="1">
      <alignment vertical="center"/>
    </xf>
    <xf numFmtId="0" fontId="5" fillId="0" borderId="4" xfId="17" applyNumberFormat="1" applyFont="1" applyBorder="1" applyAlignment="1" applyProtection="1">
      <alignment vertical="center"/>
    </xf>
    <xf numFmtId="0" fontId="5" fillId="0" borderId="8" xfId="17" applyNumberFormat="1" applyFont="1" applyBorder="1" applyAlignment="1" applyProtection="1">
      <alignment vertical="center"/>
    </xf>
    <xf numFmtId="0" fontId="5" fillId="0" borderId="5" xfId="17" applyNumberFormat="1" applyFont="1" applyBorder="1" applyAlignment="1" applyProtection="1">
      <alignment horizontal="left" vertical="center"/>
    </xf>
    <xf numFmtId="0" fontId="5" fillId="0" borderId="6" xfId="17" applyNumberFormat="1" applyFont="1" applyBorder="1" applyAlignment="1" applyProtection="1">
      <alignment vertical="center"/>
    </xf>
    <xf numFmtId="0" fontId="5" fillId="0" borderId="7" xfId="17" applyNumberFormat="1" applyFont="1" applyBorder="1" applyAlignment="1" applyProtection="1">
      <alignment vertical="center"/>
    </xf>
    <xf numFmtId="0" fontId="2" fillId="0" borderId="5" xfId="17" applyNumberFormat="1" applyFont="1" applyBorder="1" applyAlignment="1" applyProtection="1">
      <alignment horizontal="left" vertical="center"/>
    </xf>
    <xf numFmtId="0" fontId="5" fillId="0" borderId="5" xfId="17" applyNumberFormat="1" applyFont="1" applyBorder="1" applyAlignment="1" applyProtection="1">
      <alignment vertical="center"/>
    </xf>
    <xf numFmtId="0" fontId="5" fillId="0" borderId="4" xfId="17"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17" applyNumberFormat="1" applyFont="1" applyFill="1" applyBorder="1" applyAlignment="1" applyProtection="1">
      <alignment vertical="center"/>
    </xf>
    <xf numFmtId="0" fontId="2" fillId="0" borderId="3" xfId="17" quotePrefix="1" applyNumberFormat="1" applyFont="1" applyBorder="1" applyAlignment="1" applyProtection="1">
      <alignment horizontal="left" vertical="center"/>
    </xf>
    <xf numFmtId="0" fontId="5" fillId="0" borderId="6" xfId="17"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17" applyFont="1" applyBorder="1" applyAlignment="1" applyProtection="1">
      <alignment vertical="center"/>
    </xf>
    <xf numFmtId="0" fontId="2" fillId="0" borderId="4" xfId="0" applyNumberFormat="1" applyFont="1" applyBorder="1" applyAlignment="1">
      <alignment horizontal="left" vertical="center"/>
    </xf>
    <xf numFmtId="0" fontId="2" fillId="0" borderId="7" xfId="17" applyNumberFormat="1" applyFont="1" applyBorder="1" applyAlignment="1" applyProtection="1">
      <alignment vertical="center"/>
    </xf>
    <xf numFmtId="0" fontId="2" fillId="0" borderId="5" xfId="17" applyNumberFormat="1" applyFont="1" applyBorder="1" applyAlignment="1" applyProtection="1">
      <alignment vertical="center"/>
    </xf>
    <xf numFmtId="0" fontId="2" fillId="0" borderId="4" xfId="17" applyNumberFormat="1" applyFont="1" applyBorder="1" applyAlignment="1" applyProtection="1">
      <alignment horizontal="left" vertical="center"/>
    </xf>
    <xf numFmtId="0" fontId="2" fillId="0" borderId="4" xfId="17" applyFont="1" applyBorder="1" applyAlignment="1" applyProtection="1">
      <alignment vertical="center"/>
    </xf>
    <xf numFmtId="0" fontId="5" fillId="0" borderId="0" xfId="17"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17" applyFont="1" applyBorder="1" applyAlignment="1" applyProtection="1">
      <alignment horizontal="left" vertical="center"/>
    </xf>
    <xf numFmtId="0" fontId="2" fillId="0" borderId="4" xfId="17" applyFont="1" applyBorder="1" applyAlignment="1" applyProtection="1">
      <alignment horizontal="left" vertical="center"/>
    </xf>
    <xf numFmtId="0" fontId="5" fillId="0" borderId="5" xfId="17" applyFont="1" applyBorder="1" applyAlignment="1" applyProtection="1">
      <alignment horizontal="left" vertical="center"/>
    </xf>
    <xf numFmtId="0" fontId="4"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2" fillId="0" borderId="3" xfId="17" applyNumberFormat="1" applyFont="1" applyBorder="1" applyAlignment="1" applyProtection="1">
      <alignment horizontal="left" vertical="center"/>
    </xf>
    <xf numFmtId="0" fontId="2" fillId="0" borderId="3" xfId="17"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17" applyNumberFormat="1" applyFont="1" applyBorder="1" applyAlignment="1" applyProtection="1">
      <alignment vertical="center"/>
    </xf>
    <xf numFmtId="0" fontId="2" fillId="0" borderId="6" xfId="17" applyNumberFormat="1" applyFont="1" applyBorder="1" applyAlignment="1" applyProtection="1">
      <alignment horizontal="left" vertical="center"/>
    </xf>
    <xf numFmtId="0" fontId="2" fillId="0" borderId="4" xfId="17"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17" applyNumberFormat="1" applyFont="1" applyBorder="1" applyAlignment="1" applyProtection="1">
      <alignment horizontal="left" vertical="center" indent="1"/>
    </xf>
    <xf numFmtId="0" fontId="5" fillId="0" borderId="9" xfId="17" applyNumberFormat="1" applyFont="1" applyBorder="1" applyAlignment="1" applyProtection="1">
      <alignment vertical="center"/>
    </xf>
    <xf numFmtId="0" fontId="2" fillId="0" borderId="8" xfId="17" applyNumberFormat="1" applyFont="1" applyBorder="1" applyAlignment="1" applyProtection="1">
      <alignment vertical="top"/>
    </xf>
    <xf numFmtId="0" fontId="2" fillId="0" borderId="8" xfId="17" quotePrefix="1" applyNumberFormat="1" applyFont="1" applyBorder="1" applyAlignment="1" applyProtection="1">
      <alignment horizontal="left" vertical="center"/>
    </xf>
    <xf numFmtId="0" fontId="5" fillId="0" borderId="10" xfId="17"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17" applyNumberFormat="1" applyFont="1" applyBorder="1" applyAlignment="1" applyProtection="1">
      <alignment horizontal="center" vertical="center"/>
    </xf>
    <xf numFmtId="0" fontId="7" fillId="0" borderId="0" xfId="17" applyNumberFormat="1" applyFont="1" applyBorder="1" applyAlignment="1" applyProtection="1">
      <alignment horizontal="left" vertical="center" indent="2"/>
    </xf>
    <xf numFmtId="0" fontId="12" fillId="0" borderId="2" xfId="17" applyFont="1" applyBorder="1" applyAlignment="1" applyProtection="1">
      <alignment horizontal="center" vertical="center"/>
      <protection locked="0"/>
    </xf>
    <xf numFmtId="0" fontId="12" fillId="0" borderId="2" xfId="17" applyNumberFormat="1" applyFont="1" applyBorder="1" applyAlignment="1" applyProtection="1">
      <alignment horizontal="center" vertical="center"/>
      <protection locked="0"/>
    </xf>
    <xf numFmtId="0" fontId="22" fillId="0" borderId="0" xfId="17" applyFont="1" applyBorder="1" applyAlignment="1" applyProtection="1">
      <alignment horizontal="left" vertical="center"/>
    </xf>
    <xf numFmtId="0" fontId="4" fillId="0" borderId="2" xfId="17"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17"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17" applyFont="1" applyBorder="1" applyAlignment="1" applyProtection="1">
      <alignment horizontal="left" vertical="center" indent="1"/>
    </xf>
    <xf numFmtId="0" fontId="14" fillId="0" borderId="0" xfId="17" applyNumberFormat="1" applyFont="1" applyBorder="1" applyAlignment="1" applyProtection="1">
      <alignment horizontal="left" vertical="center" indent="1"/>
    </xf>
    <xf numFmtId="0" fontId="5" fillId="0" borderId="9" xfId="17"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17" applyFont="1" applyFill="1" applyBorder="1" applyAlignment="1" applyProtection="1">
      <alignment vertical="center"/>
    </xf>
    <xf numFmtId="0" fontId="5" fillId="0" borderId="6" xfId="17" applyFont="1" applyBorder="1" applyAlignment="1" applyProtection="1">
      <alignment vertical="center"/>
    </xf>
    <xf numFmtId="0" fontId="7" fillId="0" borderId="8" xfId="17" applyNumberFormat="1" applyFont="1" applyBorder="1" applyAlignment="1" applyProtection="1">
      <alignment vertical="center"/>
    </xf>
    <xf numFmtId="0" fontId="2" fillId="0" borderId="0" xfId="17"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17" applyFont="1" applyFill="1" applyBorder="1" applyAlignment="1" applyProtection="1">
      <alignment vertical="center"/>
    </xf>
    <xf numFmtId="0" fontId="5" fillId="0" borderId="4" xfId="17" applyFont="1" applyFill="1" applyBorder="1" applyAlignment="1" applyProtection="1">
      <alignment vertical="center"/>
    </xf>
    <xf numFmtId="0" fontId="5" fillId="0" borderId="5" xfId="17"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17"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4" fillId="0" borderId="0" xfId="0" applyFont="1" applyAlignment="1">
      <alignment horizontal="left" wrapText="1" indent="4"/>
    </xf>
    <xf numFmtId="0" fontId="11" fillId="0" borderId="2" xfId="17" applyNumberFormat="1" applyFont="1" applyBorder="1" applyAlignment="1" applyProtection="1">
      <alignment horizontal="center" vertical="center"/>
      <protection locked="0"/>
    </xf>
    <xf numFmtId="0" fontId="11" fillId="0" borderId="2" xfId="17"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17" applyNumberFormat="1" applyFont="1" applyFill="1" applyBorder="1" applyAlignment="1" applyProtection="1">
      <alignment horizontal="left" vertical="center" indent="1"/>
    </xf>
    <xf numFmtId="0" fontId="4" fillId="0" borderId="6" xfId="17" applyNumberFormat="1" applyFont="1" applyFill="1" applyBorder="1" applyAlignment="1" applyProtection="1">
      <alignment horizontal="left" vertical="center" indent="1"/>
    </xf>
    <xf numFmtId="0" fontId="7" fillId="0" borderId="6" xfId="17" applyNumberFormat="1" applyFont="1" applyBorder="1" applyAlignment="1" applyProtection="1">
      <alignment vertical="center"/>
    </xf>
    <xf numFmtId="0" fontId="5" fillId="0" borderId="9" xfId="17" applyNumberFormat="1" applyFont="1" applyBorder="1" applyAlignment="1" applyProtection="1">
      <alignment horizontal="right" vertical="center"/>
    </xf>
    <xf numFmtId="0" fontId="2" fillId="0" borderId="9" xfId="17" applyFont="1" applyBorder="1" applyAlignment="1" applyProtection="1">
      <alignment vertical="center"/>
    </xf>
    <xf numFmtId="0" fontId="5" fillId="0" borderId="8" xfId="17" applyFont="1" applyBorder="1" applyAlignment="1" applyProtection="1">
      <alignment vertical="center"/>
    </xf>
    <xf numFmtId="0" fontId="5" fillId="0" borderId="10" xfId="17" applyFont="1" applyBorder="1" applyAlignment="1" applyProtection="1">
      <alignment vertical="center"/>
    </xf>
    <xf numFmtId="1" fontId="1" fillId="0" borderId="0" xfId="0" applyNumberFormat="1" applyFont="1" applyAlignment="1">
      <alignment horizontal="center" vertical="center"/>
    </xf>
    <xf numFmtId="0" fontId="2" fillId="0" borderId="111" xfId="17" applyFont="1" applyBorder="1" applyAlignment="1" applyProtection="1">
      <alignment vertical="center"/>
    </xf>
    <xf numFmtId="0" fontId="2" fillId="0" borderId="3" xfId="17" applyFont="1" applyBorder="1" applyAlignment="1" applyProtection="1">
      <alignment horizontal="left" vertical="center"/>
    </xf>
    <xf numFmtId="0" fontId="85" fillId="0" borderId="12" xfId="0" applyFont="1" applyFill="1" applyBorder="1" applyAlignment="1">
      <alignment horizontal="left" vertical="center"/>
    </xf>
    <xf numFmtId="0" fontId="86" fillId="0" borderId="0" xfId="0" applyFont="1" applyBorder="1"/>
    <xf numFmtId="0" fontId="86" fillId="0" borderId="12" xfId="0" applyFont="1" applyBorder="1" applyAlignment="1">
      <alignment horizontal="centerContinuous" vertical="center"/>
    </xf>
    <xf numFmtId="0" fontId="86" fillId="0" borderId="13" xfId="0" applyFont="1" applyBorder="1"/>
    <xf numFmtId="0" fontId="85" fillId="0" borderId="13" xfId="0" applyFont="1" applyBorder="1" applyAlignment="1">
      <alignment horizontal="left" vertical="center"/>
    </xf>
    <xf numFmtId="0" fontId="85" fillId="0" borderId="13" xfId="0" applyFont="1" applyBorder="1" applyAlignment="1">
      <alignment horizontal="center" vertical="center" wrapText="1"/>
    </xf>
    <xf numFmtId="0" fontId="86" fillId="0" borderId="0" xfId="0" applyFont="1" applyBorder="1" applyAlignment="1">
      <alignment horizontal="left"/>
    </xf>
    <xf numFmtId="0" fontId="85" fillId="0" borderId="0" xfId="0" applyFont="1" applyBorder="1"/>
    <xf numFmtId="49" fontId="86" fillId="0" borderId="0" xfId="0" applyNumberFormat="1" applyFont="1" applyBorder="1" applyAlignment="1">
      <alignment horizontal="left"/>
    </xf>
    <xf numFmtId="49" fontId="87" fillId="0" borderId="0" xfId="2" applyNumberFormat="1" applyFont="1" applyBorder="1" applyAlignment="1" applyProtection="1">
      <alignment horizontal="center"/>
    </xf>
    <xf numFmtId="49" fontId="86" fillId="0" borderId="0" xfId="0" applyNumberFormat="1" applyFont="1" applyBorder="1" applyAlignment="1">
      <alignment horizontal="center"/>
    </xf>
    <xf numFmtId="0" fontId="86" fillId="0" borderId="0" xfId="0" applyFont="1" applyBorder="1" applyAlignment="1">
      <alignment horizontal="left" indent="1"/>
    </xf>
    <xf numFmtId="0" fontId="85" fillId="0" borderId="0" xfId="0" applyFont="1" applyBorder="1" applyAlignment="1">
      <alignment horizontal="left"/>
    </xf>
    <xf numFmtId="0" fontId="86" fillId="0" borderId="0" xfId="0" applyFont="1" applyBorder="1" applyAlignment="1">
      <alignment horizontal="centerContinuous" vertical="center"/>
    </xf>
    <xf numFmtId="0" fontId="86" fillId="0" borderId="0" xfId="0" applyFont="1" applyBorder="1" applyAlignment="1">
      <alignment vertical="center"/>
    </xf>
    <xf numFmtId="0" fontId="88" fillId="0" borderId="0" xfId="2" applyFont="1" applyBorder="1" applyAlignment="1" applyProtection="1">
      <alignment horizontal="left" indent="2"/>
    </xf>
    <xf numFmtId="0" fontId="89" fillId="0" borderId="0" xfId="0" applyFont="1" applyBorder="1"/>
    <xf numFmtId="0" fontId="90" fillId="0" borderId="0" xfId="0" applyFont="1" applyBorder="1"/>
    <xf numFmtId="164" fontId="91" fillId="0" borderId="0" xfId="0" applyNumberFormat="1" applyFont="1" applyBorder="1" applyAlignment="1" applyProtection="1">
      <alignment vertical="center"/>
    </xf>
    <xf numFmtId="0" fontId="92" fillId="0" borderId="0" xfId="0" applyFont="1" applyBorder="1"/>
    <xf numFmtId="0" fontId="92" fillId="0" borderId="0" xfId="0" applyFont="1" applyBorder="1" applyAlignment="1" applyProtection="1">
      <alignment vertical="center"/>
    </xf>
    <xf numFmtId="0" fontId="86" fillId="0" borderId="0" xfId="0" applyFont="1" applyBorder="1" applyAlignment="1" applyProtection="1">
      <alignment horizontal="left" vertical="top"/>
      <protection locked="0"/>
    </xf>
    <xf numFmtId="0" fontId="86" fillId="0" borderId="0" xfId="0" applyFont="1" applyFill="1" applyBorder="1"/>
    <xf numFmtId="0" fontId="90" fillId="0" borderId="0" xfId="0" applyFont="1" applyBorder="1" applyAlignment="1">
      <alignment vertical="center"/>
    </xf>
    <xf numFmtId="49" fontId="86" fillId="0" borderId="0" xfId="0" applyNumberFormat="1" applyFont="1" applyBorder="1" applyAlignment="1">
      <alignment horizontal="center" vertical="center"/>
    </xf>
    <xf numFmtId="49" fontId="86" fillId="0" borderId="0" xfId="0" applyNumberFormat="1" applyFont="1" applyBorder="1" applyAlignment="1">
      <alignment vertical="center"/>
    </xf>
    <xf numFmtId="49" fontId="93" fillId="0" borderId="0" xfId="0" applyNumberFormat="1" applyFont="1" applyBorder="1" applyAlignment="1">
      <alignment horizontal="left" vertical="center"/>
    </xf>
    <xf numFmtId="49" fontId="86" fillId="0" borderId="0" xfId="0" applyNumberFormat="1" applyFont="1" applyBorder="1" applyAlignment="1">
      <alignment horizontal="left" indent="2"/>
    </xf>
    <xf numFmtId="49" fontId="86" fillId="0" borderId="0" xfId="0" applyNumberFormat="1" applyFont="1" applyBorder="1"/>
    <xf numFmtId="49" fontId="86" fillId="0" borderId="0" xfId="0" applyNumberFormat="1" applyFont="1" applyBorder="1" applyAlignment="1">
      <alignment horizontal="left" indent="1"/>
    </xf>
    <xf numFmtId="49" fontId="88" fillId="0" borderId="0" xfId="2" applyNumberFormat="1" applyFont="1" applyBorder="1" applyAlignment="1" applyProtection="1">
      <alignment horizontal="left" indent="1"/>
    </xf>
    <xf numFmtId="49" fontId="86" fillId="0" borderId="0" xfId="0" applyNumberFormat="1" applyFont="1" applyFill="1" applyBorder="1" applyAlignment="1">
      <alignment horizontal="left" indent="1"/>
    </xf>
    <xf numFmtId="49" fontId="86" fillId="0" borderId="0" xfId="0" applyNumberFormat="1" applyFont="1" applyFill="1" applyBorder="1" applyAlignment="1">
      <alignment horizontal="left" indent="2"/>
    </xf>
    <xf numFmtId="49" fontId="86" fillId="0" borderId="0" xfId="0" applyNumberFormat="1" applyFont="1" applyFill="1" applyBorder="1" applyAlignment="1">
      <alignment horizontal="left" indent="3"/>
    </xf>
    <xf numFmtId="49" fontId="94" fillId="0" borderId="0" xfId="0" applyNumberFormat="1" applyFont="1" applyBorder="1" applyAlignment="1">
      <alignment horizontal="left" indent="2"/>
    </xf>
    <xf numFmtId="49" fontId="95" fillId="0" borderId="0" xfId="0" applyNumberFormat="1" applyFont="1" applyBorder="1" applyAlignment="1">
      <alignment horizontal="left" indent="5"/>
    </xf>
    <xf numFmtId="49" fontId="95" fillId="0" borderId="0" xfId="0" applyNumberFormat="1" applyFont="1" applyBorder="1" applyAlignment="1">
      <alignment horizontal="left" indent="3"/>
    </xf>
    <xf numFmtId="49" fontId="96" fillId="0" borderId="0" xfId="0" applyNumberFormat="1" applyFont="1" applyBorder="1" applyAlignment="1">
      <alignment horizontal="left"/>
    </xf>
    <xf numFmtId="49" fontId="88" fillId="0" borderId="0" xfId="2" applyNumberFormat="1" applyFont="1" applyBorder="1" applyAlignment="1" applyProtection="1">
      <alignment horizontal="left" indent="3"/>
    </xf>
    <xf numFmtId="49" fontId="86" fillId="0" borderId="0" xfId="0" applyNumberFormat="1" applyFont="1" applyFill="1" applyBorder="1"/>
    <xf numFmtId="49" fontId="88" fillId="0" borderId="0" xfId="2" applyNumberFormat="1" applyFont="1" applyBorder="1" applyAlignment="1" applyProtection="1">
      <alignment horizontal="left" indent="2"/>
    </xf>
    <xf numFmtId="0" fontId="92" fillId="0" borderId="0" xfId="0" applyFont="1" applyBorder="1" applyProtection="1"/>
    <xf numFmtId="0" fontId="92" fillId="0" borderId="0" xfId="0" applyFont="1" applyBorder="1" applyAlignment="1" applyProtection="1">
      <alignment horizontal="left"/>
    </xf>
    <xf numFmtId="164" fontId="90" fillId="0" borderId="0" xfId="0" applyNumberFormat="1" applyFont="1" applyBorder="1" applyAlignment="1" applyProtection="1">
      <alignment horizontal="left"/>
    </xf>
    <xf numFmtId="0" fontId="92" fillId="0" borderId="0" xfId="0" applyFont="1" applyBorder="1" applyAlignment="1" applyProtection="1">
      <alignment horizontal="center" vertical="top" textRotation="180"/>
    </xf>
    <xf numFmtId="0" fontId="92" fillId="0" borderId="0" xfId="0" applyFont="1" applyBorder="1" applyAlignment="1" applyProtection="1"/>
    <xf numFmtId="0" fontId="97" fillId="0" borderId="0" xfId="0" applyFont="1" applyBorder="1" applyAlignment="1" applyProtection="1">
      <alignment horizontal="centerContinuous" vertical="center"/>
    </xf>
    <xf numFmtId="164" fontId="91" fillId="0" borderId="0" xfId="0" applyNumberFormat="1" applyFont="1" applyBorder="1" applyAlignment="1" applyProtection="1">
      <alignment horizontal="left" vertical="center"/>
    </xf>
    <xf numFmtId="0" fontId="86" fillId="0" borderId="0" xfId="0" applyFont="1" applyBorder="1" applyAlignment="1" applyProtection="1">
      <alignment horizontal="left" vertical="center"/>
    </xf>
    <xf numFmtId="0" fontId="92" fillId="0" borderId="0" xfId="0" applyFont="1" applyBorder="1" applyAlignment="1"/>
    <xf numFmtId="0" fontId="97" fillId="0" borderId="0" xfId="0" applyFont="1" applyBorder="1" applyAlignment="1" applyProtection="1">
      <alignment horizontal="center" vertical="center"/>
    </xf>
    <xf numFmtId="0" fontId="90" fillId="0" borderId="0" xfId="0" applyFont="1" applyBorder="1" applyAlignment="1">
      <alignment horizontal="left" vertical="top"/>
    </xf>
    <xf numFmtId="164" fontId="90" fillId="0" borderId="0" xfId="0" applyNumberFormat="1" applyFont="1" applyBorder="1" applyAlignment="1">
      <alignment horizontal="left" vertical="top"/>
    </xf>
    <xf numFmtId="0" fontId="98" fillId="0" borderId="0" xfId="0" applyFont="1" applyBorder="1" applyAlignment="1">
      <alignment horizontal="left" vertical="top"/>
    </xf>
    <xf numFmtId="0" fontId="86" fillId="0" borderId="0" xfId="0" applyFont="1" applyBorder="1" applyProtection="1"/>
    <xf numFmtId="0" fontId="86" fillId="0" borderId="0" xfId="0" applyFont="1" applyBorder="1" applyAlignment="1" applyProtection="1">
      <alignment horizontal="left"/>
    </xf>
    <xf numFmtId="0" fontId="90" fillId="0" borderId="0" xfId="0" applyFont="1" applyBorder="1" applyProtection="1"/>
    <xf numFmtId="0" fontId="85" fillId="0" borderId="0" xfId="0" applyFont="1" applyBorder="1" applyAlignment="1" applyProtection="1">
      <alignment horizontal="center" vertical="center"/>
    </xf>
    <xf numFmtId="164" fontId="85" fillId="0" borderId="2" xfId="0" applyNumberFormat="1" applyFont="1" applyBorder="1" applyAlignment="1" applyProtection="1">
      <alignment horizontal="center" vertical="center"/>
      <protection locked="0"/>
    </xf>
    <xf numFmtId="0" fontId="90" fillId="0" borderId="0" xfId="0" applyFont="1" applyBorder="1" applyAlignment="1">
      <alignment horizontal="left" vertical="center"/>
    </xf>
    <xf numFmtId="0" fontId="86" fillId="0" borderId="0" xfId="0" applyFont="1" applyBorder="1" applyAlignment="1" applyProtection="1">
      <alignment vertical="center"/>
    </xf>
    <xf numFmtId="164" fontId="91" fillId="0" borderId="0" xfId="0" applyNumberFormat="1" applyFont="1" applyBorder="1" applyAlignment="1" applyProtection="1">
      <alignment horizontal="right" vertical="center"/>
    </xf>
    <xf numFmtId="164" fontId="90" fillId="0" borderId="0" xfId="0" applyNumberFormat="1" applyFont="1" applyBorder="1" applyAlignment="1" applyProtection="1">
      <alignment vertical="center"/>
    </xf>
    <xf numFmtId="0" fontId="90" fillId="0" borderId="0" xfId="0" applyFont="1" applyBorder="1" applyAlignment="1" applyProtection="1">
      <alignment horizontal="left" vertical="center" indent="1"/>
    </xf>
    <xf numFmtId="0" fontId="85" fillId="0" borderId="2" xfId="0" applyFont="1" applyBorder="1" applyAlignment="1" applyProtection="1">
      <alignment horizontal="center" vertical="center"/>
      <protection locked="0"/>
    </xf>
    <xf numFmtId="164" fontId="91" fillId="0" borderId="0" xfId="0" applyNumberFormat="1" applyFont="1" applyBorder="1" applyAlignment="1" applyProtection="1">
      <alignment horizontal="right" vertical="center" wrapText="1"/>
    </xf>
    <xf numFmtId="164" fontId="90" fillId="0" borderId="0" xfId="0" applyNumberFormat="1" applyFont="1" applyBorder="1" applyAlignment="1">
      <alignment horizontal="left" vertical="center"/>
    </xf>
    <xf numFmtId="0" fontId="85"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90" fillId="0" borderId="0" xfId="0" applyFont="1" applyAlignment="1">
      <alignment horizontal="left" vertical="center"/>
    </xf>
    <xf numFmtId="0" fontId="90" fillId="0" borderId="0" xfId="0" applyFont="1" applyAlignment="1">
      <alignment horizontal="left" vertical="center" indent="1"/>
    </xf>
    <xf numFmtId="0" fontId="99" fillId="0" borderId="0" xfId="0" applyFont="1" applyAlignment="1">
      <alignment horizontal="left" vertical="center" indent="1"/>
    </xf>
    <xf numFmtId="0" fontId="85" fillId="0" borderId="14" xfId="0" applyFont="1" applyBorder="1" applyAlignment="1" applyProtection="1">
      <alignment horizontal="center" vertical="center"/>
      <protection locked="0"/>
    </xf>
    <xf numFmtId="0" fontId="90" fillId="0" borderId="0" xfId="0" applyFont="1" applyBorder="1" applyAlignment="1">
      <alignment horizontal="left" vertical="center" indent="1"/>
    </xf>
    <xf numFmtId="0" fontId="85" fillId="0" borderId="0" xfId="0" applyFont="1" applyBorder="1" applyAlignment="1" applyProtection="1">
      <alignment horizontal="center" vertical="center"/>
      <protection locked="0"/>
    </xf>
    <xf numFmtId="0" fontId="90" fillId="0" borderId="0" xfId="0" applyFont="1" applyBorder="1" applyAlignment="1" applyProtection="1">
      <alignment vertical="center"/>
    </xf>
    <xf numFmtId="0" fontId="99" fillId="0" borderId="0" xfId="0" applyFont="1" applyAlignment="1">
      <alignment horizontal="left" vertical="center"/>
    </xf>
    <xf numFmtId="0" fontId="90" fillId="0" borderId="0" xfId="0" applyFont="1" applyBorder="1" applyAlignment="1" applyProtection="1">
      <alignment horizontal="left" vertical="top"/>
    </xf>
    <xf numFmtId="0" fontId="90"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90" fillId="0" borderId="0" xfId="0" applyFont="1" applyAlignment="1">
      <alignment vertical="top"/>
    </xf>
    <xf numFmtId="0" fontId="90"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1" fillId="0" borderId="0" xfId="0" applyNumberFormat="1" applyFont="1" applyBorder="1" applyAlignment="1" applyProtection="1">
      <alignment horizontal="right"/>
    </xf>
    <xf numFmtId="0" fontId="92" fillId="0" borderId="14" xfId="0" applyFont="1" applyBorder="1" applyAlignment="1" applyProtection="1">
      <alignment horizontal="left"/>
    </xf>
    <xf numFmtId="0" fontId="90" fillId="0" borderId="0" xfId="0" applyFont="1" applyBorder="1" applyAlignment="1" applyProtection="1">
      <alignment horizontal="left" vertical="center"/>
    </xf>
    <xf numFmtId="0" fontId="92" fillId="0" borderId="0" xfId="0" applyFont="1" applyBorder="1" applyAlignment="1" applyProtection="1">
      <alignment horizontal="left" vertical="center"/>
    </xf>
    <xf numFmtId="14" fontId="86"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92" fillId="0" borderId="0" xfId="0" applyFont="1" applyAlignment="1">
      <alignment horizontal="left" vertical="center"/>
    </xf>
    <xf numFmtId="0" fontId="101" fillId="0" borderId="0" xfId="0" applyFont="1" applyBorder="1" applyAlignment="1" applyProtection="1">
      <alignment horizontal="left" vertical="center" wrapText="1"/>
    </xf>
    <xf numFmtId="0" fontId="85" fillId="0" borderId="0" xfId="0" applyFont="1" applyBorder="1" applyAlignment="1" applyProtection="1">
      <alignment horizontal="center" vertical="center" wrapText="1"/>
    </xf>
    <xf numFmtId="0" fontId="86" fillId="0" borderId="0" xfId="0" applyFont="1" applyBorder="1" applyAlignment="1" applyProtection="1">
      <alignment horizontal="left" vertical="top"/>
    </xf>
    <xf numFmtId="0" fontId="92" fillId="0" borderId="0" xfId="0" applyFont="1" applyBorder="1" applyAlignment="1">
      <alignment horizontal="left" vertical="top"/>
    </xf>
    <xf numFmtId="0" fontId="92" fillId="0" borderId="0" xfId="0" applyFont="1" applyBorder="1" applyAlignment="1">
      <alignment horizontal="center" vertical="top"/>
    </xf>
    <xf numFmtId="0" fontId="90" fillId="0" borderId="0" xfId="0" applyFont="1" applyAlignment="1">
      <alignment horizontal="left"/>
    </xf>
    <xf numFmtId="0" fontId="90" fillId="0" borderId="0" xfId="0" applyFont="1"/>
    <xf numFmtId="0" fontId="92" fillId="0" borderId="0" xfId="0" applyFont="1" applyBorder="1" applyAlignment="1" applyProtection="1">
      <alignment horizontal="right" vertical="center"/>
    </xf>
    <xf numFmtId="14" fontId="92" fillId="0" borderId="112" xfId="0" applyNumberFormat="1" applyFont="1" applyBorder="1" applyAlignment="1" applyProtection="1">
      <alignment vertical="center"/>
      <protection locked="0"/>
    </xf>
    <xf numFmtId="164" fontId="85" fillId="0" borderId="0" xfId="0" applyNumberFormat="1" applyFont="1" applyBorder="1" applyAlignment="1" applyProtection="1">
      <alignment horizontal="center" vertical="center"/>
    </xf>
    <xf numFmtId="0" fontId="102" fillId="10" borderId="113" xfId="0" applyFont="1" applyFill="1" applyBorder="1" applyAlignment="1">
      <alignment horizontal="center" vertical="center"/>
    </xf>
    <xf numFmtId="0" fontId="102" fillId="10" borderId="114" xfId="0" applyFont="1" applyFill="1" applyBorder="1" applyAlignment="1">
      <alignment horizontal="center" vertical="center"/>
    </xf>
    <xf numFmtId="0" fontId="85" fillId="11" borderId="115" xfId="0" applyFont="1" applyFill="1" applyBorder="1" applyAlignment="1" applyProtection="1">
      <alignment horizontal="left" vertical="center"/>
    </xf>
    <xf numFmtId="164" fontId="85" fillId="11" borderId="115" xfId="0" applyNumberFormat="1" applyFont="1" applyFill="1" applyBorder="1" applyAlignment="1" applyProtection="1">
      <alignment horizontal="center" vertical="center"/>
    </xf>
    <xf numFmtId="164" fontId="91" fillId="11" borderId="115" xfId="0" applyNumberFormat="1" applyFont="1" applyFill="1" applyBorder="1" applyAlignment="1" applyProtection="1">
      <alignment vertical="center"/>
    </xf>
    <xf numFmtId="0" fontId="103" fillId="12" borderId="116" xfId="0" applyFont="1" applyFill="1" applyBorder="1" applyAlignment="1">
      <alignment horizontal="left" vertical="center"/>
    </xf>
    <xf numFmtId="38" fontId="104" fillId="12" borderId="117" xfId="0" applyNumberFormat="1" applyFont="1" applyFill="1" applyBorder="1" applyAlignment="1">
      <alignment horizontal="right"/>
    </xf>
    <xf numFmtId="38" fontId="104" fillId="12" borderId="118" xfId="0" applyNumberFormat="1" applyFont="1" applyFill="1" applyBorder="1" applyAlignment="1">
      <alignment horizontal="right"/>
    </xf>
    <xf numFmtId="0" fontId="105" fillId="13" borderId="117" xfId="0" applyFont="1" applyFill="1" applyBorder="1" applyAlignment="1">
      <alignment vertical="center"/>
    </xf>
    <xf numFmtId="164" fontId="85" fillId="14" borderId="119" xfId="0" applyNumberFormat="1" applyFont="1" applyFill="1" applyBorder="1" applyAlignment="1" applyProtection="1">
      <alignment horizontal="center" vertical="center"/>
    </xf>
    <xf numFmtId="164" fontId="91" fillId="14" borderId="118" xfId="0" applyNumberFormat="1" applyFont="1" applyFill="1" applyBorder="1" applyAlignment="1" applyProtection="1">
      <alignment vertical="center"/>
    </xf>
    <xf numFmtId="0" fontId="92" fillId="14" borderId="117" xfId="0" applyFont="1" applyFill="1" applyBorder="1" applyAlignment="1" applyProtection="1">
      <alignment vertical="center"/>
    </xf>
    <xf numFmtId="38" fontId="104" fillId="13" borderId="120" xfId="0" applyNumberFormat="1" applyFont="1" applyFill="1" applyBorder="1" applyAlignment="1" applyProtection="1">
      <alignment horizontal="right"/>
      <protection locked="0"/>
    </xf>
    <xf numFmtId="38" fontId="104" fillId="13" borderId="117" xfId="0" applyNumberFormat="1" applyFont="1" applyFill="1" applyBorder="1" applyAlignment="1" applyProtection="1">
      <alignment horizontal="right"/>
      <protection locked="0"/>
    </xf>
    <xf numFmtId="38" fontId="104" fillId="13" borderId="118" xfId="0" applyNumberFormat="1" applyFont="1" applyFill="1" applyBorder="1" applyAlignment="1" applyProtection="1">
      <alignment horizontal="right"/>
      <protection locked="0"/>
    </xf>
    <xf numFmtId="0" fontId="85" fillId="11" borderId="118" xfId="0" applyFont="1" applyFill="1" applyBorder="1" applyAlignment="1" applyProtection="1">
      <alignment horizontal="center" vertical="center"/>
    </xf>
    <xf numFmtId="164" fontId="85" fillId="11" borderId="118" xfId="0" applyNumberFormat="1" applyFont="1" applyFill="1" applyBorder="1" applyAlignment="1" applyProtection="1">
      <alignment horizontal="center" vertical="center"/>
    </xf>
    <xf numFmtId="164" fontId="91" fillId="11" borderId="118" xfId="0" applyNumberFormat="1" applyFont="1" applyFill="1" applyBorder="1" applyAlignment="1" applyProtection="1">
      <alignment vertical="center"/>
    </xf>
    <xf numFmtId="0" fontId="103" fillId="12" borderId="117" xfId="0" applyFont="1" applyFill="1" applyBorder="1" applyAlignment="1">
      <alignment horizontal="left" vertical="center"/>
    </xf>
    <xf numFmtId="0" fontId="85" fillId="11" borderId="0" xfId="0" applyFont="1" applyFill="1" applyBorder="1" applyAlignment="1" applyProtection="1">
      <alignment horizontal="left" vertical="center"/>
    </xf>
    <xf numFmtId="164" fontId="85" fillId="11" borderId="0" xfId="0" applyNumberFormat="1" applyFont="1" applyFill="1" applyBorder="1" applyAlignment="1" applyProtection="1">
      <alignment horizontal="center" vertical="center"/>
    </xf>
    <xf numFmtId="164" fontId="91" fillId="11" borderId="0" xfId="0" applyNumberFormat="1" applyFont="1" applyFill="1" applyBorder="1" applyAlignment="1" applyProtection="1">
      <alignment vertical="center"/>
    </xf>
    <xf numFmtId="0" fontId="90" fillId="14" borderId="119" xfId="0" applyFont="1" applyFill="1" applyBorder="1" applyAlignment="1" applyProtection="1">
      <alignment horizontal="left" vertical="center"/>
    </xf>
    <xf numFmtId="164" fontId="85" fillId="14" borderId="118" xfId="0" applyNumberFormat="1" applyFont="1" applyFill="1" applyBorder="1" applyAlignment="1" applyProtection="1">
      <alignment horizontal="center" vertical="center"/>
    </xf>
    <xf numFmtId="164" fontId="90" fillId="14" borderId="118" xfId="0" applyNumberFormat="1" applyFont="1" applyFill="1" applyBorder="1" applyAlignment="1" applyProtection="1">
      <alignment vertical="center"/>
    </xf>
    <xf numFmtId="0" fontId="105" fillId="13" borderId="117" xfId="0" applyFont="1" applyFill="1" applyBorder="1" applyAlignment="1">
      <alignment horizontal="left" vertical="center"/>
    </xf>
    <xf numFmtId="0" fontId="85" fillId="14" borderId="121" xfId="0" applyFont="1" applyFill="1" applyBorder="1" applyAlignment="1" applyProtection="1">
      <alignment horizontal="center" vertical="center"/>
    </xf>
    <xf numFmtId="164" fontId="85" fillId="14" borderId="122" xfId="0" applyNumberFormat="1" applyFont="1" applyFill="1" applyBorder="1" applyAlignment="1" applyProtection="1">
      <alignment horizontal="center" vertical="center"/>
    </xf>
    <xf numFmtId="164" fontId="91" fillId="14" borderId="122" xfId="0" applyNumberFormat="1" applyFont="1" applyFill="1" applyBorder="1" applyAlignment="1" applyProtection="1">
      <alignment vertical="center"/>
    </xf>
    <xf numFmtId="38" fontId="104" fillId="13" borderId="118" xfId="0" applyNumberFormat="1" applyFont="1" applyFill="1" applyBorder="1" applyAlignment="1">
      <alignment horizontal="right"/>
    </xf>
    <xf numFmtId="0" fontId="103" fillId="12" borderId="123" xfId="0" applyFont="1" applyFill="1" applyBorder="1" applyAlignment="1">
      <alignment horizontal="left" vertical="center"/>
    </xf>
    <xf numFmtId="38" fontId="104" fillId="12" borderId="123" xfId="0" applyNumberFormat="1" applyFont="1" applyFill="1" applyBorder="1" applyAlignment="1">
      <alignment horizontal="right"/>
    </xf>
    <xf numFmtId="38" fontId="104" fillId="12" borderId="0" xfId="0" applyNumberFormat="1" applyFont="1" applyFill="1" applyBorder="1" applyAlignment="1" applyProtection="1">
      <alignment horizontal="right"/>
      <protection locked="0"/>
    </xf>
    <xf numFmtId="1" fontId="86" fillId="0" borderId="0" xfId="0" applyNumberFormat="1" applyFont="1" applyBorder="1" applyAlignment="1" applyProtection="1">
      <alignment horizontal="center" vertical="center"/>
    </xf>
    <xf numFmtId="0" fontId="92" fillId="0" borderId="0" xfId="0" applyFont="1" applyBorder="1" applyAlignment="1" applyProtection="1">
      <alignment horizontal="center" vertical="center"/>
    </xf>
    <xf numFmtId="164" fontId="86"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6" fillId="0" borderId="0" xfId="4" applyFont="1" applyAlignment="1">
      <alignment horizontal="left" vertical="center"/>
    </xf>
    <xf numFmtId="0" fontId="91" fillId="0" borderId="0" xfId="4" applyFont="1" applyBorder="1" applyAlignment="1" applyProtection="1">
      <alignment horizontal="left" vertical="center"/>
    </xf>
    <xf numFmtId="0" fontId="92" fillId="0" borderId="0" xfId="4" applyFont="1" applyBorder="1" applyAlignment="1" applyProtection="1">
      <alignment horizontal="right" vertical="center"/>
    </xf>
    <xf numFmtId="1" fontId="86" fillId="0" borderId="0" xfId="4" applyNumberFormat="1" applyFont="1" applyBorder="1" applyAlignment="1" applyProtection="1">
      <alignment horizontal="center" vertical="center"/>
    </xf>
    <xf numFmtId="0" fontId="92" fillId="0" borderId="0" xfId="4" applyFont="1" applyBorder="1" applyAlignment="1" applyProtection="1">
      <alignment vertical="center"/>
    </xf>
    <xf numFmtId="0" fontId="92" fillId="0" borderId="0" xfId="4" applyFont="1" applyBorder="1" applyAlignment="1" applyProtection="1">
      <alignment horizontal="center" vertical="center"/>
    </xf>
    <xf numFmtId="0" fontId="92" fillId="0" borderId="0" xfId="4" applyNumberFormat="1" applyFont="1" applyBorder="1" applyAlignment="1" applyProtection="1">
      <alignment vertical="center"/>
    </xf>
    <xf numFmtId="0" fontId="90" fillId="0" borderId="0" xfId="4" applyFont="1" applyBorder="1" applyAlignment="1">
      <alignment horizontal="left" indent="1"/>
    </xf>
    <xf numFmtId="0" fontId="86" fillId="0" borderId="0" xfId="4" applyFont="1" applyBorder="1"/>
    <xf numFmtId="164" fontId="91" fillId="0" borderId="0" xfId="4" applyNumberFormat="1" applyFont="1" applyBorder="1" applyAlignment="1" applyProtection="1">
      <alignment vertical="center"/>
    </xf>
    <xf numFmtId="0" fontId="92" fillId="0" borderId="0" xfId="4" applyFont="1" applyBorder="1"/>
    <xf numFmtId="0" fontId="86" fillId="0" borderId="0" xfId="4" applyFont="1" applyBorder="1" applyAlignment="1" applyProtection="1">
      <alignment horizontal="left" vertical="top"/>
    </xf>
    <xf numFmtId="0" fontId="90" fillId="0" borderId="0" xfId="4" applyFont="1" applyBorder="1"/>
    <xf numFmtId="0" fontId="85" fillId="0" borderId="0" xfId="4" applyFont="1" applyBorder="1" applyAlignment="1" applyProtection="1">
      <alignment horizontal="center" vertical="center"/>
    </xf>
    <xf numFmtId="164" fontId="91" fillId="0" borderId="0" xfId="4" applyNumberFormat="1" applyFont="1" applyBorder="1" applyAlignment="1" applyProtection="1">
      <alignment horizontal="right" vertical="center"/>
    </xf>
    <xf numFmtId="0" fontId="107" fillId="0" borderId="0" xfId="4" applyFont="1" applyBorder="1"/>
    <xf numFmtId="0" fontId="92" fillId="0" borderId="0" xfId="4" applyFont="1"/>
    <xf numFmtId="0" fontId="92" fillId="0" borderId="0" xfId="4" applyFont="1" applyProtection="1"/>
    <xf numFmtId="0" fontId="99" fillId="0" borderId="0" xfId="4" applyFont="1" applyBorder="1"/>
    <xf numFmtId="0" fontId="99" fillId="0" borderId="0" xfId="4" applyFont="1" applyBorder="1" applyAlignment="1">
      <alignment horizontal="center" vertical="top"/>
    </xf>
    <xf numFmtId="171" fontId="92"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2" fillId="0" borderId="0" xfId="4" applyFont="1" applyBorder="1" applyProtection="1"/>
    <xf numFmtId="0" fontId="92" fillId="0" borderId="0" xfId="4" applyFont="1" applyProtection="1">
      <protection locked="0"/>
    </xf>
    <xf numFmtId="0" fontId="92" fillId="0" borderId="0" xfId="4" applyFont="1" applyBorder="1" applyProtection="1">
      <protection locked="0"/>
    </xf>
    <xf numFmtId="0" fontId="92" fillId="0" borderId="0" xfId="4" applyFont="1" applyBorder="1" applyAlignment="1">
      <alignment horizontal="center" vertical="center"/>
    </xf>
    <xf numFmtId="164" fontId="90" fillId="0" borderId="0" xfId="4" applyNumberFormat="1" applyFont="1" applyBorder="1"/>
    <xf numFmtId="0" fontId="99" fillId="0" borderId="16" xfId="4" applyFont="1" applyBorder="1" applyAlignment="1">
      <alignment horizontal="center"/>
    </xf>
    <xf numFmtId="0" fontId="86" fillId="0" borderId="0" xfId="4" applyFont="1" applyBorder="1" applyProtection="1"/>
    <xf numFmtId="0" fontId="92"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2" fillId="0" borderId="0" xfId="0" applyFont="1" applyBorder="1" applyAlignment="1">
      <alignment horizontal="center" vertical="center"/>
    </xf>
    <xf numFmtId="164" fontId="90" fillId="0" borderId="0" xfId="0" applyNumberFormat="1" applyFont="1" applyBorder="1"/>
    <xf numFmtId="0" fontId="85" fillId="0" borderId="0" xfId="0" applyFont="1" applyBorder="1" applyAlignment="1" applyProtection="1">
      <alignment horizontal="center"/>
    </xf>
    <xf numFmtId="0" fontId="99" fillId="0" borderId="0" xfId="0" applyFont="1" applyBorder="1" applyAlignment="1">
      <alignment horizontal="center" vertical="top"/>
    </xf>
    <xf numFmtId="171" fontId="92" fillId="0" borderId="0" xfId="0" applyNumberFormat="1" applyFont="1" applyBorder="1" applyAlignment="1" applyProtection="1">
      <alignment horizontal="center" vertical="center"/>
    </xf>
    <xf numFmtId="164" fontId="90" fillId="0" borderId="0" xfId="0" applyNumberFormat="1" applyFont="1" applyBorder="1" applyProtection="1"/>
    <xf numFmtId="0" fontId="108" fillId="0" borderId="0" xfId="0" applyFont="1" applyBorder="1" applyAlignment="1">
      <alignment horizontal="left" vertical="top" wrapText="1"/>
    </xf>
    <xf numFmtId="166" fontId="92" fillId="0" borderId="0" xfId="0" applyNumberFormat="1" applyFont="1" applyBorder="1" applyAlignment="1" applyProtection="1">
      <alignment horizontal="left" vertical="center"/>
    </xf>
    <xf numFmtId="164" fontId="90" fillId="0" borderId="0" xfId="0" applyNumberFormat="1" applyFont="1" applyBorder="1" applyAlignment="1" applyProtection="1">
      <alignment horizontal="left" vertical="center"/>
    </xf>
    <xf numFmtId="0" fontId="92" fillId="0" borderId="0" xfId="0" applyFont="1" applyAlignment="1">
      <alignment vertical="center"/>
    </xf>
    <xf numFmtId="0" fontId="91" fillId="0" borderId="0" xfId="0" applyFont="1" applyBorder="1" applyAlignment="1" applyProtection="1">
      <alignment vertical="center"/>
    </xf>
    <xf numFmtId="0" fontId="86" fillId="0" borderId="0" xfId="4" applyFont="1" applyBorder="1" applyAlignment="1">
      <alignment horizontal="left" indent="1"/>
    </xf>
    <xf numFmtId="0" fontId="96" fillId="0" borderId="0" xfId="0" applyFont="1" applyBorder="1" applyAlignment="1" applyProtection="1">
      <alignment horizontal="center" vertical="center"/>
    </xf>
    <xf numFmtId="0" fontId="86" fillId="0" borderId="0" xfId="0" applyFont="1" applyAlignment="1" applyProtection="1">
      <alignment vertical="center"/>
    </xf>
    <xf numFmtId="0" fontId="109" fillId="0" borderId="0" xfId="0" applyFont="1" applyBorder="1" applyAlignment="1" applyProtection="1">
      <alignment horizontal="left" vertical="center"/>
    </xf>
    <xf numFmtId="0" fontId="85" fillId="0" borderId="0" xfId="0" applyFont="1" applyBorder="1" applyAlignment="1" applyProtection="1">
      <alignment vertical="center"/>
    </xf>
    <xf numFmtId="0" fontId="110" fillId="0" borderId="0" xfId="0" applyFont="1" applyBorder="1" applyAlignment="1" applyProtection="1">
      <alignment vertical="center"/>
    </xf>
    <xf numFmtId="0" fontId="90" fillId="0" borderId="0" xfId="0" applyFont="1" applyBorder="1" applyAlignment="1" applyProtection="1">
      <alignment horizontal="left" vertical="center" indent="3"/>
    </xf>
    <xf numFmtId="38" fontId="92" fillId="0" borderId="2" xfId="0" applyNumberFormat="1" applyFont="1" applyBorder="1" applyAlignment="1" applyProtection="1">
      <alignment vertical="center"/>
      <protection locked="0"/>
    </xf>
    <xf numFmtId="0" fontId="9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176" fontId="92" fillId="0" borderId="2" xfId="0" applyNumberFormat="1" applyFont="1" applyBorder="1" applyAlignment="1" applyProtection="1">
      <alignment vertical="center" wrapText="1"/>
      <protection locked="0"/>
    </xf>
    <xf numFmtId="0" fontId="86" fillId="0" borderId="0" xfId="0" applyFont="1" applyBorder="1" applyAlignment="1" applyProtection="1">
      <alignment horizontal="center" vertical="center"/>
    </xf>
    <xf numFmtId="0" fontId="111" fillId="0" borderId="0" xfId="0" applyFont="1" applyBorder="1" applyAlignment="1" applyProtection="1">
      <alignment horizontal="center" vertical="center" wrapText="1"/>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0" fontId="91" fillId="0" borderId="0" xfId="0" applyFont="1" applyBorder="1" applyAlignment="1" applyProtection="1">
      <alignment horizontal="center"/>
    </xf>
    <xf numFmtId="0" fontId="86" fillId="0" borderId="0" xfId="0" applyFont="1" applyBorder="1" applyAlignment="1" applyProtection="1"/>
    <xf numFmtId="0" fontId="91" fillId="0" borderId="0" xfId="0" applyFont="1" applyBorder="1" applyAlignment="1" applyProtection="1">
      <alignment horizontal="center" wrapText="1"/>
    </xf>
    <xf numFmtId="0" fontId="86" fillId="0" borderId="0" xfId="0" applyFont="1" applyBorder="1" applyAlignment="1" applyProtection="1">
      <alignment horizontal="right" vertical="center"/>
    </xf>
    <xf numFmtId="0" fontId="113" fillId="0" borderId="0" xfId="0" applyFont="1" applyBorder="1" applyAlignment="1" applyProtection="1">
      <alignment vertical="center"/>
    </xf>
    <xf numFmtId="0" fontId="99" fillId="0" borderId="0" xfId="0" applyFont="1" applyBorder="1" applyAlignment="1" applyProtection="1">
      <alignment vertical="center"/>
    </xf>
    <xf numFmtId="38" fontId="85" fillId="0" borderId="2" xfId="0" applyNumberFormat="1" applyFont="1" applyBorder="1" applyAlignment="1" applyProtection="1">
      <alignment horizontal="center" vertical="center"/>
      <protection locked="0"/>
    </xf>
    <xf numFmtId="0" fontId="86" fillId="0" borderId="0" xfId="0" applyFont="1" applyAlignment="1" applyProtection="1">
      <alignment horizontal="right" vertical="center"/>
    </xf>
    <xf numFmtId="0" fontId="90" fillId="0" borderId="6" xfId="0" applyFont="1" applyFill="1" applyBorder="1" applyAlignment="1" applyProtection="1">
      <alignment vertical="center"/>
    </xf>
    <xf numFmtId="38" fontId="92" fillId="0" borderId="2" xfId="0" applyNumberFormat="1" applyFont="1" applyBorder="1" applyAlignment="1" applyProtection="1">
      <alignment horizontal="center" vertical="center"/>
      <protection locked="0"/>
    </xf>
    <xf numFmtId="0" fontId="86" fillId="0" borderId="6" xfId="0" applyFont="1" applyBorder="1" applyAlignment="1" applyProtection="1">
      <alignment horizontal="right" vertical="center"/>
    </xf>
    <xf numFmtId="40" fontId="90" fillId="0" borderId="0" xfId="0" applyNumberFormat="1" applyFont="1" applyBorder="1" applyAlignment="1" applyProtection="1">
      <alignment horizontal="center" vertical="center"/>
    </xf>
    <xf numFmtId="0" fontId="114" fillId="0" borderId="0" xfId="0" applyFont="1" applyBorder="1" applyAlignment="1" applyProtection="1">
      <alignment vertical="center"/>
    </xf>
    <xf numFmtId="0" fontId="86" fillId="0" borderId="8" xfId="0" applyFont="1" applyFill="1" applyBorder="1" applyAlignment="1" applyProtection="1">
      <alignment vertical="center"/>
    </xf>
    <xf numFmtId="0" fontId="90" fillId="0" borderId="0" xfId="0" applyFont="1" applyBorder="1" applyAlignment="1" applyProtection="1">
      <alignment horizontal="right" vertical="center"/>
    </xf>
    <xf numFmtId="0" fontId="90" fillId="0" borderId="2" xfId="0" applyFont="1" applyBorder="1" applyAlignment="1" applyProtection="1">
      <alignment vertical="center"/>
    </xf>
    <xf numFmtId="38" fontId="92" fillId="3" borderId="2" xfId="0" applyNumberFormat="1" applyFont="1" applyFill="1" applyBorder="1" applyAlignment="1" applyProtection="1">
      <alignment vertical="center"/>
    </xf>
    <xf numFmtId="0" fontId="86" fillId="4"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2" fillId="0" borderId="0" xfId="0" applyNumberFormat="1" applyFont="1" applyBorder="1" applyAlignment="1" applyProtection="1">
      <alignment horizontal="center" vertical="center"/>
    </xf>
    <xf numFmtId="0" fontId="92" fillId="0" borderId="0" xfId="0" applyFont="1" applyBorder="1" applyAlignment="1" applyProtection="1">
      <alignment horizontal="left" vertical="top"/>
    </xf>
    <xf numFmtId="0" fontId="113" fillId="0" borderId="0" xfId="0" applyFont="1" applyBorder="1" applyAlignment="1" applyProtection="1">
      <alignment horizontal="left"/>
    </xf>
    <xf numFmtId="0" fontId="113" fillId="0" borderId="0" xfId="0" applyFont="1" applyBorder="1" applyAlignment="1" applyProtection="1"/>
    <xf numFmtId="0" fontId="115" fillId="0" borderId="0" xfId="0" applyFont="1" applyBorder="1" applyAlignment="1" applyProtection="1">
      <alignment horizontal="right" vertical="center"/>
    </xf>
    <xf numFmtId="0" fontId="92" fillId="0" borderId="0" xfId="0" applyFont="1" applyProtection="1"/>
    <xf numFmtId="0" fontId="86" fillId="0" borderId="0" xfId="0" applyFont="1" applyProtection="1"/>
    <xf numFmtId="0" fontId="116" fillId="0" borderId="0" xfId="2" applyFont="1" applyAlignment="1" applyProtection="1">
      <alignment horizontal="centerContinuous" vertical="center"/>
    </xf>
    <xf numFmtId="0" fontId="92" fillId="0" borderId="0" xfId="0" applyFont="1" applyAlignment="1">
      <alignment horizontal="centerContinuous" vertical="center"/>
    </xf>
    <xf numFmtId="0" fontId="86" fillId="0" borderId="0" xfId="0" applyFont="1" applyAlignment="1" applyProtection="1">
      <alignment horizontal="centerContinuous" vertical="center"/>
    </xf>
    <xf numFmtId="0" fontId="100" fillId="0" borderId="0" xfId="0" applyFont="1"/>
    <xf numFmtId="0" fontId="86" fillId="0" borderId="0" xfId="0" applyNumberFormat="1" applyFont="1" applyAlignment="1">
      <alignment horizontal="left"/>
    </xf>
    <xf numFmtId="0" fontId="92" fillId="0" borderId="0" xfId="0" applyFont="1" applyAlignment="1">
      <alignment horizontal="left"/>
    </xf>
    <xf numFmtId="174" fontId="86" fillId="0" borderId="0" xfId="0" applyNumberFormat="1" applyFont="1" applyAlignment="1">
      <alignment horizontal="left"/>
    </xf>
    <xf numFmtId="174" fontId="92" fillId="0" borderId="0" xfId="0" applyNumberFormat="1" applyFont="1" applyAlignment="1">
      <alignment horizontal="left"/>
    </xf>
    <xf numFmtId="0" fontId="86" fillId="0" borderId="0" xfId="0" applyNumberFormat="1" applyFont="1" applyBorder="1" applyAlignment="1" applyProtection="1">
      <alignment horizontal="left"/>
    </xf>
    <xf numFmtId="0" fontId="86" fillId="0" borderId="0" xfId="0" applyFont="1" applyBorder="1" applyAlignment="1" applyProtection="1">
      <alignment horizontal="right"/>
    </xf>
    <xf numFmtId="49" fontId="86" fillId="0" borderId="0" xfId="0" applyNumberFormat="1" applyFont="1" applyBorder="1" applyAlignment="1" applyProtection="1">
      <alignment horizontal="left" vertical="center"/>
    </xf>
    <xf numFmtId="49" fontId="85" fillId="0" borderId="0" xfId="0" applyNumberFormat="1" applyFont="1" applyBorder="1" applyAlignment="1" applyProtection="1">
      <alignment horizontal="left" vertical="center"/>
    </xf>
    <xf numFmtId="0" fontId="85" fillId="0" borderId="0" xfId="0" applyFont="1" applyBorder="1" applyProtection="1"/>
    <xf numFmtId="0" fontId="85" fillId="0" borderId="0" xfId="0" applyFont="1" applyBorder="1" applyAlignment="1" applyProtection="1">
      <alignment horizontal="right"/>
    </xf>
    <xf numFmtId="0" fontId="92" fillId="0" borderId="0" xfId="10" applyNumberFormat="1" applyFont="1" applyBorder="1" applyAlignment="1" applyProtection="1">
      <alignment horizontal="right"/>
    </xf>
    <xf numFmtId="49" fontId="90" fillId="0" borderId="0" xfId="0" applyNumberFormat="1" applyFont="1" applyBorder="1" applyAlignment="1" applyProtection="1">
      <alignment horizontal="left" vertical="center"/>
    </xf>
    <xf numFmtId="0" fontId="90" fillId="0" borderId="0" xfId="0" applyFont="1" applyFill="1" applyBorder="1" applyProtection="1"/>
    <xf numFmtId="40" fontId="90" fillId="0" borderId="0" xfId="0" applyNumberFormat="1" applyFont="1" applyBorder="1" applyAlignment="1" applyProtection="1">
      <alignment horizontal="right"/>
    </xf>
    <xf numFmtId="37" fontId="90" fillId="0" borderId="0" xfId="0" applyNumberFormat="1" applyFont="1" applyBorder="1" applyProtection="1"/>
    <xf numFmtId="175" fontId="90" fillId="0" borderId="0" xfId="0" applyNumberFormat="1" applyFont="1" applyFill="1" applyBorder="1" applyAlignment="1" applyProtection="1">
      <alignment horizontal="right"/>
    </xf>
    <xf numFmtId="173" fontId="90" fillId="0" borderId="0" xfId="0" applyNumberFormat="1" applyFont="1" applyBorder="1" applyProtection="1"/>
    <xf numFmtId="0" fontId="90" fillId="0" borderId="0" xfId="10" applyNumberFormat="1" applyFont="1" applyBorder="1" applyAlignment="1" applyProtection="1">
      <alignment horizontal="right"/>
    </xf>
    <xf numFmtId="0" fontId="90" fillId="0" borderId="0" xfId="0" applyFont="1" applyProtection="1"/>
    <xf numFmtId="0" fontId="90" fillId="0" borderId="0" xfId="0" applyFont="1" applyBorder="1" applyAlignment="1" applyProtection="1">
      <alignment vertical="center" wrapText="1"/>
    </xf>
    <xf numFmtId="0" fontId="90" fillId="0" borderId="0" xfId="0" applyFont="1" applyBorder="1" applyAlignment="1" applyProtection="1">
      <alignment horizontal="right"/>
    </xf>
    <xf numFmtId="2" fontId="90" fillId="0" borderId="0" xfId="0" applyNumberFormat="1" applyFont="1" applyBorder="1" applyAlignment="1" applyProtection="1">
      <alignment horizontal="right"/>
    </xf>
    <xf numFmtId="0" fontId="117" fillId="0" borderId="0" xfId="0" applyFont="1" applyAlignment="1" applyProtection="1">
      <alignment horizontal="left"/>
    </xf>
    <xf numFmtId="0" fontId="90" fillId="0" borderId="0" xfId="0" applyFont="1" applyAlignment="1">
      <alignment wrapText="1"/>
    </xf>
    <xf numFmtId="0" fontId="86" fillId="0" borderId="0" xfId="0" applyFont="1" applyFill="1" applyBorder="1" applyProtection="1"/>
    <xf numFmtId="0" fontId="86" fillId="0" borderId="0" xfId="0" applyFont="1" applyBorder="1" applyAlignment="1" applyProtection="1">
      <alignment horizontal="center"/>
    </xf>
    <xf numFmtId="175" fontId="90" fillId="0" borderId="0" xfId="0" quotePrefix="1" applyNumberFormat="1" applyFont="1" applyBorder="1" applyAlignment="1" applyProtection="1">
      <alignment horizontal="right"/>
    </xf>
    <xf numFmtId="0" fontId="91" fillId="0" borderId="0" xfId="0" applyFont="1" applyProtection="1"/>
    <xf numFmtId="0" fontId="90" fillId="0" borderId="0" xfId="10" quotePrefix="1" applyNumberFormat="1" applyFont="1" applyBorder="1" applyAlignment="1" applyProtection="1">
      <alignment horizontal="right"/>
    </xf>
    <xf numFmtId="0" fontId="90" fillId="0" borderId="0" xfId="0" applyFont="1" applyBorder="1" applyAlignment="1" applyProtection="1">
      <alignment vertical="top" wrapText="1"/>
    </xf>
    <xf numFmtId="37" fontId="90" fillId="0" borderId="0" xfId="0" applyNumberFormat="1" applyFont="1" applyBorder="1" applyAlignment="1" applyProtection="1">
      <alignment horizontal="right"/>
    </xf>
    <xf numFmtId="175" fontId="90" fillId="5" borderId="0" xfId="0" quotePrefix="1" applyNumberFormat="1" applyFont="1" applyFill="1" applyBorder="1" applyAlignment="1" applyProtection="1">
      <alignment horizontal="right"/>
    </xf>
    <xf numFmtId="38" fontId="90" fillId="0" borderId="0" xfId="0" applyNumberFormat="1" applyFont="1" applyBorder="1" applyProtection="1"/>
    <xf numFmtId="40" fontId="90" fillId="0" borderId="0" xfId="0" applyNumberFormat="1" applyFont="1" applyFill="1" applyBorder="1" applyAlignment="1" applyProtection="1">
      <alignment horizontal="right"/>
    </xf>
    <xf numFmtId="1" fontId="90" fillId="0" borderId="0" xfId="0" applyNumberFormat="1" applyFont="1" applyBorder="1" applyProtection="1"/>
    <xf numFmtId="39" fontId="90" fillId="0" borderId="0" xfId="0" applyNumberFormat="1" applyFont="1" applyBorder="1" applyProtection="1"/>
    <xf numFmtId="1" fontId="92" fillId="0" borderId="0" xfId="10" applyNumberFormat="1" applyFont="1" applyBorder="1" applyAlignment="1" applyProtection="1">
      <alignment horizontal="right"/>
    </xf>
    <xf numFmtId="40" fontId="90" fillId="0" borderId="0" xfId="0" applyNumberFormat="1" applyFont="1" applyBorder="1" applyAlignment="1" applyProtection="1">
      <alignment horizontal="right" vertical="center"/>
    </xf>
    <xf numFmtId="3" fontId="90" fillId="0" borderId="0" xfId="0" applyNumberFormat="1" applyFont="1" applyBorder="1" applyAlignment="1" applyProtection="1">
      <alignment horizontal="right" vertical="center"/>
    </xf>
    <xf numFmtId="173" fontId="90" fillId="0" borderId="0" xfId="0" applyNumberFormat="1" applyFont="1" applyBorder="1" applyAlignment="1" applyProtection="1">
      <alignment horizontal="right"/>
    </xf>
    <xf numFmtId="2" fontId="90" fillId="0" borderId="0" xfId="0" applyNumberFormat="1" applyFont="1" applyBorder="1" applyAlignment="1" applyProtection="1">
      <alignment horizontal="right" vertical="center"/>
    </xf>
    <xf numFmtId="40" fontId="90" fillId="0" borderId="0" xfId="0" applyNumberFormat="1" applyFont="1" applyFill="1" applyBorder="1" applyAlignment="1" applyProtection="1">
      <alignment horizontal="right" vertical="center"/>
    </xf>
    <xf numFmtId="49" fontId="90" fillId="0" borderId="0" xfId="0" applyNumberFormat="1" applyFont="1" applyBorder="1" applyProtection="1"/>
    <xf numFmtId="0" fontId="90" fillId="0" borderId="0" xfId="0" applyFont="1" applyBorder="1" applyAlignment="1" applyProtection="1">
      <alignment horizontal="center"/>
    </xf>
    <xf numFmtId="172" fontId="90" fillId="0" borderId="0" xfId="0" applyNumberFormat="1" applyFont="1" applyBorder="1" applyAlignment="1" applyProtection="1">
      <alignment horizontal="right"/>
    </xf>
    <xf numFmtId="0" fontId="91" fillId="0" borderId="0" xfId="0" applyFont="1" applyFill="1" applyBorder="1" applyAlignment="1" applyProtection="1">
      <alignment horizontal="center"/>
    </xf>
    <xf numFmtId="0" fontId="86"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100" fillId="0" borderId="0" xfId="0" applyFont="1" applyFill="1" applyBorder="1" applyAlignment="1" applyProtection="1">
      <alignment horizontal="right"/>
    </xf>
    <xf numFmtId="2" fontId="100" fillId="0" borderId="0" xfId="0" applyNumberFormat="1" applyFont="1" applyFill="1" applyBorder="1" applyAlignment="1" applyProtection="1">
      <alignment horizontal="right"/>
    </xf>
    <xf numFmtId="0" fontId="115" fillId="0" borderId="0" xfId="0" applyFont="1" applyProtection="1"/>
    <xf numFmtId="0" fontId="86" fillId="0" borderId="0" xfId="0" applyFont="1" applyFill="1" applyBorder="1" applyAlignment="1" applyProtection="1">
      <alignment horizontal="center"/>
    </xf>
    <xf numFmtId="0" fontId="101" fillId="0" borderId="0" xfId="10" applyNumberFormat="1" applyFont="1" applyFill="1" applyBorder="1" applyAlignment="1" applyProtection="1">
      <alignment horizontal="right"/>
    </xf>
    <xf numFmtId="49" fontId="115" fillId="0" borderId="0" xfId="0" applyNumberFormat="1" applyFont="1" applyAlignment="1" applyProtection="1">
      <alignment horizontal="right" vertical="top"/>
    </xf>
    <xf numFmtId="0" fontId="90" fillId="0" borderId="0" xfId="0" applyFont="1" applyBorder="1" applyAlignment="1" applyProtection="1">
      <alignment horizontal="left"/>
    </xf>
    <xf numFmtId="49" fontId="86" fillId="0" borderId="0" xfId="0" applyNumberFormat="1" applyFont="1" applyBorder="1" applyAlignment="1" applyProtection="1">
      <alignment horizontal="left" vertical="top"/>
    </xf>
    <xf numFmtId="0" fontId="90" fillId="0" borderId="0" xfId="0" applyFont="1" applyAlignment="1" applyProtection="1">
      <alignment horizontal="left"/>
    </xf>
    <xf numFmtId="49" fontId="86" fillId="0" borderId="0" xfId="0" applyNumberFormat="1" applyFont="1" applyAlignment="1" applyProtection="1">
      <alignment horizontal="left" vertical="center"/>
    </xf>
    <xf numFmtId="49" fontId="86" fillId="0" borderId="0" xfId="0" applyNumberFormat="1" applyFont="1" applyAlignment="1" applyProtection="1">
      <alignment horizontal="left" vertical="top"/>
    </xf>
    <xf numFmtId="0" fontId="86" fillId="0" borderId="0" xfId="0" applyFont="1" applyAlignment="1" applyProtection="1">
      <alignment horizontal="right"/>
    </xf>
    <xf numFmtId="0" fontId="90" fillId="0" borderId="0" xfId="0" applyFont="1" applyAlignment="1" applyProtection="1">
      <alignment horizontal="right"/>
    </xf>
    <xf numFmtId="49" fontId="118" fillId="0" borderId="0" xfId="0" applyNumberFormat="1" applyFont="1" applyAlignment="1" applyProtection="1">
      <alignment horizontal="right" vertical="top"/>
    </xf>
    <xf numFmtId="0" fontId="90" fillId="0" borderId="17" xfId="0" applyFont="1" applyBorder="1" applyAlignment="1" applyProtection="1">
      <alignment horizontal="center" vertical="center"/>
    </xf>
    <xf numFmtId="49" fontId="85" fillId="0" borderId="17" xfId="0" applyNumberFormat="1" applyFont="1" applyBorder="1" applyAlignment="1" applyProtection="1">
      <alignment horizontal="center" vertical="center"/>
    </xf>
    <xf numFmtId="49" fontId="92" fillId="0" borderId="17" xfId="0" applyNumberFormat="1" applyFont="1" applyBorder="1" applyAlignment="1" applyProtection="1">
      <alignment horizontal="center" vertical="center"/>
    </xf>
    <xf numFmtId="49" fontId="100" fillId="0" borderId="3" xfId="0" applyNumberFormat="1" applyFont="1" applyBorder="1" applyAlignment="1" applyProtection="1">
      <alignment horizontal="centerContinuous" vertical="center"/>
    </xf>
    <xf numFmtId="49" fontId="92" fillId="0" borderId="5" xfId="0" applyNumberFormat="1" applyFont="1" applyBorder="1" applyAlignment="1" applyProtection="1">
      <alignment horizontal="centerContinuous" vertical="center"/>
    </xf>
    <xf numFmtId="0" fontId="92" fillId="0" borderId="0" xfId="0" applyFont="1" applyAlignment="1" applyProtection="1">
      <alignment vertical="center"/>
    </xf>
    <xf numFmtId="1" fontId="91" fillId="0" borderId="18" xfId="0" applyNumberFormat="1" applyFont="1" applyBorder="1" applyAlignment="1" applyProtection="1">
      <alignment horizontal="center" vertical="center" wrapText="1"/>
    </xf>
    <xf numFmtId="3" fontId="91" fillId="0" borderId="18" xfId="0" applyNumberFormat="1" applyFont="1" applyBorder="1" applyAlignment="1" applyProtection="1">
      <alignment horizontal="center" vertical="center" wrapText="1"/>
    </xf>
    <xf numFmtId="0" fontId="91" fillId="0" borderId="18" xfId="0" applyFont="1" applyBorder="1" applyAlignment="1" applyProtection="1">
      <alignment horizontal="center" vertical="center" wrapText="1"/>
    </xf>
    <xf numFmtId="43" fontId="91" fillId="0" borderId="2" xfId="1" applyFont="1" applyBorder="1" applyAlignment="1" applyProtection="1">
      <alignment horizontal="center" vertical="center" wrapText="1"/>
    </xf>
    <xf numFmtId="0" fontId="91" fillId="0" borderId="2" xfId="0" applyFont="1" applyBorder="1" applyAlignment="1" applyProtection="1">
      <alignment horizontal="center" vertical="center" wrapTex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center" vertical="center"/>
    </xf>
    <xf numFmtId="38" fontId="86" fillId="0" borderId="19" xfId="0" applyNumberFormat="1" applyFont="1" applyBorder="1" applyAlignment="1" applyProtection="1">
      <alignment horizontal="right"/>
      <protection locked="0"/>
    </xf>
    <xf numFmtId="38" fontId="86" fillId="0" borderId="2" xfId="0" applyNumberFormat="1" applyFont="1" applyBorder="1" applyAlignment="1" applyProtection="1">
      <alignment horizontal="right"/>
      <protection locked="0"/>
    </xf>
    <xf numFmtId="38" fontId="86" fillId="0" borderId="2" xfId="0" applyNumberFormat="1" applyFont="1" applyFill="1" applyBorder="1" applyAlignment="1" applyProtection="1">
      <alignment horizontal="right"/>
      <protection locked="0"/>
    </xf>
    <xf numFmtId="38" fontId="86" fillId="4" borderId="20" xfId="0" applyNumberFormat="1" applyFont="1" applyFill="1" applyBorder="1" applyAlignment="1" applyProtection="1">
      <alignment horizontal="right"/>
    </xf>
    <xf numFmtId="38" fontId="86" fillId="4" borderId="7" xfId="0" applyNumberFormat="1" applyFont="1" applyFill="1" applyBorder="1" applyAlignment="1" applyProtection="1">
      <alignment horizontal="right"/>
    </xf>
    <xf numFmtId="0" fontId="90" fillId="0" borderId="2" xfId="0" applyFont="1" applyBorder="1" applyAlignment="1" applyProtection="1">
      <alignment horizontal="center" vertical="center"/>
    </xf>
    <xf numFmtId="38" fontId="86" fillId="0" borderId="17" xfId="0" applyNumberFormat="1" applyFont="1" applyBorder="1" applyAlignment="1" applyProtection="1">
      <alignment horizontal="right"/>
      <protection locked="0"/>
    </xf>
    <xf numFmtId="38" fontId="86" fillId="0" borderId="0" xfId="0" applyNumberFormat="1" applyFont="1" applyBorder="1" applyAlignment="1" applyProtection="1">
      <alignment horizontal="right"/>
      <protection locked="0"/>
    </xf>
    <xf numFmtId="0" fontId="90" fillId="0" borderId="19" xfId="0" applyFont="1" applyBorder="1" applyAlignment="1" applyProtection="1">
      <alignment horizontal="left" vertical="center" indent="1"/>
    </xf>
    <xf numFmtId="38" fontId="86" fillId="0" borderId="17" xfId="0" applyNumberFormat="1" applyFont="1" applyFill="1" applyBorder="1" applyAlignment="1" applyProtection="1">
      <alignment horizontal="right"/>
      <protection locked="0"/>
    </xf>
    <xf numFmtId="38" fontId="86" fillId="3" borderId="17" xfId="0" applyNumberFormat="1" applyFont="1" applyFill="1" applyBorder="1" applyAlignment="1" applyProtection="1">
      <alignment horizontal="right"/>
    </xf>
    <xf numFmtId="38" fontId="86" fillId="0" borderId="19" xfId="0" applyNumberFormat="1" applyFont="1" applyFill="1" applyBorder="1" applyAlignment="1" applyProtection="1">
      <alignment horizontal="right"/>
      <protection locked="0"/>
    </xf>
    <xf numFmtId="38" fontId="86" fillId="3" borderId="20" xfId="0" applyNumberFormat="1" applyFont="1" applyFill="1" applyBorder="1" applyAlignment="1" applyProtection="1">
      <alignment horizontal="right"/>
    </xf>
    <xf numFmtId="38" fontId="86" fillId="0" borderId="18" xfId="0" applyNumberFormat="1" applyFont="1" applyFill="1" applyBorder="1" applyAlignment="1" applyProtection="1">
      <alignment horizontal="right"/>
      <protection locked="0"/>
    </xf>
    <xf numFmtId="38" fontId="86" fillId="0" borderId="20" xfId="0" applyNumberFormat="1" applyFont="1" applyFill="1" applyBorder="1" applyAlignment="1" applyProtection="1">
      <alignment horizontal="right"/>
      <protection locked="0"/>
    </xf>
    <xf numFmtId="38" fontId="86" fillId="3" borderId="18" xfId="0" applyNumberFormat="1" applyFont="1" applyFill="1" applyBorder="1" applyAlignment="1" applyProtection="1">
      <alignment horizontal="right"/>
    </xf>
    <xf numFmtId="38" fontId="86" fillId="0" borderId="18" xfId="0" applyNumberFormat="1" applyFont="1" applyBorder="1" applyAlignment="1" applyProtection="1">
      <alignment horizontal="right"/>
      <protection locked="0"/>
    </xf>
    <xf numFmtId="164" fontId="90" fillId="0" borderId="2" xfId="0" applyNumberFormat="1" applyFont="1" applyFill="1" applyBorder="1" applyAlignment="1" applyProtection="1">
      <alignment horizontal="left" vertical="center"/>
    </xf>
    <xf numFmtId="0" fontId="90" fillId="0" borderId="2" xfId="0" applyFont="1" applyFill="1" applyBorder="1" applyAlignment="1" applyProtection="1">
      <alignment horizontal="center" vertical="center"/>
    </xf>
    <xf numFmtId="38" fontId="86" fillId="3" borderId="7" xfId="0" applyNumberFormat="1" applyFont="1" applyFill="1" applyBorder="1" applyAlignment="1" applyProtection="1">
      <alignment horizontal="right"/>
    </xf>
    <xf numFmtId="0" fontId="92" fillId="0" borderId="0" xfId="0" applyFont="1" applyFill="1" applyAlignment="1" applyProtection="1">
      <alignment vertical="center"/>
    </xf>
    <xf numFmtId="38" fontId="86" fillId="3" borderId="0"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xf>
    <xf numFmtId="38" fontId="86" fillId="0" borderId="3" xfId="0" applyNumberFormat="1" applyFont="1" applyFill="1" applyBorder="1" applyAlignment="1" applyProtection="1">
      <alignment horizontal="right"/>
      <protection locked="0"/>
    </xf>
    <xf numFmtId="38" fontId="86" fillId="0" borderId="21" xfId="0" applyNumberFormat="1" applyFont="1" applyFill="1" applyBorder="1" applyAlignment="1" applyProtection="1">
      <alignment horizontal="right"/>
      <protection locked="0"/>
    </xf>
    <xf numFmtId="0" fontId="90" fillId="0" borderId="10" xfId="0" applyFont="1" applyBorder="1" applyAlignment="1" applyProtection="1">
      <alignment horizontal="left" vertical="center" indent="1"/>
    </xf>
    <xf numFmtId="0" fontId="90" fillId="0" borderId="18" xfId="0" applyFont="1" applyBorder="1" applyAlignment="1" applyProtection="1">
      <alignment horizontal="center" vertical="center"/>
    </xf>
    <xf numFmtId="38" fontId="86" fillId="0" borderId="20" xfId="0" applyNumberFormat="1" applyFont="1" applyBorder="1" applyAlignment="1" applyProtection="1">
      <alignment horizontal="right"/>
      <protection locked="0"/>
    </xf>
    <xf numFmtId="0" fontId="90" fillId="0" borderId="8" xfId="0" applyFont="1" applyBorder="1" applyAlignment="1" applyProtection="1">
      <alignment horizontal="left" vertical="center" indent="1"/>
    </xf>
    <xf numFmtId="0" fontId="90" fillId="0" borderId="19" xfId="0" applyFont="1" applyBorder="1" applyAlignment="1" applyProtection="1">
      <alignment horizontal="left" vertical="center" wrapText="1" indent="1"/>
    </xf>
    <xf numFmtId="38" fontId="86" fillId="0" borderId="18" xfId="0" applyNumberFormat="1" applyFont="1" applyBorder="1" applyAlignment="1" applyProtection="1">
      <alignment horizontal="right"/>
    </xf>
    <xf numFmtId="0" fontId="90" fillId="0" borderId="2" xfId="0" applyFont="1" applyFill="1" applyBorder="1" applyAlignment="1" applyProtection="1">
      <alignment horizontal="left" vertical="center" indent="1"/>
    </xf>
    <xf numFmtId="38" fontId="92" fillId="3" borderId="20" xfId="0" applyNumberFormat="1" applyFont="1" applyFill="1" applyBorder="1" applyAlignment="1">
      <alignment horizontal="right"/>
    </xf>
    <xf numFmtId="0" fontId="90" fillId="0" borderId="4" xfId="0" applyFont="1" applyFill="1" applyBorder="1" applyAlignment="1" applyProtection="1">
      <alignment horizontal="left" vertical="center" indent="1"/>
    </xf>
    <xf numFmtId="0" fontId="90" fillId="0" borderId="5" xfId="0" applyFont="1" applyFill="1" applyBorder="1" applyAlignment="1" applyProtection="1">
      <alignment horizontal="center" vertical="center"/>
    </xf>
    <xf numFmtId="38" fontId="86" fillId="3" borderId="17" xfId="0" applyNumberFormat="1" applyFont="1" applyFill="1" applyBorder="1" applyAlignment="1">
      <alignment horizontal="right"/>
    </xf>
    <xf numFmtId="0" fontId="90" fillId="0" borderId="0" xfId="0" applyFont="1" applyAlignment="1" applyProtection="1">
      <alignment vertical="center"/>
    </xf>
    <xf numFmtId="0" fontId="90" fillId="0" borderId="0" xfId="0" applyFont="1" applyAlignment="1" applyProtection="1">
      <alignment horizontal="center" vertical="center"/>
    </xf>
    <xf numFmtId="38" fontId="92" fillId="0" borderId="0" xfId="0" applyNumberFormat="1" applyFont="1" applyAlignment="1" applyProtection="1">
      <alignment vertical="center"/>
    </xf>
    <xf numFmtId="49" fontId="91" fillId="0" borderId="17" xfId="0" applyNumberFormat="1" applyFont="1" applyBorder="1" applyAlignment="1" applyProtection="1">
      <alignment horizontal="center" vertical="center"/>
    </xf>
    <xf numFmtId="0" fontId="92" fillId="0" borderId="0" xfId="0" applyFont="1" applyAlignment="1" applyProtection="1">
      <alignment horizontal="center" vertical="center"/>
    </xf>
    <xf numFmtId="0" fontId="86"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38" fontId="86" fillId="4" borderId="14" xfId="0" applyNumberFormat="1" applyFont="1" applyFill="1" applyBorder="1" applyAlignment="1" applyProtection="1">
      <alignment horizontal="right"/>
    </xf>
    <xf numFmtId="38" fontId="86" fillId="4" borderId="0" xfId="0" applyNumberFormat="1" applyFont="1" applyFill="1" applyBorder="1" applyAlignment="1" applyProtection="1">
      <alignment horizontal="right"/>
    </xf>
    <xf numFmtId="38" fontId="86" fillId="4" borderId="17" xfId="0" applyNumberFormat="1" applyFont="1" applyFill="1" applyBorder="1" applyAlignment="1" applyProtection="1">
      <alignment horizontal="right"/>
    </xf>
    <xf numFmtId="38" fontId="86" fillId="4" borderId="21" xfId="0" applyNumberFormat="1" applyFont="1" applyFill="1" applyBorder="1" applyAlignment="1" applyProtection="1">
      <alignment horizontal="right"/>
    </xf>
    <xf numFmtId="38" fontId="86" fillId="4" borderId="2" xfId="0" applyNumberFormat="1" applyFont="1" applyFill="1" applyBorder="1" applyAlignment="1" applyProtection="1">
      <alignment horizontal="right"/>
    </xf>
    <xf numFmtId="3" fontId="92" fillId="0" borderId="0" xfId="0" applyNumberFormat="1" applyFont="1" applyAlignment="1" applyProtection="1">
      <alignment vertical="center"/>
    </xf>
    <xf numFmtId="0" fontId="99" fillId="0" borderId="8" xfId="0" applyFont="1" applyBorder="1" applyAlignment="1" applyProtection="1">
      <alignment horizontal="left" indent="2"/>
    </xf>
    <xf numFmtId="0" fontId="90" fillId="0" borderId="10" xfId="0" applyFont="1" applyBorder="1" applyAlignment="1" applyProtection="1">
      <alignment horizontal="center" vertical="center"/>
    </xf>
    <xf numFmtId="38" fontId="86" fillId="0" borderId="9" xfId="0" applyNumberFormat="1" applyFont="1" applyBorder="1" applyAlignment="1" applyProtection="1">
      <alignment horizontal="right"/>
      <protection locked="0"/>
    </xf>
    <xf numFmtId="38" fontId="86" fillId="0" borderId="10" xfId="0" applyNumberFormat="1" applyFont="1" applyBorder="1" applyAlignment="1" applyProtection="1">
      <alignment horizontal="right"/>
      <protection locked="0"/>
    </xf>
    <xf numFmtId="0" fontId="85" fillId="0" borderId="0" xfId="0" applyFont="1" applyAlignment="1" applyProtection="1">
      <alignment vertical="center"/>
    </xf>
    <xf numFmtId="0" fontId="100" fillId="0" borderId="0" xfId="0" applyFont="1" applyAlignment="1" applyProtection="1">
      <alignment vertical="center"/>
    </xf>
    <xf numFmtId="38" fontId="86" fillId="4" borderId="10" xfId="0" applyNumberFormat="1" applyFont="1" applyFill="1" applyBorder="1" applyAlignment="1" applyProtection="1">
      <alignment horizontal="right"/>
    </xf>
    <xf numFmtId="38" fontId="86" fillId="4" borderId="18" xfId="0" applyNumberFormat="1" applyFont="1" applyFill="1" applyBorder="1" applyAlignment="1" applyProtection="1">
      <alignment horizontal="right"/>
    </xf>
    <xf numFmtId="38" fontId="86" fillId="4" borderId="9" xfId="0" applyNumberFormat="1" applyFont="1" applyFill="1" applyBorder="1" applyAlignment="1" applyProtection="1">
      <alignment horizontal="right"/>
    </xf>
    <xf numFmtId="38" fontId="86" fillId="4" borderId="19" xfId="0" applyNumberFormat="1" applyFont="1" applyFill="1" applyBorder="1" applyAlignment="1" applyProtection="1">
      <alignment horizontal="right"/>
    </xf>
    <xf numFmtId="0" fontId="86" fillId="0" borderId="0" xfId="0" applyFont="1" applyFill="1" applyAlignment="1" applyProtection="1">
      <alignment vertical="center"/>
    </xf>
    <xf numFmtId="0" fontId="90" fillId="0" borderId="18" xfId="0" applyFont="1" applyFill="1" applyBorder="1" applyAlignment="1" applyProtection="1">
      <alignment horizontal="center" vertical="center"/>
    </xf>
    <xf numFmtId="38" fontId="86" fillId="3" borderId="2" xfId="0" applyNumberFormat="1" applyFont="1" applyFill="1" applyBorder="1" applyAlignment="1" applyProtection="1">
      <alignment horizontal="right"/>
    </xf>
    <xf numFmtId="0" fontId="90" fillId="0" borderId="2" xfId="0" applyFont="1" applyFill="1" applyBorder="1" applyAlignment="1" applyProtection="1">
      <alignment horizontal="center" vertical="top"/>
    </xf>
    <xf numFmtId="38" fontId="86" fillId="3" borderId="22" xfId="0" applyNumberFormat="1" applyFont="1" applyFill="1" applyBorder="1" applyAlignment="1" applyProtection="1">
      <alignment horizontal="right"/>
    </xf>
    <xf numFmtId="0" fontId="86" fillId="0" borderId="0" xfId="0" applyFont="1" applyFill="1" applyBorder="1" applyAlignment="1" applyProtection="1">
      <alignment vertical="center"/>
    </xf>
    <xf numFmtId="38" fontId="86" fillId="0" borderId="23" xfId="0" applyNumberFormat="1" applyFont="1" applyFill="1" applyBorder="1" applyAlignment="1" applyProtection="1">
      <alignment horizontal="right"/>
      <protection locked="0"/>
    </xf>
    <xf numFmtId="38" fontId="86" fillId="0" borderId="24" xfId="0" applyNumberFormat="1" applyFont="1" applyFill="1" applyBorder="1" applyAlignment="1" applyProtection="1">
      <alignment horizontal="right"/>
      <protection locked="0"/>
    </xf>
    <xf numFmtId="38" fontId="86" fillId="0" borderId="25" xfId="0" applyNumberFormat="1" applyFont="1" applyFill="1" applyBorder="1" applyAlignment="1" applyProtection="1">
      <alignment horizontal="right"/>
      <protection locked="0"/>
    </xf>
    <xf numFmtId="38" fontId="86" fillId="0" borderId="0" xfId="0" applyNumberFormat="1" applyFont="1" applyAlignment="1" applyProtection="1"/>
    <xf numFmtId="0" fontId="90" fillId="0" borderId="10" xfId="0" applyFont="1" applyFill="1" applyBorder="1" applyAlignment="1" applyProtection="1">
      <alignment horizontal="center" vertical="center"/>
    </xf>
    <xf numFmtId="38" fontId="86" fillId="0" borderId="26" xfId="0" applyNumberFormat="1" applyFont="1" applyFill="1" applyBorder="1" applyAlignment="1" applyProtection="1">
      <alignment horizontal="right"/>
      <protection locked="0"/>
    </xf>
    <xf numFmtId="0" fontId="90" fillId="0" borderId="27" xfId="0" applyFont="1" applyBorder="1" applyAlignment="1" applyProtection="1">
      <alignment horizontal="left" vertical="center" indent="4"/>
    </xf>
    <xf numFmtId="0" fontId="90" fillId="0" borderId="28" xfId="0" applyFont="1" applyBorder="1" applyAlignment="1" applyProtection="1">
      <alignment horizontal="center" vertical="center"/>
    </xf>
    <xf numFmtId="40" fontId="86" fillId="6" borderId="24" xfId="0" applyNumberFormat="1" applyFont="1" applyFill="1" applyBorder="1" applyAlignment="1" applyProtection="1">
      <alignment horizontal="right" vertical="center"/>
    </xf>
    <xf numFmtId="0" fontId="90" fillId="0" borderId="21" xfId="0" applyFont="1" applyBorder="1" applyAlignment="1" applyProtection="1">
      <alignment horizontal="left" vertical="center" indent="4"/>
    </xf>
    <xf numFmtId="9" fontId="86" fillId="6" borderId="24" xfId="0" applyNumberFormat="1" applyFont="1" applyFill="1" applyBorder="1" applyAlignment="1" applyProtection="1">
      <alignment horizontal="right" vertical="center"/>
    </xf>
    <xf numFmtId="1" fontId="85" fillId="0" borderId="18" xfId="0" applyNumberFormat="1" applyFont="1" applyBorder="1" applyAlignment="1" applyProtection="1">
      <alignment horizontal="center" vertical="center" wrapText="1"/>
    </xf>
    <xf numFmtId="3" fontId="85" fillId="0" borderId="18" xfId="0" applyNumberFormat="1" applyFont="1" applyBorder="1" applyAlignment="1" applyProtection="1">
      <alignment horizontal="center" vertical="center" wrapText="1"/>
    </xf>
    <xf numFmtId="3" fontId="86" fillId="4" borderId="18" xfId="0" applyNumberFormat="1" applyFont="1" applyFill="1" applyBorder="1" applyAlignment="1" applyProtection="1">
      <alignment horizontal="center"/>
    </xf>
    <xf numFmtId="3" fontId="92" fillId="4" borderId="10" xfId="0" applyNumberFormat="1" applyFont="1" applyFill="1" applyBorder="1" applyAlignment="1" applyProtection="1">
      <alignment horizontal="center"/>
    </xf>
    <xf numFmtId="38" fontId="92" fillId="4" borderId="18" xfId="0" applyNumberFormat="1" applyFont="1" applyFill="1" applyBorder="1" applyAlignment="1" applyProtection="1">
      <alignment horizontal="center"/>
    </xf>
    <xf numFmtId="3" fontId="92" fillId="4" borderId="18" xfId="0" applyNumberFormat="1" applyFont="1" applyFill="1" applyBorder="1" applyAlignment="1" applyProtection="1">
      <alignment horizontal="center"/>
    </xf>
    <xf numFmtId="0" fontId="90" fillId="0" borderId="19" xfId="0" applyFont="1" applyBorder="1" applyAlignment="1" applyProtection="1">
      <alignment horizontal="center"/>
    </xf>
    <xf numFmtId="38" fontId="86" fillId="0" borderId="0" xfId="0" applyNumberFormat="1" applyFont="1" applyAlignment="1" applyProtection="1">
      <alignment horizontal="right"/>
      <protection locked="0"/>
    </xf>
    <xf numFmtId="0" fontId="90" fillId="0" borderId="2" xfId="0" applyFont="1" applyBorder="1" applyAlignment="1" applyProtection="1">
      <alignment horizontal="center"/>
    </xf>
    <xf numFmtId="0" fontId="90" fillId="0" borderId="2" xfId="0" applyFont="1" applyBorder="1" applyAlignment="1" applyProtection="1">
      <alignment horizontal="center" vertical="center" wrapText="1"/>
    </xf>
    <xf numFmtId="38" fontId="86" fillId="0" borderId="21" xfId="0" applyNumberFormat="1" applyFont="1" applyBorder="1" applyAlignment="1" applyProtection="1">
      <alignment horizontal="right"/>
      <protection locked="0"/>
    </xf>
    <xf numFmtId="38" fontId="92" fillId="0" borderId="0" xfId="0" applyNumberFormat="1" applyFont="1" applyProtection="1"/>
    <xf numFmtId="38" fontId="86" fillId="4" borderId="6" xfId="0" applyNumberFormat="1" applyFont="1" applyFill="1" applyBorder="1" applyAlignment="1" applyProtection="1">
      <alignment horizontal="right"/>
    </xf>
    <xf numFmtId="37" fontId="86" fillId="4" borderId="6" xfId="0" applyNumberFormat="1" applyFont="1" applyFill="1" applyBorder="1" applyAlignment="1" applyProtection="1">
      <alignment horizontal="right"/>
    </xf>
    <xf numFmtId="37" fontId="86" fillId="4" borderId="20" xfId="0" applyNumberFormat="1" applyFont="1" applyFill="1" applyBorder="1" applyAlignment="1" applyProtection="1">
      <alignment horizontal="right"/>
    </xf>
    <xf numFmtId="0" fontId="90" fillId="0" borderId="20" xfId="0" applyFont="1" applyFill="1" applyBorder="1" applyAlignment="1" applyProtection="1">
      <alignment horizontal="center" vertical="center"/>
    </xf>
    <xf numFmtId="0" fontId="90" fillId="0" borderId="2" xfId="0" applyFont="1" applyBorder="1" applyAlignment="1" applyProtection="1">
      <alignment horizontal="center" vertical="top"/>
    </xf>
    <xf numFmtId="0" fontId="90" fillId="0" borderId="20" xfId="0" applyFont="1" applyFill="1" applyBorder="1" applyAlignment="1" applyProtection="1">
      <alignment horizontal="center" vertical="top"/>
    </xf>
    <xf numFmtId="0" fontId="90" fillId="0" borderId="7" xfId="0" applyFont="1" applyFill="1" applyBorder="1" applyAlignment="1" applyProtection="1">
      <alignment horizontal="center" vertical="center"/>
    </xf>
    <xf numFmtId="38" fontId="86" fillId="0" borderId="9" xfId="0" applyNumberFormat="1" applyFont="1" applyFill="1" applyBorder="1" applyAlignment="1" applyProtection="1">
      <alignment horizontal="right"/>
      <protection locked="0"/>
    </xf>
    <xf numFmtId="38" fontId="86" fillId="4" borderId="0" xfId="0" applyNumberFormat="1" applyFont="1" applyFill="1" applyAlignment="1" applyProtection="1">
      <alignment horizontal="right"/>
    </xf>
    <xf numFmtId="1" fontId="90" fillId="0" borderId="2" xfId="0" applyNumberFormat="1" applyFont="1" applyBorder="1" applyAlignment="1" applyProtection="1">
      <alignment horizontal="center" vertical="center"/>
    </xf>
    <xf numFmtId="0" fontId="90" fillId="0" borderId="14" xfId="0" applyFont="1" applyBorder="1" applyAlignment="1" applyProtection="1">
      <alignment horizontal="left" vertical="top" wrapText="1" indent="1"/>
    </xf>
    <xf numFmtId="1" fontId="90" fillId="0" borderId="2" xfId="0" applyNumberFormat="1" applyFont="1" applyBorder="1" applyAlignment="1" applyProtection="1">
      <alignment horizontal="center" vertical="top"/>
    </xf>
    <xf numFmtId="38" fontId="86" fillId="4" borderId="29" xfId="0" applyNumberFormat="1" applyFont="1" applyFill="1" applyBorder="1" applyAlignment="1" applyProtection="1">
      <alignment horizontal="right"/>
    </xf>
    <xf numFmtId="38" fontId="86" fillId="4" borderId="22" xfId="0" applyNumberFormat="1" applyFont="1" applyFill="1" applyBorder="1" applyAlignment="1" applyProtection="1">
      <alignment horizontal="right"/>
    </xf>
    <xf numFmtId="1" fontId="90" fillId="0" borderId="18" xfId="0" applyNumberFormat="1" applyFont="1" applyBorder="1" applyAlignment="1" applyProtection="1">
      <alignment horizontal="center" vertical="center"/>
    </xf>
    <xf numFmtId="1" fontId="90" fillId="0" borderId="18" xfId="0" applyNumberFormat="1" applyFont="1" applyBorder="1" applyAlignment="1" applyProtection="1">
      <alignment horizontal="center" vertical="center"/>
    </xf>
    <xf numFmtId="38" fontId="86" fillId="0" borderId="18" xfId="0" applyNumberFormat="1" applyFont="1" applyBorder="1" applyAlignment="1" applyProtection="1">
      <alignment horizontal="right"/>
      <protection locked="0"/>
    </xf>
    <xf numFmtId="38" fontId="86" fillId="4" borderId="18" xfId="0" applyNumberFormat="1" applyFont="1" applyFill="1" applyBorder="1" applyAlignment="1" applyProtection="1">
      <alignment horizontal="right"/>
    </xf>
    <xf numFmtId="38" fontId="86" fillId="4" borderId="26" xfId="0" applyNumberFormat="1" applyFont="1" applyFill="1" applyBorder="1" applyAlignment="1" applyProtection="1">
      <alignment horizontal="right"/>
    </xf>
    <xf numFmtId="1" fontId="90" fillId="0" borderId="25" xfId="0" applyNumberFormat="1" applyFont="1" applyBorder="1" applyAlignment="1" applyProtection="1">
      <alignment horizontal="center" vertical="center"/>
    </xf>
    <xf numFmtId="38" fontId="86" fillId="0" borderId="25" xfId="0" applyNumberFormat="1" applyFont="1" applyBorder="1" applyAlignment="1" applyProtection="1">
      <alignment horizontal="right"/>
      <protection locked="0"/>
    </xf>
    <xf numFmtId="1" fontId="90" fillId="0" borderId="24" xfId="0" applyNumberFormat="1" applyFont="1" applyBorder="1" applyAlignment="1" applyProtection="1">
      <alignment horizontal="center" vertical="center"/>
    </xf>
    <xf numFmtId="38" fontId="86" fillId="0" borderId="30" xfId="0" applyNumberFormat="1" applyFont="1" applyBorder="1" applyAlignment="1" applyProtection="1">
      <alignment horizontal="right"/>
      <protection locked="0"/>
    </xf>
    <xf numFmtId="38" fontId="86" fillId="0" borderId="24" xfId="0" applyNumberFormat="1" applyFont="1" applyBorder="1" applyAlignment="1" applyProtection="1">
      <alignment horizontal="right"/>
      <protection locked="0"/>
    </xf>
    <xf numFmtId="38" fontId="86" fillId="0" borderId="31" xfId="0" applyNumberFormat="1" applyFont="1" applyFill="1" applyBorder="1" applyAlignment="1" applyProtection="1">
      <alignment horizontal="right"/>
      <protection locked="0"/>
    </xf>
    <xf numFmtId="38" fontId="86" fillId="0" borderId="23" xfId="0" applyNumberFormat="1" applyFont="1" applyBorder="1" applyAlignment="1" applyProtection="1">
      <alignment horizontal="right"/>
      <protection locked="0"/>
    </xf>
    <xf numFmtId="38" fontId="86" fillId="0" borderId="32" xfId="0" applyNumberFormat="1" applyFont="1" applyBorder="1" applyAlignment="1" applyProtection="1">
      <alignment horizontal="right" vertical="center"/>
      <protection locked="0"/>
    </xf>
    <xf numFmtId="38" fontId="86" fillId="0" borderId="25" xfId="0" applyNumberFormat="1" applyFont="1" applyBorder="1" applyAlignment="1" applyProtection="1">
      <alignment horizontal="right" vertical="center"/>
      <protection locked="0"/>
    </xf>
    <xf numFmtId="38" fontId="86" fillId="0" borderId="23" xfId="0" applyNumberFormat="1" applyFont="1" applyFill="1" applyBorder="1" applyAlignment="1" applyProtection="1">
      <alignment horizontal="right" vertical="center"/>
      <protection locked="0"/>
    </xf>
    <xf numFmtId="38" fontId="86" fillId="0" borderId="25" xfId="0" applyNumberFormat="1" applyFont="1" applyFill="1" applyBorder="1" applyAlignment="1" applyProtection="1">
      <alignment horizontal="right" vertical="center"/>
      <protection locked="0"/>
    </xf>
    <xf numFmtId="0" fontId="90" fillId="0" borderId="2" xfId="0" applyFont="1" applyBorder="1" applyAlignment="1" applyProtection="1">
      <alignment horizontal="center" vertical="top" wrapText="1"/>
    </xf>
    <xf numFmtId="38" fontId="86" fillId="4" borderId="33"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vertical="center"/>
      <protection locked="0"/>
    </xf>
    <xf numFmtId="38" fontId="86" fillId="3" borderId="2" xfId="0" applyNumberFormat="1" applyFont="1" applyFill="1" applyBorder="1" applyAlignment="1" applyProtection="1">
      <alignment horizontal="right" vertical="center"/>
    </xf>
    <xf numFmtId="0" fontId="90" fillId="0" borderId="20" xfId="0" applyFont="1" applyBorder="1" applyAlignment="1" applyProtection="1">
      <alignment horizontal="center" vertical="center"/>
    </xf>
    <xf numFmtId="0" fontId="90" fillId="0" borderId="124" xfId="0" applyFont="1" applyFill="1" applyBorder="1" applyAlignment="1" applyProtection="1">
      <alignment horizontal="center" vertical="center"/>
    </xf>
    <xf numFmtId="38" fontId="86" fillId="0" borderId="125" xfId="0" applyNumberFormat="1" applyFont="1" applyFill="1" applyBorder="1" applyAlignment="1" applyProtection="1">
      <alignment horizontal="right"/>
      <protection locked="0"/>
    </xf>
    <xf numFmtId="0" fontId="90" fillId="0" borderId="112" xfId="0" applyFont="1" applyFill="1" applyBorder="1" applyAlignment="1" applyProtection="1">
      <alignment horizontal="center" vertical="center"/>
    </xf>
    <xf numFmtId="38" fontId="86" fillId="0" borderId="126" xfId="0" applyNumberFormat="1" applyFont="1" applyFill="1" applyBorder="1" applyAlignment="1" applyProtection="1">
      <alignment horizontal="right"/>
      <protection locked="0"/>
    </xf>
    <xf numFmtId="38" fontId="86" fillId="0" borderId="127" xfId="0" applyNumberFormat="1" applyFont="1" applyFill="1" applyBorder="1" applyAlignment="1" applyProtection="1">
      <alignment horizontal="right"/>
      <protection locked="0"/>
    </xf>
    <xf numFmtId="38" fontId="86" fillId="0" borderId="32" xfId="0" applyNumberFormat="1" applyFont="1" applyFill="1" applyBorder="1" applyAlignment="1" applyProtection="1">
      <alignment horizontal="right"/>
      <protection locked="0"/>
    </xf>
    <xf numFmtId="0" fontId="92" fillId="0" borderId="0" xfId="0" applyFont="1" applyAlignment="1" applyProtection="1"/>
    <xf numFmtId="0" fontId="90" fillId="0" borderId="0" xfId="0" applyFont="1" applyAlignment="1" applyProtection="1">
      <alignment horizontal="left" vertical="center" wrapText="1"/>
    </xf>
    <xf numFmtId="0" fontId="90" fillId="0" borderId="0" xfId="0" applyFont="1" applyAlignment="1" applyProtection="1">
      <alignment horizontal="center" vertical="center" wrapText="1"/>
    </xf>
    <xf numFmtId="0" fontId="92" fillId="0" borderId="0" xfId="0" applyFont="1" applyAlignment="1" applyProtection="1">
      <alignment wrapText="1"/>
    </xf>
    <xf numFmtId="0" fontId="92" fillId="0" borderId="0" xfId="0" applyFont="1" applyAlignment="1"/>
    <xf numFmtId="38" fontId="86" fillId="4" borderId="28" xfId="0" applyNumberFormat="1" applyFont="1" applyFill="1" applyBorder="1" applyAlignment="1" applyProtection="1">
      <alignment horizontal="right" vertical="center"/>
    </xf>
    <xf numFmtId="38" fontId="86" fillId="4" borderId="22" xfId="0" applyNumberFormat="1" applyFont="1" applyFill="1" applyBorder="1" applyAlignment="1" applyProtection="1">
      <alignment horizontal="right" vertical="center"/>
    </xf>
    <xf numFmtId="38" fontId="86" fillId="4" borderId="0" xfId="0" applyNumberFormat="1" applyFont="1" applyFill="1" applyAlignment="1" applyProtection="1">
      <alignment horizontal="right" vertical="center"/>
    </xf>
    <xf numFmtId="38" fontId="86" fillId="4" borderId="20" xfId="0" applyNumberFormat="1" applyFont="1" applyFill="1" applyBorder="1" applyAlignment="1" applyProtection="1">
      <alignment horizontal="right" vertical="center"/>
    </xf>
    <xf numFmtId="49" fontId="90"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91" fillId="0" borderId="20" xfId="0" applyNumberFormat="1" applyFont="1" applyBorder="1" applyAlignment="1">
      <alignment horizontal="center" vertical="center" wrapText="1"/>
    </xf>
    <xf numFmtId="3" fontId="85" fillId="0" borderId="20" xfId="0" applyNumberFormat="1" applyFont="1" applyBorder="1" applyAlignment="1">
      <alignment horizontal="center" vertical="center"/>
    </xf>
    <xf numFmtId="3" fontId="85" fillId="0" borderId="20" xfId="0" applyNumberFormat="1"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Border="1" applyAlignment="1">
      <alignment vertical="center"/>
    </xf>
    <xf numFmtId="3" fontId="86" fillId="4" borderId="18" xfId="0" applyNumberFormat="1" applyFont="1" applyFill="1" applyBorder="1" applyAlignment="1">
      <alignment horizontal="center"/>
    </xf>
    <xf numFmtId="3" fontId="86" fillId="4" borderId="20" xfId="0" applyNumberFormat="1" applyFont="1" applyFill="1" applyBorder="1" applyAlignment="1">
      <alignment horizontal="center"/>
    </xf>
    <xf numFmtId="3" fontId="86" fillId="4" borderId="18" xfId="0" applyNumberFormat="1" applyFont="1" applyFill="1" applyBorder="1" applyAlignment="1">
      <alignment horizontal="right"/>
    </xf>
    <xf numFmtId="0" fontId="90" fillId="0" borderId="0" xfId="0" applyFont="1" applyBorder="1" applyAlignment="1"/>
    <xf numFmtId="49" fontId="90" fillId="0" borderId="2" xfId="0" applyNumberFormat="1" applyFont="1" applyBorder="1" applyAlignment="1">
      <alignment horizontal="center" vertical="center"/>
    </xf>
    <xf numFmtId="38" fontId="86" fillId="7" borderId="2" xfId="0" applyNumberFormat="1" applyFont="1" applyFill="1" applyBorder="1" applyAlignment="1">
      <alignment horizontal="right"/>
    </xf>
    <xf numFmtId="38" fontId="86" fillId="4" borderId="20" xfId="0" applyNumberFormat="1" applyFont="1" applyFill="1" applyBorder="1" applyAlignment="1">
      <alignment horizontal="right"/>
    </xf>
    <xf numFmtId="49" fontId="91" fillId="7" borderId="23" xfId="0" applyNumberFormat="1" applyFont="1" applyFill="1" applyBorder="1" applyAlignment="1">
      <alignment horizontal="center" vertical="center"/>
    </xf>
    <xf numFmtId="38" fontId="86" fillId="4" borderId="22" xfId="0" applyNumberFormat="1" applyFont="1" applyFill="1" applyBorder="1" applyAlignment="1">
      <alignment horizontal="right"/>
    </xf>
    <xf numFmtId="0" fontId="90" fillId="0" borderId="0" xfId="0" applyFont="1" applyFill="1" applyBorder="1" applyAlignment="1"/>
    <xf numFmtId="0" fontId="90" fillId="0" borderId="0" xfId="0" applyFont="1" applyFill="1"/>
    <xf numFmtId="3" fontId="91" fillId="4" borderId="21" xfId="0" applyNumberFormat="1" applyFont="1" applyFill="1" applyBorder="1" applyAlignment="1">
      <alignment horizontal="left" vertical="center" wrapText="1" indent="1"/>
    </xf>
    <xf numFmtId="49" fontId="91" fillId="4" borderId="19" xfId="0" applyNumberFormat="1" applyFont="1" applyFill="1" applyBorder="1" applyAlignment="1">
      <alignment horizontal="center" vertical="center"/>
    </xf>
    <xf numFmtId="38" fontId="86" fillId="4" borderId="18" xfId="0" applyNumberFormat="1" applyFont="1" applyFill="1" applyBorder="1" applyAlignment="1">
      <alignment horizontal="right"/>
    </xf>
    <xf numFmtId="164" fontId="91" fillId="4" borderId="9" xfId="0" applyNumberFormat="1" applyFont="1" applyFill="1" applyBorder="1" applyAlignment="1">
      <alignment horizontal="left" vertical="center" wrapText="1" indent="1"/>
    </xf>
    <xf numFmtId="49" fontId="91" fillId="4" borderId="28" xfId="0" applyNumberFormat="1" applyFont="1" applyFill="1" applyBorder="1" applyAlignment="1">
      <alignment horizontal="center" vertical="center"/>
    </xf>
    <xf numFmtId="38" fontId="86" fillId="4" borderId="26" xfId="0" applyNumberFormat="1" applyFont="1" applyFill="1" applyBorder="1" applyAlignment="1">
      <alignment horizontal="right"/>
    </xf>
    <xf numFmtId="49" fontId="90" fillId="0" borderId="17" xfId="0" applyNumberFormat="1" applyFont="1" applyBorder="1" applyAlignment="1">
      <alignment horizontal="center" vertical="center" wrapText="1"/>
    </xf>
    <xf numFmtId="49" fontId="90" fillId="0" borderId="2" xfId="0" applyNumberFormat="1" applyFont="1" applyBorder="1" applyAlignment="1">
      <alignment horizontal="center" vertical="top"/>
    </xf>
    <xf numFmtId="38" fontId="86" fillId="4" borderId="28" xfId="0" applyNumberFormat="1" applyFont="1" applyFill="1" applyBorder="1" applyAlignment="1">
      <alignment horizontal="right"/>
    </xf>
    <xf numFmtId="49" fontId="90" fillId="0" borderId="18" xfId="0" applyNumberFormat="1" applyFont="1" applyBorder="1" applyAlignment="1">
      <alignment horizontal="center" vertical="center"/>
    </xf>
    <xf numFmtId="49" fontId="91" fillId="4" borderId="10" xfId="0" applyNumberFormat="1" applyFont="1" applyFill="1" applyBorder="1" applyAlignment="1">
      <alignment horizontal="center" vertical="center"/>
    </xf>
    <xf numFmtId="49" fontId="90" fillId="0" borderId="24" xfId="0" applyNumberFormat="1" applyFont="1" applyFill="1" applyBorder="1" applyAlignment="1">
      <alignment horizontal="center" vertical="center"/>
    </xf>
    <xf numFmtId="0" fontId="90" fillId="0" borderId="0" xfId="0" applyFont="1" applyAlignment="1">
      <alignment vertical="center"/>
    </xf>
    <xf numFmtId="38" fontId="86" fillId="8" borderId="18" xfId="0" applyNumberFormat="1" applyFont="1" applyFill="1" applyBorder="1" applyAlignment="1" applyProtection="1">
      <alignment horizontal="right"/>
      <protection locked="0"/>
    </xf>
    <xf numFmtId="0" fontId="90" fillId="0" borderId="26" xfId="0" applyFont="1" applyFill="1" applyBorder="1" applyAlignment="1">
      <alignment horizontal="center" vertical="center"/>
    </xf>
    <xf numFmtId="38" fontId="86" fillId="3" borderId="22" xfId="0" applyNumberFormat="1" applyFont="1" applyFill="1" applyBorder="1" applyAlignment="1">
      <alignment horizontal="right"/>
    </xf>
    <xf numFmtId="0" fontId="90" fillId="0" borderId="18" xfId="0" applyFont="1" applyFill="1" applyBorder="1" applyAlignment="1">
      <alignment horizontal="center" vertical="center"/>
    </xf>
    <xf numFmtId="38" fontId="86" fillId="3" borderId="20" xfId="0" applyNumberFormat="1" applyFont="1" applyFill="1" applyBorder="1" applyAlignment="1">
      <alignment horizontal="right"/>
    </xf>
    <xf numFmtId="0" fontId="90" fillId="0" borderId="2" xfId="0" applyFont="1" applyFill="1" applyBorder="1" applyAlignment="1">
      <alignment horizontal="center" vertical="center"/>
    </xf>
    <xf numFmtId="0" fontId="90" fillId="0" borderId="18" xfId="0" applyFont="1" applyFill="1" applyBorder="1" applyAlignment="1">
      <alignment horizontal="center" vertical="center"/>
    </xf>
    <xf numFmtId="38" fontId="86" fillId="0" borderId="18" xfId="0" applyNumberFormat="1" applyFont="1" applyFill="1" applyBorder="1" applyAlignment="1" applyProtection="1">
      <alignment horizontal="right"/>
      <protection locked="0"/>
    </xf>
    <xf numFmtId="38" fontId="86" fillId="3" borderId="18" xfId="0" applyNumberFormat="1" applyFont="1" applyFill="1" applyBorder="1" applyAlignment="1">
      <alignment horizontal="right"/>
    </xf>
    <xf numFmtId="49" fontId="90" fillId="0" borderId="18" xfId="0" applyNumberFormat="1" applyFont="1" applyFill="1" applyBorder="1" applyAlignment="1">
      <alignment horizontal="center" vertical="center"/>
    </xf>
    <xf numFmtId="164" fontId="91" fillId="3" borderId="21" xfId="0" applyNumberFormat="1" applyFont="1" applyFill="1" applyBorder="1" applyAlignment="1">
      <alignment horizontal="left" vertical="center" wrapText="1" indent="1"/>
    </xf>
    <xf numFmtId="49" fontId="91" fillId="3" borderId="19" xfId="0" applyNumberFormat="1" applyFont="1" applyFill="1" applyBorder="1" applyAlignment="1">
      <alignment horizontal="center" vertical="center"/>
    </xf>
    <xf numFmtId="0" fontId="90" fillId="0" borderId="0" xfId="0" applyFont="1" applyAlignment="1"/>
    <xf numFmtId="49" fontId="91" fillId="0" borderId="26" xfId="0" applyNumberFormat="1" applyFont="1" applyFill="1" applyBorder="1" applyAlignment="1">
      <alignment horizontal="center" vertical="center"/>
    </xf>
    <xf numFmtId="3" fontId="91" fillId="0" borderId="21" xfId="0" applyNumberFormat="1" applyFont="1" applyBorder="1" applyAlignment="1">
      <alignment horizontal="left" vertical="top" wrapText="1" indent="2"/>
    </xf>
    <xf numFmtId="49" fontId="90" fillId="0" borderId="14" xfId="0" applyNumberFormat="1" applyFont="1" applyFill="1" applyBorder="1" applyAlignment="1">
      <alignment horizontal="left" vertical="top" indent="1"/>
    </xf>
    <xf numFmtId="38" fontId="86" fillId="0" borderId="14" xfId="0" applyNumberFormat="1" applyFont="1" applyFill="1" applyBorder="1" applyAlignment="1">
      <alignment horizontal="right"/>
    </xf>
    <xf numFmtId="0" fontId="86" fillId="0" borderId="0" xfId="0" applyFont="1" applyAlignment="1">
      <alignment vertical="center"/>
    </xf>
    <xf numFmtId="3" fontId="91" fillId="4" borderId="3" xfId="0" applyNumberFormat="1" applyFont="1" applyFill="1" applyBorder="1" applyAlignment="1">
      <alignment horizontal="left" vertical="center" wrapText="1" indent="1"/>
    </xf>
    <xf numFmtId="164" fontId="91" fillId="4" borderId="21" xfId="0" applyNumberFormat="1" applyFont="1" applyFill="1" applyBorder="1" applyAlignment="1">
      <alignment horizontal="left" vertical="center" wrapText="1" indent="1"/>
    </xf>
    <xf numFmtId="38" fontId="86" fillId="4" borderId="2" xfId="0" applyNumberFormat="1" applyFont="1" applyFill="1" applyBorder="1" applyAlignment="1">
      <alignment horizontal="right"/>
    </xf>
    <xf numFmtId="49" fontId="90" fillId="0" borderId="26" xfId="0" applyNumberFormat="1" applyFont="1" applyFill="1" applyBorder="1" applyAlignment="1">
      <alignment horizontal="center" vertical="center"/>
    </xf>
    <xf numFmtId="38" fontId="86" fillId="0" borderId="26" xfId="0" applyNumberFormat="1" applyFont="1" applyBorder="1" applyAlignment="1" applyProtection="1">
      <alignment horizontal="right"/>
      <protection locked="0"/>
    </xf>
    <xf numFmtId="164" fontId="91" fillId="4" borderId="21" xfId="0" applyNumberFormat="1" applyFont="1" applyFill="1" applyBorder="1" applyAlignment="1" applyProtection="1">
      <alignment horizontal="left" vertical="center" wrapText="1" indent="1"/>
    </xf>
    <xf numFmtId="49" fontId="91" fillId="4" borderId="19" xfId="0" applyNumberFormat="1" applyFont="1" applyFill="1" applyBorder="1" applyAlignment="1" applyProtection="1">
      <alignment horizontal="center" vertical="center"/>
    </xf>
    <xf numFmtId="49" fontId="91" fillId="6" borderId="23" xfId="0" applyNumberFormat="1" applyFont="1" applyFill="1" applyBorder="1" applyAlignment="1">
      <alignment horizontal="center" vertical="center"/>
    </xf>
    <xf numFmtId="3" fontId="91" fillId="3" borderId="6" xfId="0" applyNumberFormat="1" applyFont="1" applyFill="1" applyBorder="1" applyAlignment="1">
      <alignment horizontal="left" vertical="center" wrapText="1" indent="1"/>
    </xf>
    <xf numFmtId="49" fontId="91" fillId="3" borderId="20" xfId="0" applyNumberFormat="1" applyFont="1" applyFill="1" applyBorder="1" applyAlignment="1">
      <alignment horizontal="center" vertical="center"/>
    </xf>
    <xf numFmtId="38" fontId="86" fillId="3" borderId="26" xfId="0" applyNumberFormat="1" applyFont="1" applyFill="1" applyBorder="1" applyAlignment="1">
      <alignment horizontal="right"/>
    </xf>
    <xf numFmtId="3" fontId="91" fillId="0" borderId="21" xfId="0" applyNumberFormat="1" applyFont="1" applyFill="1" applyBorder="1" applyAlignment="1">
      <alignment horizontal="left" vertical="top" wrapText="1" indent="2"/>
    </xf>
    <xf numFmtId="0" fontId="92" fillId="0" borderId="14" xfId="0" applyFont="1" applyFill="1" applyBorder="1" applyAlignment="1">
      <alignment horizontal="left" vertical="top" wrapText="1" indent="2"/>
    </xf>
    <xf numFmtId="0" fontId="92" fillId="0" borderId="0" xfId="0" applyFont="1" applyFill="1" applyBorder="1" applyAlignment="1"/>
    <xf numFmtId="0" fontId="92" fillId="0" borderId="0" xfId="0" applyFont="1" applyFill="1" applyBorder="1"/>
    <xf numFmtId="0" fontId="86" fillId="0" borderId="0" xfId="0" applyFont="1" applyBorder="1" applyAlignment="1"/>
    <xf numFmtId="0" fontId="86" fillId="0" borderId="0" xfId="0" applyFont="1"/>
    <xf numFmtId="3" fontId="91" fillId="4" borderId="9" xfId="0" applyNumberFormat="1" applyFont="1" applyFill="1" applyBorder="1" applyAlignment="1">
      <alignment horizontal="left" vertical="center" wrapText="1" indent="1"/>
    </xf>
    <xf numFmtId="49" fontId="91" fillId="4" borderId="26" xfId="0" applyNumberFormat="1" applyFont="1" applyFill="1" applyBorder="1" applyAlignment="1">
      <alignment horizontal="center" vertical="center"/>
    </xf>
    <xf numFmtId="49" fontId="91" fillId="4" borderId="18" xfId="0" applyNumberFormat="1" applyFont="1" applyFill="1" applyBorder="1" applyAlignment="1">
      <alignment horizontal="center" vertical="top"/>
    </xf>
    <xf numFmtId="49" fontId="91" fillId="4" borderId="2" xfId="0" applyNumberFormat="1" applyFont="1" applyFill="1" applyBorder="1" applyAlignment="1">
      <alignment horizontal="center" vertical="top"/>
    </xf>
    <xf numFmtId="49" fontId="90" fillId="0" borderId="14" xfId="0" applyNumberFormat="1" applyFont="1" applyFill="1" applyBorder="1" applyAlignment="1">
      <alignment horizontal="center" vertical="top"/>
    </xf>
    <xf numFmtId="0" fontId="92" fillId="0" borderId="0" xfId="0" applyFont="1" applyFill="1"/>
    <xf numFmtId="0" fontId="91" fillId="4" borderId="21" xfId="0" applyFont="1" applyFill="1" applyBorder="1" applyAlignment="1">
      <alignment horizontal="left" vertical="center" wrapText="1" indent="1"/>
    </xf>
    <xf numFmtId="49" fontId="91" fillId="4" borderId="10" xfId="0" applyNumberFormat="1" applyFont="1" applyFill="1" applyBorder="1" applyAlignment="1">
      <alignment horizontal="center" vertical="center"/>
    </xf>
    <xf numFmtId="49" fontId="90" fillId="0" borderId="18" xfId="0" applyNumberFormat="1" applyFont="1" applyBorder="1" applyAlignment="1">
      <alignment horizontal="center" vertical="center"/>
    </xf>
    <xf numFmtId="49" fontId="91" fillId="4" borderId="18" xfId="0" applyNumberFormat="1" applyFont="1" applyFill="1" applyBorder="1" applyAlignment="1">
      <alignment horizontal="center" vertical="center"/>
    </xf>
    <xf numFmtId="3" fontId="91" fillId="3" borderId="26" xfId="0" applyNumberFormat="1" applyFont="1" applyFill="1" applyBorder="1" applyAlignment="1">
      <alignment horizontal="left" vertical="center" wrapText="1" indent="1"/>
    </xf>
    <xf numFmtId="49" fontId="91" fillId="3" borderId="26" xfId="0" applyNumberFormat="1" applyFont="1" applyFill="1" applyBorder="1" applyAlignment="1">
      <alignment horizontal="center" vertical="center"/>
    </xf>
    <xf numFmtId="3" fontId="91" fillId="4" borderId="2" xfId="0" applyNumberFormat="1" applyFont="1" applyFill="1" applyBorder="1" applyAlignment="1">
      <alignment horizontal="left" vertical="center" wrapText="1" indent="1"/>
    </xf>
    <xf numFmtId="49" fontId="91" fillId="4" borderId="10" xfId="0" applyNumberFormat="1" applyFont="1" applyFill="1" applyBorder="1" applyAlignment="1">
      <alignment horizontal="center" vertical="center" wrapText="1"/>
    </xf>
    <xf numFmtId="49" fontId="90" fillId="0" borderId="17" xfId="0" applyNumberFormat="1" applyFont="1" applyBorder="1" applyAlignment="1">
      <alignment horizontal="center" vertical="top"/>
    </xf>
    <xf numFmtId="49" fontId="91" fillId="4" borderId="28" xfId="0" applyNumberFormat="1" applyFont="1" applyFill="1" applyBorder="1" applyAlignment="1">
      <alignment horizontal="center" vertical="center" wrapText="1"/>
    </xf>
    <xf numFmtId="49" fontId="90" fillId="0" borderId="2" xfId="0" applyNumberFormat="1" applyFont="1" applyBorder="1" applyAlignment="1">
      <alignment horizontal="center" vertical="center" wrapText="1"/>
    </xf>
    <xf numFmtId="38" fontId="86" fillId="4" borderId="18" xfId="0" applyNumberFormat="1" applyFont="1" applyFill="1" applyBorder="1" applyAlignment="1">
      <alignment horizontal="right"/>
    </xf>
    <xf numFmtId="38" fontId="86" fillId="4" borderId="17" xfId="0" applyNumberFormat="1" applyFont="1" applyFill="1" applyBorder="1" applyAlignment="1">
      <alignment horizontal="right"/>
    </xf>
    <xf numFmtId="164" fontId="91" fillId="4" borderId="6" xfId="0" applyNumberFormat="1" applyFont="1" applyFill="1" applyBorder="1" applyAlignment="1">
      <alignment horizontal="left" vertical="center" wrapText="1" indent="1"/>
    </xf>
    <xf numFmtId="0" fontId="90" fillId="0" borderId="2" xfId="0" applyFont="1" applyBorder="1" applyAlignment="1">
      <alignment horizontal="center" vertical="center"/>
    </xf>
    <xf numFmtId="49" fontId="90" fillId="0" borderId="2" xfId="0" applyNumberFormat="1" applyFont="1" applyFill="1" applyBorder="1" applyAlignment="1">
      <alignment horizontal="center" vertical="center"/>
    </xf>
    <xf numFmtId="3" fontId="91" fillId="0" borderId="9" xfId="0" applyNumberFormat="1" applyFont="1" applyFill="1" applyBorder="1" applyAlignment="1">
      <alignment horizontal="left" vertical="top" wrapText="1" indent="1"/>
    </xf>
    <xf numFmtId="0" fontId="92" fillId="0" borderId="8" xfId="0" applyFont="1" applyFill="1" applyBorder="1" applyAlignment="1">
      <alignment horizontal="left" vertical="top" wrapText="1"/>
    </xf>
    <xf numFmtId="38" fontId="86" fillId="0" borderId="8" xfId="0" applyNumberFormat="1" applyFont="1" applyFill="1" applyBorder="1" applyAlignment="1">
      <alignment horizontal="right"/>
    </xf>
    <xf numFmtId="38" fontId="86" fillId="0" borderId="0" xfId="0" applyNumberFormat="1" applyFont="1" applyFill="1" applyBorder="1" applyAlignment="1">
      <alignment horizontal="right"/>
    </xf>
    <xf numFmtId="0" fontId="91" fillId="3" borderId="3" xfId="0" applyFont="1" applyFill="1" applyBorder="1" applyAlignment="1">
      <alignment horizontal="left" vertical="center" wrapText="1" indent="1"/>
    </xf>
    <xf numFmtId="49" fontId="90" fillId="3"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top"/>
    </xf>
    <xf numFmtId="164" fontId="91" fillId="4" borderId="21" xfId="0" applyNumberFormat="1" applyFont="1" applyFill="1" applyBorder="1" applyAlignment="1">
      <alignment horizontal="left" vertical="top" wrapText="1" indent="1"/>
    </xf>
    <xf numFmtId="49" fontId="91" fillId="4" borderId="19" xfId="0" applyNumberFormat="1" applyFont="1" applyFill="1" applyBorder="1" applyAlignment="1">
      <alignment horizontal="center" vertical="top"/>
    </xf>
    <xf numFmtId="0" fontId="92" fillId="3" borderId="0" xfId="0" applyFont="1" applyFill="1" applyAlignment="1">
      <alignment vertical="center"/>
    </xf>
    <xf numFmtId="49" fontId="91" fillId="3" borderId="2" xfId="12" applyNumberFormat="1" applyFont="1" applyFill="1" applyBorder="1" applyAlignment="1">
      <alignment horizontal="left" vertical="center" wrapText="1" indent="1"/>
    </xf>
    <xf numFmtId="0" fontId="91" fillId="3" borderId="2" xfId="13" applyNumberFormat="1" applyFont="1" applyFill="1" applyBorder="1" applyAlignment="1">
      <alignment horizontal="center" vertical="top"/>
    </xf>
    <xf numFmtId="38" fontId="86" fillId="3" borderId="0" xfId="13" applyNumberFormat="1" applyFont="1" applyFill="1" applyBorder="1" applyAlignment="1" applyProtection="1">
      <alignment horizontal="right"/>
    </xf>
    <xf numFmtId="38" fontId="86" fillId="3" borderId="20" xfId="13" applyNumberFormat="1" applyFont="1" applyFill="1" applyBorder="1" applyAlignment="1" applyProtection="1">
      <alignment horizontal="right"/>
    </xf>
    <xf numFmtId="38" fontId="86" fillId="0" borderId="2" xfId="13" applyNumberFormat="1" applyFont="1" applyFill="1" applyBorder="1" applyAlignment="1" applyProtection="1">
      <alignment horizontal="right"/>
      <protection locked="0"/>
    </xf>
    <xf numFmtId="38" fontId="86" fillId="0" borderId="2" xfId="11" applyNumberFormat="1" applyFont="1" applyBorder="1" applyProtection="1">
      <protection locked="0"/>
    </xf>
    <xf numFmtId="0" fontId="113" fillId="0" borderId="0" xfId="11" applyFont="1"/>
    <xf numFmtId="0" fontId="90" fillId="0" borderId="6" xfId="0" applyFont="1" applyBorder="1" applyAlignment="1">
      <alignment horizontal="left" vertical="center" wrapText="1"/>
    </xf>
    <xf numFmtId="49" fontId="90" fillId="0" borderId="0" xfId="0" applyNumberFormat="1" applyFont="1" applyAlignment="1">
      <alignment horizontal="center" vertical="center"/>
    </xf>
    <xf numFmtId="0" fontId="92" fillId="0" borderId="0" xfId="0" applyFont="1" applyAlignment="1">
      <alignment horizontal="right" vertical="center"/>
    </xf>
    <xf numFmtId="38" fontId="92" fillId="0" borderId="0" xfId="0" applyNumberFormat="1" applyFont="1" applyAlignment="1">
      <alignment horizontal="right" vertical="center"/>
    </xf>
    <xf numFmtId="38" fontId="92" fillId="0" borderId="0" xfId="0" applyNumberFormat="1" applyFont="1" applyFill="1" applyAlignment="1">
      <alignment horizontal="right" vertical="center"/>
    </xf>
    <xf numFmtId="38" fontId="91" fillId="3" borderId="17" xfId="0" applyNumberFormat="1" applyFont="1" applyFill="1" applyBorder="1" applyAlignment="1">
      <alignment horizontal="center" vertical="center" wrapText="1"/>
    </xf>
    <xf numFmtId="0" fontId="90" fillId="0" borderId="2" xfId="0" applyFont="1" applyBorder="1" applyAlignment="1">
      <alignment horizontal="left" vertical="center" wrapText="1" indent="1"/>
    </xf>
    <xf numFmtId="38" fontId="92"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90" fillId="0" borderId="0" xfId="0" applyNumberFormat="1" applyFont="1" applyFill="1" applyBorder="1" applyAlignment="1" applyProtection="1">
      <alignment horizontal="left" vertical="center"/>
    </xf>
    <xf numFmtId="49" fontId="90" fillId="0" borderId="0" xfId="0" applyNumberFormat="1" applyFont="1" applyAlignment="1" applyProtection="1">
      <alignment horizontal="left" vertical="center"/>
    </xf>
    <xf numFmtId="49" fontId="91" fillId="0" borderId="2" xfId="0" applyNumberFormat="1" applyFont="1" applyFill="1" applyBorder="1" applyAlignment="1" applyProtection="1">
      <alignment horizontal="center" vertical="center" wrapText="1"/>
    </xf>
    <xf numFmtId="49" fontId="90" fillId="0" borderId="21" xfId="0" applyNumberFormat="1" applyFont="1" applyBorder="1" applyAlignment="1" applyProtection="1">
      <alignment horizontal="left" vertical="center" indent="1"/>
    </xf>
    <xf numFmtId="49" fontId="90" fillId="0" borderId="14" xfId="0" applyNumberFormat="1" applyFont="1" applyBorder="1" applyAlignment="1" applyProtection="1">
      <alignment horizontal="left" vertical="center"/>
    </xf>
    <xf numFmtId="38" fontId="86" fillId="0" borderId="2" xfId="0" applyNumberFormat="1" applyFont="1" applyBorder="1" applyAlignment="1" applyProtection="1">
      <alignment horizontal="right" vertical="center"/>
      <protection locked="0"/>
    </xf>
    <xf numFmtId="38" fontId="86" fillId="4" borderId="0" xfId="0" applyNumberFormat="1" applyFont="1" applyFill="1" applyBorder="1" applyAlignment="1" applyProtection="1">
      <alignment horizontal="right" vertical="center"/>
    </xf>
    <xf numFmtId="38" fontId="86" fillId="4" borderId="7" xfId="0" applyNumberFormat="1" applyFont="1" applyFill="1" applyBorder="1" applyAlignment="1" applyProtection="1">
      <alignment horizontal="right" vertical="center"/>
    </xf>
    <xf numFmtId="0" fontId="113" fillId="0" borderId="0" xfId="14" applyFont="1" applyFill="1"/>
    <xf numFmtId="49" fontId="91" fillId="0" borderId="2" xfId="14" applyNumberFormat="1" applyFont="1" applyFill="1" applyBorder="1" applyAlignment="1">
      <alignment horizontal="center" vertical="center" wrapText="1"/>
    </xf>
    <xf numFmtId="0" fontId="92" fillId="0" borderId="0" xfId="14" applyFont="1" applyFill="1"/>
    <xf numFmtId="164" fontId="90" fillId="0" borderId="2" xfId="14" applyNumberFormat="1" applyFont="1" applyFill="1" applyBorder="1" applyAlignment="1" applyProtection="1">
      <alignment horizontal="left" vertical="center"/>
      <protection locked="0"/>
    </xf>
    <xf numFmtId="177" fontId="90" fillId="0" borderId="2" xfId="14" applyNumberFormat="1" applyFont="1" applyFill="1" applyBorder="1" applyAlignment="1" applyProtection="1">
      <alignment horizontal="right"/>
      <protection locked="0"/>
    </xf>
    <xf numFmtId="38" fontId="86" fillId="0" borderId="2" xfId="14" applyNumberFormat="1" applyFont="1" applyFill="1" applyBorder="1" applyAlignment="1" applyProtection="1">
      <alignment horizontal="right"/>
      <protection locked="0"/>
    </xf>
    <xf numFmtId="3" fontId="86" fillId="0" borderId="2" xfId="14" applyNumberFormat="1" applyFont="1" applyFill="1" applyBorder="1" applyAlignment="1" applyProtection="1">
      <alignment horizontal="right" vertical="center"/>
      <protection locked="0"/>
    </xf>
    <xf numFmtId="0" fontId="92" fillId="0" borderId="0" xfId="14" applyFont="1" applyFill="1" applyAlignment="1"/>
    <xf numFmtId="0" fontId="90" fillId="0" borderId="0" xfId="14" applyFont="1" applyFill="1" applyAlignment="1"/>
    <xf numFmtId="38" fontId="86" fillId="0" borderId="2" xfId="14" applyNumberFormat="1" applyFont="1" applyFill="1" applyBorder="1" applyAlignment="1" applyProtection="1">
      <alignment horizontal="right" vertical="center"/>
      <protection locked="0"/>
    </xf>
    <xf numFmtId="0" fontId="113" fillId="0" borderId="0" xfId="14" applyFont="1" applyFill="1" applyAlignment="1">
      <alignment vertical="top"/>
    </xf>
    <xf numFmtId="0" fontId="86" fillId="0" borderId="2" xfId="0" applyFont="1" applyFill="1" applyBorder="1" applyAlignment="1" applyProtection="1">
      <alignment horizontal="right"/>
      <protection locked="0"/>
    </xf>
    <xf numFmtId="0" fontId="86" fillId="0" borderId="2" xfId="14" applyFont="1" applyFill="1" applyBorder="1" applyAlignment="1" applyProtection="1">
      <alignment horizontal="right" vertical="top"/>
      <protection locked="0"/>
    </xf>
    <xf numFmtId="38" fontId="86" fillId="0" borderId="2" xfId="14" applyNumberFormat="1" applyFont="1" applyFill="1" applyBorder="1" applyAlignment="1" applyProtection="1">
      <alignment horizontal="right" vertical="top"/>
      <protection locked="0"/>
    </xf>
    <xf numFmtId="38" fontId="86" fillId="0" borderId="2" xfId="14" quotePrefix="1" applyNumberFormat="1" applyFont="1" applyFill="1" applyBorder="1" applyAlignment="1" applyProtection="1">
      <alignment horizontal="right"/>
      <protection locked="0"/>
    </xf>
    <xf numFmtId="0" fontId="90" fillId="0" borderId="0" xfId="14" applyFont="1" applyFill="1" applyBorder="1" applyAlignment="1"/>
    <xf numFmtId="38" fontId="86" fillId="3" borderId="2" xfId="14" applyNumberFormat="1" applyFont="1" applyFill="1" applyBorder="1" applyAlignment="1" applyProtection="1">
      <alignment horizontal="right"/>
    </xf>
    <xf numFmtId="0" fontId="113" fillId="0" borderId="0" xfId="14" applyFont="1" applyFill="1" applyAlignment="1"/>
    <xf numFmtId="0" fontId="90" fillId="0" borderId="0" xfId="14" applyFont="1" applyFill="1" applyAlignment="1">
      <alignment vertical="top"/>
    </xf>
    <xf numFmtId="0" fontId="90" fillId="0" borderId="0" xfId="14" applyFont="1" applyFill="1" applyAlignment="1">
      <alignment horizontal="left" indent="1"/>
    </xf>
    <xf numFmtId="49" fontId="90" fillId="0" borderId="0" xfId="14" applyNumberFormat="1" applyFont="1" applyFill="1" applyAlignment="1">
      <alignment horizontal="right" vertical="center"/>
    </xf>
    <xf numFmtId="0" fontId="90" fillId="0" borderId="0" xfId="14" applyFont="1" applyFill="1" applyAlignment="1">
      <alignment horizontal="left" vertical="center" indent="1"/>
    </xf>
    <xf numFmtId="0" fontId="90" fillId="0" borderId="0" xfId="14" applyFont="1" applyFill="1" applyAlignment="1">
      <alignment vertical="center"/>
    </xf>
    <xf numFmtId="0" fontId="90" fillId="0" borderId="0" xfId="14" applyFont="1" applyFill="1" applyAlignment="1">
      <alignment horizontal="left" vertical="top" indent="1"/>
    </xf>
    <xf numFmtId="0" fontId="90" fillId="0" borderId="0" xfId="14" applyFont="1" applyFill="1" applyAlignment="1">
      <alignment horizontal="left"/>
    </xf>
    <xf numFmtId="0" fontId="113" fillId="0" borderId="0" xfId="14" applyFont="1" applyFill="1" applyBorder="1" applyAlignment="1">
      <alignment horizontal="left" vertical="center"/>
    </xf>
    <xf numFmtId="0" fontId="90" fillId="0" borderId="0" xfId="14" applyFont="1" applyFill="1" applyBorder="1" applyAlignment="1">
      <alignment horizontal="left"/>
    </xf>
    <xf numFmtId="49" fontId="90" fillId="0" borderId="0" xfId="14" applyNumberFormat="1" applyFont="1" applyFill="1" applyBorder="1" applyAlignment="1">
      <alignment horizontal="right"/>
    </xf>
    <xf numFmtId="0" fontId="92" fillId="0" borderId="16" xfId="14" applyFont="1" applyFill="1" applyBorder="1" applyAlignment="1" applyProtection="1">
      <protection locked="0"/>
    </xf>
    <xf numFmtId="49" fontId="90" fillId="0" borderId="0" xfId="14" applyNumberFormat="1" applyFont="1" applyFill="1" applyAlignment="1">
      <alignment horizontal="left" vertical="center"/>
    </xf>
    <xf numFmtId="49" fontId="99" fillId="0" borderId="0" xfId="14" applyNumberFormat="1" applyFont="1" applyFill="1" applyAlignment="1">
      <alignment horizontal="left" vertical="center"/>
    </xf>
    <xf numFmtId="0" fontId="91" fillId="0" borderId="34" xfId="0" applyFont="1" applyBorder="1" applyAlignment="1" applyProtection="1">
      <alignment horizontal="center" vertical="center" wrapText="1"/>
    </xf>
    <xf numFmtId="0" fontId="91" fillId="0" borderId="11" xfId="0" applyFont="1" applyFill="1" applyBorder="1" applyAlignment="1" applyProtection="1">
      <alignment horizontal="center" vertical="center"/>
    </xf>
    <xf numFmtId="0" fontId="91" fillId="0" borderId="11" xfId="0" applyFont="1" applyFill="1" applyBorder="1" applyAlignment="1" applyProtection="1">
      <alignment horizontal="center" vertical="center" wrapText="1"/>
    </xf>
    <xf numFmtId="0" fontId="92" fillId="0" borderId="35" xfId="0" applyFont="1" applyBorder="1" applyAlignment="1" applyProtection="1">
      <alignment vertical="center"/>
    </xf>
    <xf numFmtId="38" fontId="86" fillId="0" borderId="11" xfId="0" applyNumberFormat="1" applyFont="1" applyBorder="1" applyAlignment="1" applyProtection="1">
      <alignment vertical="center"/>
      <protection locked="0"/>
    </xf>
    <xf numFmtId="38" fontId="86" fillId="0" borderId="11" xfId="0" applyNumberFormat="1" applyFont="1" applyFill="1" applyBorder="1" applyAlignment="1" applyProtection="1">
      <alignment horizontal="right" vertical="center"/>
      <protection locked="0"/>
    </xf>
    <xf numFmtId="0" fontId="92" fillId="3" borderId="35" xfId="0" applyFont="1" applyFill="1" applyBorder="1" applyAlignment="1" applyProtection="1">
      <alignment vertical="center"/>
    </xf>
    <xf numFmtId="38" fontId="86" fillId="3" borderId="36" xfId="0" applyNumberFormat="1" applyFont="1" applyFill="1" applyBorder="1" applyAlignment="1" applyProtection="1">
      <alignment vertical="center"/>
    </xf>
    <xf numFmtId="38" fontId="86" fillId="3" borderId="11" xfId="0" applyNumberFormat="1" applyFont="1" applyFill="1" applyBorder="1" applyAlignment="1" applyProtection="1">
      <alignment vertical="center"/>
    </xf>
    <xf numFmtId="38" fontId="86" fillId="3" borderId="36" xfId="0" applyNumberFormat="1" applyFont="1" applyFill="1" applyBorder="1" applyAlignment="1" applyProtection="1">
      <alignment horizontal="right" vertical="center"/>
    </xf>
    <xf numFmtId="49" fontId="90" fillId="0" borderId="35" xfId="0" applyNumberFormat="1" applyFont="1" applyBorder="1" applyAlignment="1" applyProtection="1">
      <alignment horizontal="center" vertical="center" wrapText="1"/>
    </xf>
    <xf numFmtId="38" fontId="86" fillId="3" borderId="37" xfId="0" applyNumberFormat="1" applyFont="1" applyFill="1" applyBorder="1" applyAlignment="1" applyProtection="1">
      <alignment vertical="center"/>
    </xf>
    <xf numFmtId="38" fontId="86" fillId="0" borderId="11" xfId="0" applyNumberFormat="1" applyFont="1" applyFill="1" applyBorder="1" applyAlignment="1" applyProtection="1">
      <alignment vertical="center"/>
      <protection locked="0"/>
    </xf>
    <xf numFmtId="38" fontId="86" fillId="3" borderId="37" xfId="0" applyNumberFormat="1" applyFont="1" applyFill="1" applyBorder="1" applyAlignment="1" applyProtection="1">
      <alignment horizontal="right" vertical="center"/>
    </xf>
    <xf numFmtId="0" fontId="90" fillId="0" borderId="38" xfId="0" applyFont="1" applyBorder="1" applyAlignment="1" applyProtection="1">
      <alignment horizontal="left" indent="1"/>
    </xf>
    <xf numFmtId="0" fontId="90" fillId="0" borderId="39" xfId="0" applyFont="1" applyBorder="1" applyAlignment="1" applyProtection="1">
      <alignment horizontal="left" indent="1"/>
    </xf>
    <xf numFmtId="0" fontId="92" fillId="0" borderId="35" xfId="0" applyFont="1" applyBorder="1" applyAlignment="1">
      <alignment horizontal="left" indent="1"/>
    </xf>
    <xf numFmtId="49" fontId="90" fillId="0" borderId="35" xfId="0" applyNumberFormat="1" applyFont="1" applyBorder="1" applyAlignment="1" applyProtection="1">
      <alignment horizontal="center" vertical="center"/>
    </xf>
    <xf numFmtId="0" fontId="90" fillId="0" borderId="38" xfId="0" applyFont="1" applyBorder="1" applyAlignment="1" applyProtection="1">
      <alignment horizontal="left" vertical="center"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38" fontId="86" fillId="3" borderId="11"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vertical="center"/>
    </xf>
    <xf numFmtId="49" fontId="90" fillId="0" borderId="39" xfId="0" applyNumberFormat="1" applyFont="1" applyBorder="1" applyAlignment="1" applyProtection="1">
      <alignment horizontal="center" vertical="center"/>
    </xf>
    <xf numFmtId="38" fontId="86" fillId="0" borderId="35" xfId="0" applyNumberFormat="1" applyFont="1" applyBorder="1" applyAlignment="1" applyProtection="1">
      <alignment vertical="center"/>
      <protection locked="0"/>
    </xf>
    <xf numFmtId="49" fontId="90" fillId="3" borderId="41" xfId="0" applyNumberFormat="1" applyFont="1" applyFill="1" applyBorder="1" applyAlignment="1" applyProtection="1">
      <alignment horizontal="center" vertical="center"/>
    </xf>
    <xf numFmtId="0" fontId="86" fillId="3" borderId="42" xfId="0" applyFont="1" applyFill="1" applyBorder="1" applyAlignment="1" applyProtection="1">
      <alignment horizontal="right" vertical="center"/>
    </xf>
    <xf numFmtId="0" fontId="86" fillId="3" borderId="43" xfId="0" applyFont="1" applyFill="1" applyBorder="1" applyAlignment="1" applyProtection="1">
      <alignment horizontal="right" vertical="center"/>
    </xf>
    <xf numFmtId="0" fontId="86" fillId="3" borderId="44" xfId="0" applyFont="1" applyFill="1" applyBorder="1" applyAlignment="1" applyProtection="1">
      <alignment horizontal="right" vertical="center"/>
    </xf>
    <xf numFmtId="49" fontId="90" fillId="0" borderId="11" xfId="0" applyNumberFormat="1" applyFont="1" applyBorder="1" applyAlignment="1" applyProtection="1">
      <alignment horizontal="center" vertical="center"/>
    </xf>
    <xf numFmtId="49" fontId="90" fillId="4" borderId="11" xfId="0" applyNumberFormat="1" applyFont="1" applyFill="1" applyBorder="1" applyAlignment="1" applyProtection="1">
      <alignment horizontal="center" vertical="center"/>
    </xf>
    <xf numFmtId="38" fontId="86" fillId="4" borderId="36" xfId="0" applyNumberFormat="1" applyFont="1" applyFill="1" applyBorder="1" applyAlignment="1" applyProtection="1">
      <alignment vertical="center"/>
    </xf>
    <xf numFmtId="38" fontId="86" fillId="4" borderId="40" xfId="0" applyNumberFormat="1" applyFont="1" applyFill="1" applyBorder="1" applyAlignment="1" applyProtection="1">
      <alignment vertical="center"/>
    </xf>
    <xf numFmtId="38" fontId="86" fillId="4" borderId="37" xfId="0" applyNumberFormat="1" applyFont="1" applyFill="1" applyBorder="1" applyAlignment="1" applyProtection="1">
      <alignment horizontal="right" vertical="center"/>
    </xf>
    <xf numFmtId="38" fontId="86" fillId="4" borderId="40"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horizontal="right" vertical="center"/>
    </xf>
    <xf numFmtId="38" fontId="86" fillId="4" borderId="37" xfId="0" applyNumberFormat="1" applyFont="1" applyFill="1" applyBorder="1" applyAlignment="1" applyProtection="1">
      <alignment vertical="center"/>
    </xf>
    <xf numFmtId="38" fontId="86" fillId="0" borderId="37" xfId="0" applyNumberFormat="1" applyFont="1" applyFill="1" applyBorder="1" applyAlignment="1" applyProtection="1">
      <alignment horizontal="right" vertical="center"/>
      <protection locked="0"/>
    </xf>
    <xf numFmtId="0" fontId="91" fillId="0" borderId="38" xfId="0" applyFont="1" applyFill="1" applyBorder="1" applyAlignment="1">
      <alignment horizontal="left" indent="2"/>
    </xf>
    <xf numFmtId="0" fontId="91" fillId="0" borderId="39" xfId="0" applyFont="1" applyFill="1" applyBorder="1" applyAlignment="1" applyProtection="1">
      <alignment horizontal="left" vertical="center"/>
    </xf>
    <xf numFmtId="0" fontId="92" fillId="0" borderId="35" xfId="0" applyFont="1" applyBorder="1" applyAlignment="1" applyProtection="1"/>
    <xf numFmtId="0" fontId="90" fillId="0" borderId="11" xfId="0" applyFont="1" applyFill="1" applyBorder="1" applyAlignment="1">
      <alignment horizontal="center" wrapText="1"/>
    </xf>
    <xf numFmtId="38" fontId="86" fillId="0" borderId="37" xfId="0" applyNumberFormat="1" applyFont="1" applyFill="1" applyBorder="1" applyAlignment="1" applyProtection="1">
      <alignment vertical="center"/>
      <protection locked="0"/>
    </xf>
    <xf numFmtId="0" fontId="86" fillId="0" borderId="45" xfId="0" applyFont="1" applyBorder="1" applyAlignment="1" applyProtection="1">
      <alignment vertical="center"/>
    </xf>
    <xf numFmtId="0" fontId="92" fillId="0" borderId="34" xfId="0" applyFont="1" applyBorder="1" applyProtection="1"/>
    <xf numFmtId="0" fontId="92" fillId="0" borderId="44"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90" fillId="0" borderId="0" xfId="0" applyFont="1" applyAlignment="1" applyProtection="1">
      <alignment horizontal="left" vertical="center" indent="1"/>
    </xf>
    <xf numFmtId="0" fontId="90" fillId="0" borderId="46" xfId="0" applyFont="1" applyBorder="1" applyAlignment="1" applyProtection="1">
      <alignment vertical="center"/>
    </xf>
    <xf numFmtId="0" fontId="90" fillId="0" borderId="0" xfId="0" applyFont="1" applyAlignment="1" applyProtection="1">
      <alignment horizontal="left" indent="1"/>
    </xf>
    <xf numFmtId="0" fontId="90" fillId="0" borderId="11" xfId="0" applyFont="1" applyBorder="1" applyAlignment="1" applyProtection="1">
      <alignment horizontal="left" vertical="center"/>
    </xf>
    <xf numFmtId="0" fontId="99" fillId="0" borderId="46" xfId="0" applyFont="1" applyBorder="1" applyAlignment="1" applyProtection="1"/>
    <xf numFmtId="0" fontId="86" fillId="0" borderId="44" xfId="0" applyFont="1" applyBorder="1" applyAlignment="1" applyProtection="1">
      <alignment vertical="center"/>
    </xf>
    <xf numFmtId="0" fontId="99" fillId="0" borderId="46" xfId="0" applyFont="1" applyBorder="1" applyAlignment="1" applyProtection="1">
      <alignment vertical="top"/>
    </xf>
    <xf numFmtId="0" fontId="92" fillId="3" borderId="39" xfId="0" applyFont="1" applyFill="1" applyBorder="1" applyProtection="1"/>
    <xf numFmtId="0" fontId="86" fillId="3" borderId="11" xfId="0" applyFont="1" applyFill="1" applyBorder="1" applyAlignment="1" applyProtection="1">
      <alignment vertical="center"/>
    </xf>
    <xf numFmtId="0" fontId="119" fillId="0" borderId="0" xfId="0" applyFont="1" applyAlignment="1" applyProtection="1">
      <alignment horizontal="left" indent="2"/>
    </xf>
    <xf numFmtId="0" fontId="90" fillId="0" borderId="39" xfId="0" applyFont="1" applyBorder="1" applyAlignment="1" applyProtection="1">
      <alignment vertical="center"/>
    </xf>
    <xf numFmtId="0" fontId="90" fillId="0" borderId="35" xfId="0" applyFont="1" applyBorder="1" applyAlignment="1" applyProtection="1">
      <alignment vertical="center"/>
    </xf>
    <xf numFmtId="0" fontId="90" fillId="0" borderId="39" xfId="0" applyFont="1" applyBorder="1" applyAlignment="1" applyProtection="1">
      <alignment horizontal="left" vertical="center" indent="1"/>
    </xf>
    <xf numFmtId="0" fontId="119" fillId="0" borderId="0" xfId="0" applyFont="1" applyAlignment="1" applyProtection="1">
      <alignment horizontal="left" vertical="top"/>
    </xf>
    <xf numFmtId="0" fontId="90" fillId="0" borderId="0" xfId="0" applyFont="1" applyAlignment="1" applyProtection="1">
      <alignment vertical="top"/>
    </xf>
    <xf numFmtId="0" fontId="92" fillId="0" borderId="0" xfId="0" applyFont="1" applyAlignment="1" applyProtection="1">
      <alignment vertical="top"/>
    </xf>
    <xf numFmtId="0" fontId="92" fillId="0" borderId="0" xfId="0" applyFont="1" applyBorder="1" applyAlignment="1" applyProtection="1">
      <alignment vertical="top"/>
    </xf>
    <xf numFmtId="0" fontId="91" fillId="3" borderId="38" xfId="0" applyFont="1" applyFill="1" applyBorder="1" applyAlignment="1" applyProtection="1">
      <alignment vertical="center"/>
    </xf>
    <xf numFmtId="0" fontId="107" fillId="0" borderId="45" xfId="0" applyFont="1" applyFill="1" applyBorder="1" applyAlignment="1" applyProtection="1">
      <alignment horizontal="left" indent="2"/>
    </xf>
    <xf numFmtId="0" fontId="92" fillId="0" borderId="34" xfId="0" applyFont="1" applyBorder="1" applyAlignment="1">
      <alignment horizontal="left" vertical="center"/>
    </xf>
    <xf numFmtId="0" fontId="92" fillId="0" borderId="34" xfId="0" applyFont="1" applyFill="1" applyBorder="1" applyAlignment="1" applyProtection="1">
      <alignment vertical="center"/>
    </xf>
    <xf numFmtId="0" fontId="85" fillId="0" borderId="34" xfId="0" applyFont="1" applyFill="1" applyBorder="1" applyAlignment="1" applyProtection="1">
      <alignment horizontal="left" vertical="center"/>
    </xf>
    <xf numFmtId="0" fontId="92" fillId="0" borderId="34" xfId="0" applyFont="1" applyFill="1" applyBorder="1" applyAlignment="1">
      <alignment horizontal="left" vertical="center"/>
    </xf>
    <xf numFmtId="0" fontId="91" fillId="0" borderId="45" xfId="0" applyFont="1" applyBorder="1" applyAlignment="1" applyProtection="1">
      <alignment horizontal="center" vertical="center" wrapText="1"/>
    </xf>
    <xf numFmtId="0" fontId="91" fillId="0" borderId="37" xfId="0" applyFont="1" applyBorder="1" applyAlignment="1" applyProtection="1">
      <alignment horizontal="center" vertical="center" wrapText="1"/>
    </xf>
    <xf numFmtId="0" fontId="85" fillId="0" borderId="37" xfId="0" applyFont="1" applyBorder="1" applyAlignment="1" applyProtection="1">
      <alignment horizontal="center" vertical="center" wrapText="1"/>
    </xf>
    <xf numFmtId="0" fontId="92" fillId="0" borderId="0" xfId="0" applyFont="1" applyAlignment="1" applyProtection="1">
      <alignment horizontal="center" vertical="center" wrapText="1"/>
    </xf>
    <xf numFmtId="38" fontId="86" fillId="0" borderId="40" xfId="0" applyNumberFormat="1" applyFont="1" applyFill="1" applyBorder="1" applyAlignment="1" applyProtection="1">
      <alignment horizontal="right" vertical="center"/>
      <protection locked="0"/>
    </xf>
    <xf numFmtId="0" fontId="91" fillId="3" borderId="40" xfId="0" applyFont="1" applyFill="1" applyBorder="1" applyAlignment="1" applyProtection="1">
      <alignment horizontal="center" vertical="center" wrapText="1"/>
    </xf>
    <xf numFmtId="38" fontId="91" fillId="3" borderId="40" xfId="0" quotePrefix="1" applyNumberFormat="1" applyFont="1" applyFill="1" applyBorder="1" applyAlignment="1" applyProtection="1">
      <alignment horizontal="center" vertical="center"/>
    </xf>
    <xf numFmtId="49" fontId="86" fillId="3" borderId="36" xfId="0" applyNumberFormat="1" applyFont="1" applyFill="1" applyBorder="1" applyAlignment="1" applyProtection="1">
      <alignment horizontal="right" vertical="center"/>
    </xf>
    <xf numFmtId="49" fontId="86" fillId="3" borderId="40" xfId="0" applyNumberFormat="1" applyFont="1" applyFill="1" applyBorder="1" applyAlignment="1" applyProtection="1">
      <alignment horizontal="right" vertical="center"/>
    </xf>
    <xf numFmtId="0" fontId="90" fillId="0" borderId="11" xfId="0" applyFont="1" applyBorder="1" applyAlignment="1" applyProtection="1">
      <alignment horizontal="center" vertical="center"/>
    </xf>
    <xf numFmtId="38" fontId="86" fillId="0" borderId="37" xfId="0" applyNumberFormat="1" applyFont="1" applyBorder="1" applyAlignment="1" applyProtection="1">
      <alignment horizontal="right" vertical="center"/>
      <protection locked="0"/>
    </xf>
    <xf numFmtId="49" fontId="86" fillId="4" borderId="37" xfId="0" applyNumberFormat="1" applyFont="1" applyFill="1" applyBorder="1" applyAlignment="1" applyProtection="1">
      <alignment horizontal="right" vertical="center"/>
    </xf>
    <xf numFmtId="38" fontId="91" fillId="3" borderId="40" xfId="0" applyNumberFormat="1" applyFont="1" applyFill="1" applyBorder="1" applyAlignment="1" applyProtection="1">
      <alignment horizontal="center" vertical="center"/>
    </xf>
    <xf numFmtId="38" fontId="86" fillId="0" borderId="11" xfId="0" applyNumberFormat="1" applyFont="1" applyBorder="1" applyAlignment="1" applyProtection="1">
      <alignment horizontal="right" vertical="center"/>
      <protection locked="0"/>
    </xf>
    <xf numFmtId="0" fontId="90" fillId="0" borderId="38" xfId="0" applyFont="1" applyBorder="1" applyAlignment="1" applyProtection="1">
      <alignment horizontal="left" vertical="center" wrapText="1" indent="1"/>
    </xf>
    <xf numFmtId="38" fontId="86" fillId="0" borderId="11" xfId="0" applyNumberFormat="1" applyFont="1" applyBorder="1" applyAlignment="1" applyProtection="1">
      <alignment horizontal="right"/>
      <protection locked="0"/>
    </xf>
    <xf numFmtId="38" fontId="86" fillId="0" borderId="11" xfId="0" applyNumberFormat="1" applyFont="1" applyFill="1" applyBorder="1" applyAlignment="1" applyProtection="1">
      <alignment horizontal="right"/>
      <protection locked="0"/>
    </xf>
    <xf numFmtId="0" fontId="90" fillId="0" borderId="38" xfId="0" applyFont="1" applyBorder="1" applyAlignment="1" applyProtection="1">
      <alignment horizontal="left" vertical="center" wrapText="1" indent="2"/>
    </xf>
    <xf numFmtId="49" fontId="91" fillId="3" borderId="40" xfId="0" applyNumberFormat="1" applyFont="1" applyFill="1" applyBorder="1" applyAlignment="1" applyProtection="1">
      <alignment horizontal="center" vertical="center"/>
    </xf>
    <xf numFmtId="38" fontId="86" fillId="3" borderId="43" xfId="0" applyNumberFormat="1" applyFont="1" applyFill="1" applyBorder="1" applyAlignment="1" applyProtection="1">
      <alignment horizontal="right" vertical="center"/>
    </xf>
    <xf numFmtId="0" fontId="92" fillId="3" borderId="37" xfId="0" applyFont="1" applyFill="1" applyBorder="1" applyAlignment="1" applyProtection="1">
      <alignment vertical="center"/>
    </xf>
    <xf numFmtId="0" fontId="92" fillId="0" borderId="0" xfId="0" applyFont="1" applyAlignment="1" applyProtection="1">
      <alignment horizontal="right" vertical="center" indent="1"/>
    </xf>
    <xf numFmtId="0" fontId="90" fillId="0" borderId="0" xfId="0" applyFont="1" applyAlignment="1" applyProtection="1">
      <alignment horizontal="right" vertical="center" indent="1"/>
    </xf>
    <xf numFmtId="0" fontId="90" fillId="0" borderId="0" xfId="0" applyFont="1" applyBorder="1" applyAlignment="1" applyProtection="1">
      <alignment horizontal="right" vertical="center" indent="1"/>
    </xf>
    <xf numFmtId="0" fontId="90" fillId="0" borderId="47" xfId="15" applyFont="1" applyFill="1" applyBorder="1" applyAlignment="1">
      <alignment vertical="center"/>
    </xf>
    <xf numFmtId="0" fontId="90" fillId="0" borderId="0" xfId="15" applyFont="1" applyAlignment="1">
      <alignment vertical="center"/>
    </xf>
    <xf numFmtId="0" fontId="90" fillId="0" borderId="47" xfId="15" applyFont="1" applyFill="1" applyBorder="1" applyAlignment="1">
      <alignment horizontal="centerContinuous" vertical="center"/>
    </xf>
    <xf numFmtId="0" fontId="120" fillId="0" borderId="0" xfId="15" applyFont="1" applyBorder="1" applyAlignment="1">
      <alignment vertical="top"/>
    </xf>
    <xf numFmtId="0" fontId="90" fillId="0" borderId="0" xfId="15" applyFont="1" applyBorder="1" applyAlignment="1">
      <alignment vertical="center"/>
    </xf>
    <xf numFmtId="0" fontId="90" fillId="0" borderId="0" xfId="15" applyFont="1" applyBorder="1" applyAlignment="1">
      <alignment horizontal="right" vertical="center"/>
    </xf>
    <xf numFmtId="0" fontId="121" fillId="0" borderId="0" xfId="15" applyFont="1" applyFill="1" applyAlignment="1">
      <alignment horizontal="left" vertical="center" indent="1"/>
    </xf>
    <xf numFmtId="0" fontId="121" fillId="0" borderId="0" xfId="15" applyFont="1" applyAlignment="1">
      <alignment horizontal="center" vertical="center"/>
    </xf>
    <xf numFmtId="0" fontId="90" fillId="0" borderId="0" xfId="15" applyFont="1" applyAlignment="1">
      <alignment horizontal="right" vertical="center"/>
    </xf>
    <xf numFmtId="0" fontId="121" fillId="0" borderId="0" xfId="15" applyFont="1" applyAlignment="1">
      <alignment vertical="center"/>
    </xf>
    <xf numFmtId="0" fontId="90" fillId="0" borderId="0" xfId="15" applyFont="1" applyFill="1" applyAlignment="1">
      <alignment vertical="center"/>
    </xf>
    <xf numFmtId="0" fontId="91" fillId="0" borderId="0" xfId="15" applyFont="1" applyFill="1" applyBorder="1" applyAlignment="1">
      <alignment horizontal="left"/>
    </xf>
    <xf numFmtId="0" fontId="90" fillId="0" borderId="0" xfId="15" applyFont="1" applyFill="1" applyBorder="1" applyAlignment="1">
      <alignment vertical="center"/>
    </xf>
    <xf numFmtId="0" fontId="90" fillId="0" borderId="0" xfId="15" applyFont="1" applyFill="1" applyBorder="1" applyAlignment="1">
      <alignment horizontal="right" vertical="center"/>
    </xf>
    <xf numFmtId="0" fontId="90" fillId="0" borderId="0" xfId="15" applyFont="1" applyFill="1" applyAlignment="1">
      <alignment horizontal="left" vertical="center"/>
    </xf>
    <xf numFmtId="49" fontId="90" fillId="0" borderId="0" xfId="15" applyNumberFormat="1" applyFont="1" applyFill="1" applyAlignment="1">
      <alignment horizontal="left" vertical="center"/>
    </xf>
    <xf numFmtId="0" fontId="90" fillId="0" borderId="0" xfId="15" applyFont="1" applyFill="1" applyAlignment="1">
      <alignment horizontal="right" vertical="center"/>
    </xf>
    <xf numFmtId="3" fontId="90" fillId="0" borderId="0" xfId="15" applyNumberFormat="1" applyFont="1" applyFill="1" applyAlignment="1">
      <alignment vertical="center"/>
    </xf>
    <xf numFmtId="3" fontId="90" fillId="0" borderId="0" xfId="15" applyNumberFormat="1" applyFont="1" applyFill="1" applyBorder="1" applyAlignment="1">
      <alignment vertical="center"/>
    </xf>
    <xf numFmtId="0" fontId="91" fillId="0" borderId="0" xfId="15" applyFont="1" applyFill="1" applyBorder="1" applyAlignment="1">
      <alignment horizontal="left" vertical="center"/>
    </xf>
    <xf numFmtId="0" fontId="90" fillId="0" borderId="0" xfId="15" applyFont="1" applyFill="1" applyAlignment="1">
      <alignment horizontal="center" vertical="center"/>
    </xf>
    <xf numFmtId="0" fontId="90" fillId="0" borderId="0" xfId="15" applyFont="1" applyFill="1" applyAlignment="1">
      <alignment vertical="center" wrapText="1"/>
    </xf>
    <xf numFmtId="0" fontId="90" fillId="0" borderId="0" xfId="15" applyFont="1" applyFill="1" applyAlignment="1">
      <alignment horizontal="center" vertical="top"/>
    </xf>
    <xf numFmtId="0" fontId="90" fillId="0" borderId="0" xfId="15" applyFont="1" applyFill="1" applyAlignment="1">
      <alignment vertical="top" wrapText="1"/>
    </xf>
    <xf numFmtId="0" fontId="90" fillId="0" borderId="0" xfId="15" applyFont="1" applyFill="1" applyBorder="1" applyAlignment="1">
      <alignment horizontal="right" vertical="top"/>
    </xf>
    <xf numFmtId="1" fontId="90" fillId="0" borderId="0" xfId="15" applyNumberFormat="1" applyFont="1" applyFill="1" applyAlignment="1">
      <alignment horizontal="center" vertical="center"/>
    </xf>
    <xf numFmtId="1" fontId="90" fillId="0" borderId="0" xfId="15" applyNumberFormat="1" applyFont="1" applyFill="1" applyAlignment="1">
      <alignment horizontal="left" vertical="center"/>
    </xf>
    <xf numFmtId="38" fontId="90" fillId="0" borderId="0" xfId="15" applyNumberFormat="1" applyFont="1" applyFill="1" applyAlignment="1">
      <alignment horizontal="right"/>
    </xf>
    <xf numFmtId="0" fontId="90" fillId="0" borderId="0" xfId="15" quotePrefix="1" applyFont="1" applyFill="1" applyAlignment="1">
      <alignment horizontal="left" vertical="center" wrapText="1"/>
    </xf>
    <xf numFmtId="167" fontId="90" fillId="0" borderId="0" xfId="15" applyNumberFormat="1" applyFont="1" applyFill="1" applyBorder="1" applyAlignment="1" applyProtection="1">
      <alignment horizontal="right" vertical="center"/>
    </xf>
    <xf numFmtId="0" fontId="90" fillId="0" borderId="0" xfId="15" applyFont="1" applyFill="1" applyAlignment="1">
      <alignment horizontal="left" vertical="center" wrapText="1"/>
    </xf>
    <xf numFmtId="49" fontId="90" fillId="0" borderId="0" xfId="15" applyNumberFormat="1" applyFont="1" applyFill="1" applyAlignment="1">
      <alignment horizontal="center" vertical="center"/>
    </xf>
    <xf numFmtId="3" fontId="90" fillId="0" borderId="0" xfId="15" quotePrefix="1" applyNumberFormat="1" applyFont="1" applyFill="1" applyAlignment="1">
      <alignment horizontal="left" vertical="center" wrapText="1"/>
    </xf>
    <xf numFmtId="3" fontId="90" fillId="0" borderId="0" xfId="15" applyNumberFormat="1" applyFont="1" applyFill="1" applyAlignment="1">
      <alignment vertical="center" wrapText="1"/>
    </xf>
    <xf numFmtId="0" fontId="90" fillId="0" borderId="0" xfId="15" applyNumberFormat="1" applyFont="1" applyFill="1" applyAlignment="1">
      <alignment horizontal="center" vertical="center"/>
    </xf>
    <xf numFmtId="3" fontId="90" fillId="0" borderId="0" xfId="15" applyNumberFormat="1" applyFont="1" applyFill="1" applyAlignment="1">
      <alignment horizontal="center" vertical="center" wrapText="1"/>
    </xf>
    <xf numFmtId="3" fontId="90" fillId="0" borderId="0" xfId="15" applyNumberFormat="1" applyFont="1" applyAlignment="1">
      <alignment vertical="center"/>
    </xf>
    <xf numFmtId="3" fontId="90" fillId="0" borderId="0" xfId="15" applyNumberFormat="1" applyFont="1" applyFill="1" applyAlignment="1">
      <alignment horizontal="left" vertical="center" wrapText="1"/>
    </xf>
    <xf numFmtId="0" fontId="90" fillId="0" borderId="0" xfId="15" applyFont="1" applyAlignment="1">
      <alignment horizontal="left" vertical="center"/>
    </xf>
    <xf numFmtId="0" fontId="90" fillId="0" borderId="0" xfId="15" applyFont="1" applyAlignment="1">
      <alignment horizontal="center" vertical="center"/>
    </xf>
    <xf numFmtId="0" fontId="90" fillId="0" borderId="0" xfId="15" applyFont="1" applyFill="1" applyAlignment="1">
      <alignment horizontal="left" vertical="top"/>
    </xf>
    <xf numFmtId="49" fontId="90" fillId="0" borderId="0" xfId="15" applyNumberFormat="1" applyFont="1" applyFill="1" applyAlignment="1">
      <alignment horizontal="center" vertical="top"/>
    </xf>
    <xf numFmtId="3" fontId="90" fillId="0" borderId="0" xfId="15" applyNumberFormat="1" applyFont="1" applyFill="1" applyAlignment="1">
      <alignment horizontal="left" vertical="top" wrapText="1"/>
    </xf>
    <xf numFmtId="40" fontId="90" fillId="0" borderId="34" xfId="15" applyNumberFormat="1" applyFont="1" applyFill="1" applyBorder="1" applyAlignment="1" applyProtection="1">
      <alignment horizontal="right"/>
      <protection locked="0"/>
    </xf>
    <xf numFmtId="0" fontId="90" fillId="0" borderId="0" xfId="15" applyFont="1" applyFill="1" applyBorder="1" applyAlignment="1">
      <alignment horizontal="left" vertical="center"/>
    </xf>
    <xf numFmtId="0" fontId="91" fillId="0" borderId="0" xfId="15" quotePrefix="1" applyFont="1" applyFill="1" applyAlignment="1">
      <alignment horizontal="left" vertical="center"/>
    </xf>
    <xf numFmtId="0" fontId="91" fillId="0" borderId="0" xfId="15" applyFont="1" applyFill="1" applyAlignment="1">
      <alignment horizontal="right" vertical="center"/>
    </xf>
    <xf numFmtId="4" fontId="91" fillId="0" borderId="0" xfId="15" applyNumberFormat="1" applyFont="1" applyFill="1" applyBorder="1" applyAlignment="1" applyProtection="1">
      <alignment vertical="center"/>
    </xf>
    <xf numFmtId="0" fontId="90" fillId="0" borderId="0" xfId="15" applyFont="1" applyFill="1" applyAlignment="1" applyProtection="1">
      <alignment horizontal="left" vertical="center"/>
    </xf>
    <xf numFmtId="0" fontId="91" fillId="0" borderId="0" xfId="16" applyFont="1" applyFill="1" applyBorder="1" applyAlignment="1">
      <alignment vertical="center"/>
    </xf>
    <xf numFmtId="0" fontId="90" fillId="0" borderId="0" xfId="16" applyFont="1" applyFill="1" applyBorder="1" applyAlignment="1">
      <alignment vertical="center"/>
    </xf>
    <xf numFmtId="0" fontId="90" fillId="0" borderId="0" xfId="16" applyFont="1" applyFill="1" applyBorder="1" applyAlignment="1">
      <alignment horizontal="right" vertical="center"/>
    </xf>
    <xf numFmtId="0" fontId="111" fillId="0" borderId="0" xfId="0" quotePrefix="1" applyFont="1" applyFill="1" applyBorder="1" applyAlignment="1">
      <alignment horizontal="left" vertical="center"/>
    </xf>
    <xf numFmtId="0" fontId="90" fillId="0" borderId="0" xfId="16" applyFont="1" applyFill="1" applyAlignment="1">
      <alignment horizontal="left" vertical="center"/>
    </xf>
    <xf numFmtId="49" fontId="90" fillId="0" borderId="0" xfId="16" applyNumberFormat="1" applyFont="1" applyFill="1" applyAlignment="1">
      <alignment horizontal="left" vertical="center"/>
    </xf>
    <xf numFmtId="0" fontId="90" fillId="0" borderId="0" xfId="16" applyFont="1" applyFill="1" applyAlignment="1">
      <alignment horizontal="center" vertical="center"/>
    </xf>
    <xf numFmtId="0" fontId="90" fillId="0" borderId="0" xfId="16" applyFont="1" applyFill="1" applyAlignment="1">
      <alignment vertical="center" wrapText="1"/>
    </xf>
    <xf numFmtId="0" fontId="90" fillId="0" borderId="0" xfId="16" applyFont="1" applyFill="1" applyAlignment="1">
      <alignment vertical="center"/>
    </xf>
    <xf numFmtId="0" fontId="90" fillId="0" borderId="0" xfId="16" applyNumberFormat="1" applyFont="1" applyFill="1" applyAlignment="1">
      <alignment horizontal="center" vertical="center"/>
    </xf>
    <xf numFmtId="3" fontId="90" fillId="0" borderId="0" xfId="16" applyNumberFormat="1" applyFont="1" applyFill="1" applyAlignment="1">
      <alignment vertical="center"/>
    </xf>
    <xf numFmtId="0" fontId="90" fillId="0" borderId="0" xfId="16" applyFont="1" applyFill="1" applyAlignment="1">
      <alignment horizontal="center" vertical="top"/>
    </xf>
    <xf numFmtId="3" fontId="90" fillId="0" borderId="0" xfId="16" applyNumberFormat="1" applyFont="1" applyFill="1" applyBorder="1" applyAlignment="1">
      <alignment vertical="center"/>
    </xf>
    <xf numFmtId="38" fontId="90" fillId="0" borderId="0" xfId="16" applyNumberFormat="1" applyFont="1" applyFill="1" applyAlignment="1">
      <alignment horizontal="left" vertical="center" wrapText="1"/>
    </xf>
    <xf numFmtId="0" fontId="90" fillId="0" borderId="0" xfId="16" applyFont="1" applyFill="1" applyAlignment="1">
      <alignment horizontal="left" vertical="center" wrapText="1"/>
    </xf>
    <xf numFmtId="0" fontId="90" fillId="0" borderId="0" xfId="16" quotePrefix="1" applyFont="1" applyFill="1" applyAlignment="1">
      <alignment horizontal="left" vertical="center" wrapText="1"/>
    </xf>
    <xf numFmtId="1" fontId="90" fillId="0" borderId="0" xfId="16" applyNumberFormat="1" applyFont="1" applyFill="1" applyAlignment="1">
      <alignment horizontal="center" vertical="center"/>
    </xf>
    <xf numFmtId="0" fontId="90" fillId="0" borderId="0" xfId="16" quotePrefix="1" applyFont="1" applyFill="1" applyAlignment="1">
      <alignment horizontal="left" vertical="center"/>
    </xf>
    <xf numFmtId="1" fontId="90" fillId="0" borderId="0" xfId="16" quotePrefix="1" applyNumberFormat="1" applyFont="1" applyFill="1" applyAlignment="1">
      <alignment horizontal="center" vertical="center"/>
    </xf>
    <xf numFmtId="0" fontId="90" fillId="0" borderId="0" xfId="16" applyFont="1" applyFill="1" applyAlignment="1">
      <alignment horizontal="left" vertical="top"/>
    </xf>
    <xf numFmtId="1" fontId="90" fillId="0" borderId="0" xfId="16" applyNumberFormat="1" applyFont="1" applyFill="1" applyAlignment="1">
      <alignment horizontal="center" vertical="top"/>
    </xf>
    <xf numFmtId="0" fontId="90" fillId="0" borderId="0" xfId="16" applyFont="1" applyFill="1" applyAlignment="1">
      <alignment vertical="top" wrapText="1"/>
    </xf>
    <xf numFmtId="0" fontId="90" fillId="0" borderId="0" xfId="16" applyFont="1" applyFill="1" applyBorder="1" applyAlignment="1">
      <alignment horizontal="right" vertical="top"/>
    </xf>
    <xf numFmtId="0" fontId="90" fillId="0" borderId="0" xfId="16" applyFont="1" applyAlignment="1">
      <alignment horizontal="left" vertical="center"/>
    </xf>
    <xf numFmtId="1" fontId="90" fillId="0" borderId="0" xfId="16" applyNumberFormat="1" applyFont="1" applyAlignment="1">
      <alignment horizontal="center" vertical="center"/>
    </xf>
    <xf numFmtId="0" fontId="90" fillId="0" borderId="0" xfId="16" applyFont="1" applyAlignment="1">
      <alignment vertical="center" wrapText="1"/>
    </xf>
    <xf numFmtId="0" fontId="90" fillId="0" borderId="0" xfId="16" applyFont="1" applyAlignment="1">
      <alignment vertical="center"/>
    </xf>
    <xf numFmtId="167" fontId="90" fillId="0" borderId="0" xfId="16" applyNumberFormat="1" applyFont="1" applyFill="1" applyBorder="1" applyAlignment="1" applyProtection="1">
      <alignment horizontal="right" vertical="center"/>
    </xf>
    <xf numFmtId="0" fontId="90" fillId="0" borderId="0" xfId="16" applyFont="1" applyAlignment="1">
      <alignment horizontal="center" vertical="center"/>
    </xf>
    <xf numFmtId="0" fontId="90" fillId="0" borderId="0" xfId="16" applyFont="1" applyAlignment="1">
      <alignment horizontal="left" vertical="center" wrapText="1"/>
    </xf>
    <xf numFmtId="49" fontId="90" fillId="9" borderId="0" xfId="16" applyNumberFormat="1" applyFont="1" applyFill="1" applyBorder="1" applyAlignment="1">
      <alignment horizontal="left" vertical="center"/>
    </xf>
    <xf numFmtId="49" fontId="90" fillId="9" borderId="0" xfId="16" applyNumberFormat="1" applyFont="1" applyFill="1" applyBorder="1" applyAlignment="1">
      <alignment horizontal="center" vertical="center"/>
    </xf>
    <xf numFmtId="0" fontId="90" fillId="9" borderId="0" xfId="16" applyNumberFormat="1" applyFont="1" applyFill="1" applyBorder="1" applyAlignment="1">
      <alignment vertical="center" wrapText="1"/>
    </xf>
    <xf numFmtId="49" fontId="90" fillId="9" borderId="0" xfId="16" applyNumberFormat="1" applyFont="1" applyFill="1" applyBorder="1" applyAlignment="1">
      <alignment horizontal="right" vertical="center"/>
    </xf>
    <xf numFmtId="49" fontId="90" fillId="0" borderId="0" xfId="16" applyNumberFormat="1" applyFont="1" applyFill="1" applyBorder="1" applyAlignment="1">
      <alignment horizontal="left" vertical="center"/>
    </xf>
    <xf numFmtId="49" fontId="90" fillId="0" borderId="0" xfId="16" applyNumberFormat="1" applyFont="1" applyFill="1" applyBorder="1" applyAlignment="1">
      <alignment horizontal="left" vertical="center" wrapText="1"/>
    </xf>
    <xf numFmtId="49" fontId="90" fillId="0" borderId="0" xfId="16" applyNumberFormat="1" applyFont="1" applyFill="1" applyBorder="1" applyAlignment="1">
      <alignment horizontal="center" vertical="center"/>
    </xf>
    <xf numFmtId="0" fontId="90" fillId="0" borderId="0" xfId="16" applyNumberFormat="1" applyFont="1" applyFill="1" applyBorder="1" applyAlignment="1">
      <alignment vertical="center" wrapText="1"/>
    </xf>
    <xf numFmtId="49" fontId="90" fillId="0" borderId="0" xfId="16" applyNumberFormat="1" applyFont="1" applyFill="1" applyBorder="1" applyAlignment="1">
      <alignment horizontal="right" vertical="center"/>
    </xf>
    <xf numFmtId="0" fontId="90" fillId="0" borderId="0" xfId="16" applyFont="1" applyBorder="1" applyAlignment="1">
      <alignment vertical="center"/>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6" applyFont="1" applyBorder="1" applyAlignment="1">
      <alignment horizontal="left" vertical="center"/>
    </xf>
    <xf numFmtId="0" fontId="90" fillId="0" borderId="0" xfId="16" quotePrefix="1" applyFont="1" applyAlignment="1">
      <alignment horizontal="left" vertical="top"/>
    </xf>
    <xf numFmtId="0" fontId="90" fillId="0" borderId="0" xfId="16" applyFont="1" applyAlignment="1">
      <alignment horizontal="right" vertical="center"/>
    </xf>
    <xf numFmtId="38" fontId="90" fillId="0" borderId="0" xfId="16" applyNumberFormat="1" applyFont="1" applyFill="1" applyAlignment="1">
      <alignment horizontal="right"/>
    </xf>
    <xf numFmtId="0" fontId="90" fillId="0" borderId="0" xfId="16" applyFont="1" applyAlignment="1" applyProtection="1">
      <alignment vertical="center"/>
    </xf>
    <xf numFmtId="0" fontId="85" fillId="3" borderId="3" xfId="0" applyFont="1" applyFill="1" applyBorder="1" applyAlignment="1">
      <alignment horizontal="left"/>
    </xf>
    <xf numFmtId="0" fontId="85" fillId="3" borderId="4" xfId="0" applyFont="1" applyFill="1" applyBorder="1"/>
    <xf numFmtId="0" fontId="92" fillId="3" borderId="4" xfId="0" applyFont="1" applyFill="1" applyBorder="1"/>
    <xf numFmtId="0" fontId="92" fillId="3" borderId="5" xfId="0" applyFont="1" applyFill="1" applyBorder="1"/>
    <xf numFmtId="0" fontId="85" fillId="3" borderId="0" xfId="0" applyFont="1" applyFill="1" applyBorder="1" applyAlignment="1"/>
    <xf numFmtId="0" fontId="85" fillId="3" borderId="0" xfId="0" applyFont="1" applyFill="1" applyBorder="1"/>
    <xf numFmtId="0" fontId="92" fillId="3" borderId="0" xfId="0" applyFont="1" applyFill="1" applyBorder="1"/>
    <xf numFmtId="0" fontId="92" fillId="3" borderId="7" xfId="0" applyFont="1" applyFill="1" applyBorder="1"/>
    <xf numFmtId="0" fontId="114" fillId="3" borderId="0" xfId="0" applyFont="1" applyFill="1" applyAlignment="1">
      <alignment horizontal="left"/>
    </xf>
    <xf numFmtId="0" fontId="92" fillId="3" borderId="0" xfId="0" applyFont="1" applyFill="1" applyAlignment="1"/>
    <xf numFmtId="0" fontId="92" fillId="3" borderId="0" xfId="0" applyFont="1" applyFill="1" applyBorder="1" applyAlignment="1">
      <alignment vertical="center"/>
    </xf>
    <xf numFmtId="0" fontId="92" fillId="3" borderId="0" xfId="0" applyFont="1" applyFill="1" applyBorder="1" applyAlignment="1">
      <alignment horizontal="left" vertical="center"/>
    </xf>
    <xf numFmtId="0" fontId="92" fillId="3" borderId="7" xfId="0" applyFont="1" applyFill="1" applyBorder="1" applyAlignment="1">
      <alignment horizontal="left" vertical="center"/>
    </xf>
    <xf numFmtId="0" fontId="85" fillId="3" borderId="3" xfId="0" applyFont="1" applyFill="1" applyBorder="1" applyAlignment="1" applyProtection="1">
      <alignment vertical="center"/>
    </xf>
    <xf numFmtId="0" fontId="91" fillId="3" borderId="4" xfId="0" applyFont="1" applyFill="1" applyBorder="1" applyAlignment="1" applyProtection="1">
      <alignment vertical="center"/>
    </xf>
    <xf numFmtId="0" fontId="92" fillId="3" borderId="4" xfId="0" applyFont="1" applyFill="1" applyBorder="1" applyAlignment="1" applyProtection="1">
      <alignment vertical="center"/>
    </xf>
    <xf numFmtId="0" fontId="92" fillId="0" borderId="6" xfId="0" applyFont="1" applyFill="1" applyBorder="1" applyAlignment="1" applyProtection="1">
      <alignment vertical="center"/>
    </xf>
    <xf numFmtId="0" fontId="92" fillId="0" borderId="7" xfId="0" applyFont="1" applyFill="1" applyBorder="1" applyAlignment="1" applyProtection="1">
      <alignment vertical="center"/>
    </xf>
    <xf numFmtId="0" fontId="90" fillId="0" borderId="21" xfId="0" applyFont="1" applyBorder="1" applyAlignment="1" applyProtection="1">
      <alignment horizontal="left" vertical="center" indent="1"/>
    </xf>
    <xf numFmtId="0" fontId="92" fillId="0" borderId="14" xfId="0" applyFont="1" applyBorder="1" applyAlignment="1" applyProtection="1">
      <alignment vertical="center"/>
    </xf>
    <xf numFmtId="0" fontId="90" fillId="0" borderId="19" xfId="0" applyFont="1" applyBorder="1" applyAlignment="1" applyProtection="1">
      <alignment horizontal="right" vertical="center"/>
    </xf>
    <xf numFmtId="38" fontId="86" fillId="0" borderId="21" xfId="0" applyNumberFormat="1" applyFont="1" applyBorder="1" applyAlignment="1" applyProtection="1">
      <alignment vertical="center"/>
      <protection locked="0"/>
    </xf>
    <xf numFmtId="0" fontId="90" fillId="0" borderId="6" xfId="0" applyFont="1" applyFill="1" applyBorder="1" applyAlignment="1" applyProtection="1">
      <alignment horizontal="center" vertical="center"/>
    </xf>
    <xf numFmtId="38" fontId="86" fillId="0" borderId="7" xfId="0" applyNumberFormat="1" applyFont="1" applyFill="1" applyBorder="1" applyAlignment="1" applyProtection="1">
      <alignment vertical="center"/>
    </xf>
    <xf numFmtId="0" fontId="99" fillId="0" borderId="14" xfId="0" applyFont="1" applyBorder="1" applyAlignment="1" applyProtection="1">
      <alignment vertical="center"/>
    </xf>
    <xf numFmtId="38" fontId="86" fillId="15" borderId="21" xfId="0" applyNumberFormat="1" applyFont="1" applyFill="1" applyBorder="1" applyAlignment="1" applyProtection="1">
      <protection locked="0"/>
    </xf>
    <xf numFmtId="38" fontId="86" fillId="0" borderId="7" xfId="0" applyNumberFormat="1" applyFont="1" applyFill="1" applyBorder="1" applyAlignment="1" applyProtection="1"/>
    <xf numFmtId="0" fontId="90" fillId="0" borderId="9" xfId="0" applyFont="1" applyFill="1" applyBorder="1" applyAlignment="1" applyProtection="1">
      <alignment horizontal="center" vertical="center"/>
    </xf>
    <xf numFmtId="38" fontId="86" fillId="0" borderId="10" xfId="0" applyNumberFormat="1" applyFont="1" applyFill="1" applyBorder="1" applyAlignment="1" applyProtection="1">
      <alignment vertical="center"/>
    </xf>
    <xf numFmtId="0" fontId="92" fillId="3" borderId="5" xfId="0" applyFont="1" applyFill="1" applyBorder="1" applyAlignment="1" applyProtection="1">
      <alignment vertical="center"/>
    </xf>
    <xf numFmtId="0" fontId="85" fillId="3" borderId="9" xfId="0" applyFont="1" applyFill="1" applyBorder="1" applyAlignment="1">
      <alignment vertical="center"/>
    </xf>
    <xf numFmtId="0" fontId="100" fillId="3" borderId="8" xfId="0" applyFont="1" applyFill="1" applyBorder="1" applyAlignment="1">
      <alignment horizontal="left" vertical="center" indent="1"/>
    </xf>
    <xf numFmtId="0" fontId="92" fillId="3" borderId="8" xfId="0" applyFont="1" applyFill="1" applyBorder="1" applyAlignment="1">
      <alignment horizontal="left" vertical="center"/>
    </xf>
    <xf numFmtId="0" fontId="92" fillId="0" borderId="6" xfId="0" applyFont="1" applyBorder="1"/>
    <xf numFmtId="0" fontId="86" fillId="0" borderId="0" xfId="0" applyNumberFormat="1" applyFont="1" applyFill="1" applyBorder="1" applyAlignment="1">
      <alignment horizontal="left" vertical="center"/>
    </xf>
    <xf numFmtId="0" fontId="86" fillId="0" borderId="6" xfId="0" applyFont="1" applyBorder="1"/>
    <xf numFmtId="0" fontId="90" fillId="0" borderId="6" xfId="0" applyFont="1" applyBorder="1"/>
    <xf numFmtId="0" fontId="91" fillId="0" borderId="0" xfId="0" applyFont="1" applyBorder="1" applyAlignment="1">
      <alignment horizontal="center"/>
    </xf>
    <xf numFmtId="0" fontId="91" fillId="0" borderId="21" xfId="0" applyFont="1" applyBorder="1" applyAlignment="1">
      <alignment horizontal="left"/>
    </xf>
    <xf numFmtId="0" fontId="91" fillId="0" borderId="19" xfId="0" applyFont="1" applyBorder="1" applyAlignment="1">
      <alignment horizontal="left" indent="1"/>
    </xf>
    <xf numFmtId="49" fontId="90" fillId="0" borderId="2" xfId="0" applyNumberFormat="1" applyFont="1" applyBorder="1" applyAlignment="1">
      <alignment horizontal="center"/>
    </xf>
    <xf numFmtId="0" fontId="90" fillId="0" borderId="2" xfId="0" applyFont="1" applyBorder="1" applyAlignment="1">
      <alignment horizontal="center"/>
    </xf>
    <xf numFmtId="0" fontId="90" fillId="0" borderId="21" xfId="0" applyFont="1" applyBorder="1" applyAlignment="1">
      <alignment horizontal="left" indent="1"/>
    </xf>
    <xf numFmtId="0" fontId="90" fillId="0" borderId="19" xfId="0" applyFont="1" applyBorder="1" applyAlignment="1">
      <alignment horizontal="left" indent="2"/>
    </xf>
    <xf numFmtId="0" fontId="91" fillId="0" borderId="19" xfId="0" applyFont="1" applyBorder="1" applyAlignment="1">
      <alignment horizontal="left" indent="2"/>
    </xf>
    <xf numFmtId="0" fontId="90" fillId="0" borderId="19" xfId="0" applyFont="1" applyBorder="1" applyAlignment="1">
      <alignment horizontal="left" indent="4"/>
    </xf>
    <xf numFmtId="0" fontId="91" fillId="6" borderId="21" xfId="0" applyFont="1" applyFill="1" applyBorder="1" applyAlignment="1">
      <alignment horizontal="left" indent="2"/>
    </xf>
    <xf numFmtId="0" fontId="91" fillId="6" borderId="19" xfId="0" applyFont="1" applyFill="1" applyBorder="1" applyAlignment="1">
      <alignment horizontal="left" indent="2"/>
    </xf>
    <xf numFmtId="0" fontId="90" fillId="6" borderId="2" xfId="0" applyFont="1" applyFill="1" applyBorder="1"/>
    <xf numFmtId="0" fontId="86" fillId="0" borderId="7" xfId="0" applyFont="1" applyBorder="1"/>
    <xf numFmtId="0" fontId="91" fillId="0" borderId="8" xfId="0" applyFont="1" applyBorder="1" applyAlignment="1">
      <alignment horizontal="centerContinuous"/>
    </xf>
    <xf numFmtId="0" fontId="86" fillId="0" borderId="10" xfId="0" applyFont="1" applyBorder="1" applyAlignment="1">
      <alignment horizontal="centerContinuous"/>
    </xf>
    <xf numFmtId="0" fontId="92" fillId="0" borderId="9" xfId="0" applyFont="1" applyBorder="1"/>
    <xf numFmtId="0" fontId="92" fillId="0" borderId="8" xfId="0" applyFont="1" applyBorder="1"/>
    <xf numFmtId="0" fontId="86" fillId="0" borderId="9" xfId="0" applyFont="1" applyBorder="1"/>
    <xf numFmtId="0" fontId="86" fillId="0" borderId="10" xfId="0" applyFont="1" applyBorder="1"/>
    <xf numFmtId="0" fontId="90" fillId="0" borderId="0" xfId="4" applyNumberFormat="1" applyFont="1" applyBorder="1" applyAlignment="1">
      <alignment vertical="center"/>
    </xf>
    <xf numFmtId="0" fontId="92" fillId="0" borderId="0" xfId="4" applyNumberFormat="1" applyFont="1" applyBorder="1" applyAlignment="1">
      <alignment vertical="center"/>
    </xf>
    <xf numFmtId="0" fontId="92" fillId="0" borderId="0" xfId="4" applyNumberFormat="1" applyFont="1" applyAlignment="1">
      <alignment vertical="center"/>
    </xf>
    <xf numFmtId="0" fontId="90" fillId="0" borderId="0" xfId="4" applyNumberFormat="1" applyFont="1" applyAlignment="1">
      <alignment vertical="center"/>
    </xf>
    <xf numFmtId="0" fontId="91" fillId="0" borderId="0" xfId="4" applyNumberFormat="1" applyFont="1" applyAlignment="1">
      <alignment horizontal="center" vertical="center"/>
    </xf>
    <xf numFmtId="0" fontId="91" fillId="0" borderId="0" xfId="4" applyNumberFormat="1" applyFont="1" applyBorder="1" applyAlignment="1">
      <alignment horizontal="left" vertical="center"/>
    </xf>
    <xf numFmtId="0" fontId="90" fillId="0" borderId="0" xfId="4" applyNumberFormat="1" applyFont="1" applyAlignment="1">
      <alignment horizontal="center" vertical="center"/>
    </xf>
    <xf numFmtId="0" fontId="90" fillId="0" borderId="6" xfId="4" applyNumberFormat="1" applyFont="1" applyBorder="1" applyAlignment="1">
      <alignment horizontal="center" vertical="center"/>
    </xf>
    <xf numFmtId="0" fontId="90" fillId="0" borderId="0" xfId="4" applyNumberFormat="1" applyFont="1" applyBorder="1" applyAlignment="1">
      <alignment horizontal="right" vertical="center" indent="1"/>
    </xf>
    <xf numFmtId="0" fontId="92" fillId="0" borderId="6" xfId="4" applyNumberFormat="1" applyFont="1" applyBorder="1" applyAlignment="1">
      <alignment vertical="center"/>
    </xf>
    <xf numFmtId="0" fontId="92" fillId="0" borderId="9" xfId="4" applyNumberFormat="1" applyFont="1" applyBorder="1" applyAlignment="1">
      <alignment vertical="center"/>
    </xf>
    <xf numFmtId="0" fontId="92" fillId="0" borderId="8" xfId="4" applyNumberFormat="1" applyFont="1" applyBorder="1" applyAlignment="1">
      <alignment vertical="center"/>
    </xf>
    <xf numFmtId="0" fontId="92" fillId="0" borderId="3" xfId="4" applyNumberFormat="1" applyFont="1" applyBorder="1" applyAlignment="1">
      <alignment vertical="center"/>
    </xf>
    <xf numFmtId="0" fontId="92" fillId="0" borderId="4" xfId="4" applyNumberFormat="1" applyFont="1" applyBorder="1" applyAlignment="1">
      <alignment vertical="center"/>
    </xf>
    <xf numFmtId="0" fontId="92" fillId="0" borderId="17" xfId="4" applyNumberFormat="1" applyFont="1" applyBorder="1" applyAlignment="1">
      <alignment vertical="center"/>
    </xf>
    <xf numFmtId="0" fontId="92" fillId="0" borderId="4" xfId="4" applyNumberFormat="1" applyFont="1" applyFill="1" applyBorder="1" applyAlignment="1">
      <alignment horizontal="centerContinuous" vertical="center"/>
    </xf>
    <xf numFmtId="0" fontId="92" fillId="0" borderId="5" xfId="4" applyNumberFormat="1" applyFont="1" applyFill="1" applyBorder="1" applyAlignment="1">
      <alignment horizontal="centerContinuous" vertical="center"/>
    </xf>
    <xf numFmtId="0" fontId="86" fillId="0" borderId="6" xfId="4" applyNumberFormat="1" applyFont="1" applyFill="1" applyBorder="1" applyAlignment="1">
      <alignment vertical="center"/>
    </xf>
    <xf numFmtId="0" fontId="86" fillId="0" borderId="0" xfId="4" applyNumberFormat="1" applyFont="1" applyFill="1" applyBorder="1" applyAlignment="1">
      <alignment vertical="center"/>
    </xf>
    <xf numFmtId="0" fontId="86" fillId="0" borderId="0" xfId="4" applyNumberFormat="1" applyFont="1" applyFill="1" applyBorder="1" applyAlignment="1">
      <alignment horizontal="center" vertical="center"/>
    </xf>
    <xf numFmtId="0" fontId="86" fillId="0" borderId="20" xfId="4" applyNumberFormat="1" applyFont="1" applyFill="1" applyBorder="1" applyAlignment="1">
      <alignment vertical="center"/>
    </xf>
    <xf numFmtId="0" fontId="91" fillId="0" borderId="5"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6" fillId="0" borderId="0" xfId="4" applyNumberFormat="1" applyFont="1" applyAlignment="1">
      <alignment vertical="center"/>
    </xf>
    <xf numFmtId="0" fontId="91" fillId="0" borderId="18" xfId="4" applyNumberFormat="1" applyFont="1" applyBorder="1" applyAlignment="1">
      <alignment horizontal="center" vertical="center" wrapText="1"/>
    </xf>
    <xf numFmtId="0" fontId="91" fillId="0" borderId="18" xfId="4" applyNumberFormat="1" applyFont="1" applyBorder="1" applyAlignment="1">
      <alignment horizontal="center" vertical="center"/>
    </xf>
    <xf numFmtId="164" fontId="91" fillId="0" borderId="21" xfId="4" applyNumberFormat="1" applyFont="1" applyBorder="1" applyAlignment="1">
      <alignment horizontal="right" vertical="center"/>
    </xf>
    <xf numFmtId="0" fontId="90" fillId="0" borderId="14" xfId="4" applyNumberFormat="1" applyFont="1" applyBorder="1" applyAlignment="1">
      <alignment horizontal="left" vertical="center"/>
    </xf>
    <xf numFmtId="0" fontId="92" fillId="0" borderId="19" xfId="4" applyNumberFormat="1" applyFont="1" applyBorder="1" applyAlignment="1">
      <alignment horizontal="left" vertical="center"/>
    </xf>
    <xf numFmtId="0" fontId="90" fillId="0" borderId="2" xfId="4" applyNumberFormat="1" applyFont="1" applyBorder="1" applyAlignment="1">
      <alignment horizontal="left" vertical="center" indent="1"/>
    </xf>
    <xf numFmtId="0" fontId="86" fillId="16" borderId="2" xfId="4" applyNumberFormat="1" applyFont="1" applyFill="1" applyBorder="1" applyAlignment="1">
      <alignment vertical="center"/>
    </xf>
    <xf numFmtId="38" fontId="86" fillId="0" borderId="2" xfId="4" applyNumberFormat="1" applyFont="1" applyBorder="1" applyAlignment="1" applyProtection="1">
      <alignment vertical="center"/>
      <protection locked="0"/>
    </xf>
    <xf numFmtId="0" fontId="90" fillId="0" borderId="2" xfId="4" applyNumberFormat="1" applyFont="1" applyBorder="1" applyAlignment="1">
      <alignment horizontal="left" vertical="top" indent="1"/>
    </xf>
    <xf numFmtId="164" fontId="91" fillId="0" borderId="21" xfId="4" applyNumberFormat="1" applyFont="1" applyBorder="1" applyAlignment="1">
      <alignment vertical="top"/>
    </xf>
    <xf numFmtId="38" fontId="86" fillId="0" borderId="2" xfId="4" applyNumberFormat="1" applyFont="1" applyFill="1" applyBorder="1" applyAlignment="1" applyProtection="1">
      <alignment vertical="center"/>
      <protection locked="0"/>
    </xf>
    <xf numFmtId="0" fontId="91" fillId="0" borderId="14" xfId="4" applyNumberFormat="1" applyFont="1" applyBorder="1" applyAlignment="1">
      <alignment horizontal="left" vertical="center"/>
    </xf>
    <xf numFmtId="0" fontId="90" fillId="0" borderId="19" xfId="4" applyNumberFormat="1" applyFont="1" applyBorder="1" applyAlignment="1">
      <alignment horizontal="center" vertical="center"/>
    </xf>
    <xf numFmtId="0" fontId="86" fillId="16" borderId="18" xfId="4" applyNumberFormat="1" applyFont="1" applyFill="1" applyBorder="1" applyAlignment="1">
      <alignment vertical="center"/>
    </xf>
    <xf numFmtId="0" fontId="92" fillId="0" borderId="0" xfId="4" applyNumberFormat="1" applyFont="1" applyAlignment="1">
      <alignment horizontal="right" vertical="center"/>
    </xf>
    <xf numFmtId="0" fontId="100" fillId="0" borderId="0" xfId="4" applyNumberFormat="1" applyFont="1" applyAlignment="1">
      <alignment vertical="center"/>
    </xf>
    <xf numFmtId="0" fontId="99" fillId="0" borderId="0" xfId="4" applyNumberFormat="1" applyFont="1" applyAlignment="1">
      <alignment vertical="center"/>
    </xf>
    <xf numFmtId="171" fontId="92" fillId="0" borderId="0" xfId="4" applyNumberFormat="1" applyFont="1" applyBorder="1" applyAlignment="1" applyProtection="1">
      <alignment horizontal="center"/>
    </xf>
    <xf numFmtId="0" fontId="99" fillId="0" borderId="128" xfId="4" applyNumberFormat="1" applyFont="1" applyBorder="1" applyAlignment="1">
      <alignment horizontal="center" vertical="center"/>
    </xf>
    <xf numFmtId="0" fontId="92" fillId="0" borderId="128" xfId="4" applyNumberFormat="1" applyFont="1" applyBorder="1" applyAlignment="1">
      <alignment vertical="center"/>
    </xf>
    <xf numFmtId="0" fontId="99" fillId="0" borderId="0" xfId="4" applyNumberFormat="1" applyFont="1" applyBorder="1" applyAlignment="1">
      <alignment vertical="center" wrapText="1"/>
    </xf>
    <xf numFmtId="0" fontId="92" fillId="0" borderId="0" xfId="4" applyNumberFormat="1" applyFont="1" applyBorder="1" applyAlignment="1">
      <alignment wrapText="1"/>
    </xf>
    <xf numFmtId="0" fontId="99" fillId="0" borderId="128" xfId="4" applyNumberFormat="1" applyFont="1" applyBorder="1" applyAlignment="1">
      <alignment horizontal="center"/>
    </xf>
    <xf numFmtId="0" fontId="99" fillId="0" borderId="0" xfId="4" applyNumberFormat="1" applyFont="1" applyBorder="1" applyAlignment="1"/>
    <xf numFmtId="0" fontId="91" fillId="0" borderId="0" xfId="4" applyNumberFormat="1" applyFont="1" applyAlignment="1">
      <alignment horizontal="right"/>
    </xf>
    <xf numFmtId="0" fontId="86" fillId="0" borderId="0" xfId="4" applyNumberFormat="1" applyFont="1" applyBorder="1" applyAlignment="1">
      <alignment horizontal="center" wrapText="1"/>
    </xf>
    <xf numFmtId="0" fontId="99" fillId="0" borderId="0" xfId="4" applyFont="1" applyBorder="1" applyAlignment="1">
      <alignment horizontal="center" vertical="center" wrapText="1"/>
    </xf>
    <xf numFmtId="0" fontId="107" fillId="0" borderId="0" xfId="4" applyNumberFormat="1" applyFont="1" applyAlignment="1">
      <alignment vertical="center"/>
    </xf>
    <xf numFmtId="0" fontId="100" fillId="0" borderId="11" xfId="4" applyNumberFormat="1" applyFont="1" applyBorder="1" applyAlignment="1" applyProtection="1">
      <alignment horizontal="center" vertical="center"/>
      <protection locked="0"/>
    </xf>
    <xf numFmtId="0" fontId="90" fillId="0" borderId="0" xfId="4" applyNumberFormat="1" applyFont="1" applyAlignment="1">
      <alignment horizontal="left" vertical="center" indent="2"/>
    </xf>
    <xf numFmtId="0" fontId="92" fillId="0" borderId="0" xfId="4" applyFont="1" applyAlignment="1">
      <alignment horizontal="left" wrapText="1" indent="2"/>
    </xf>
    <xf numFmtId="0" fontId="86" fillId="0" borderId="0" xfId="4" applyNumberFormat="1" applyFont="1" applyBorder="1" applyAlignment="1">
      <alignment vertical="center"/>
    </xf>
    <xf numFmtId="0" fontId="110" fillId="0" borderId="0" xfId="4" applyNumberFormat="1" applyFont="1" applyBorder="1" applyAlignment="1">
      <alignment horizontal="centerContinuous" vertical="center"/>
    </xf>
    <xf numFmtId="0" fontId="87" fillId="0" borderId="0" xfId="2" applyNumberFormat="1" applyFont="1" applyBorder="1" applyAlignment="1" applyProtection="1">
      <alignment horizontal="centerContinuous" vertical="center"/>
    </xf>
    <xf numFmtId="0" fontId="92" fillId="0" borderId="0" xfId="4" applyFont="1" applyAlignment="1">
      <alignment vertical="top" wrapText="1"/>
    </xf>
    <xf numFmtId="164" fontId="90" fillId="0" borderId="0" xfId="0" applyNumberFormat="1" applyFont="1"/>
    <xf numFmtId="164" fontId="92" fillId="0" borderId="0" xfId="0" applyNumberFormat="1" applyFont="1"/>
    <xf numFmtId="166" fontId="90" fillId="0" borderId="0" xfId="0" applyNumberFormat="1" applyFont="1" applyAlignment="1">
      <alignment horizontal="left"/>
    </xf>
    <xf numFmtId="0" fontId="92" fillId="0" borderId="0" xfId="0" applyFont="1" applyAlignment="1">
      <alignment vertical="top"/>
    </xf>
    <xf numFmtId="0" fontId="122" fillId="0" borderId="0" xfId="0" applyFont="1"/>
    <xf numFmtId="0" fontId="86" fillId="0" borderId="0" xfId="0" applyFont="1" applyAlignment="1">
      <alignment vertical="top" wrapText="1"/>
    </xf>
    <xf numFmtId="0" fontId="92" fillId="0" borderId="0" xfId="4" applyFont="1" applyAlignment="1">
      <alignment wrapText="1"/>
    </xf>
    <xf numFmtId="0" fontId="92" fillId="0" borderId="0" xfId="4" applyFont="1" applyAlignment="1">
      <alignment vertical="center"/>
    </xf>
    <xf numFmtId="0" fontId="91" fillId="0" borderId="38" xfId="4" applyFont="1" applyFill="1" applyBorder="1" applyAlignment="1">
      <alignment horizontal="center" vertical="center"/>
    </xf>
    <xf numFmtId="0" fontId="91" fillId="0" borderId="11" xfId="4" applyFont="1" applyBorder="1" applyAlignment="1">
      <alignment horizontal="center" vertical="center" wrapText="1"/>
    </xf>
    <xf numFmtId="0" fontId="85" fillId="0" borderId="11" xfId="4" applyFont="1" applyBorder="1" applyAlignment="1">
      <alignment horizontal="left" vertical="center" wrapText="1" indent="1"/>
    </xf>
    <xf numFmtId="0" fontId="92" fillId="0" borderId="0" xfId="4" applyFont="1" applyAlignment="1">
      <alignment horizontal="left" vertical="center"/>
    </xf>
    <xf numFmtId="0" fontId="91" fillId="0" borderId="36" xfId="4" applyFont="1" applyBorder="1" applyAlignment="1">
      <alignment horizontal="left" vertical="center" wrapText="1" indent="2"/>
    </xf>
    <xf numFmtId="0" fontId="91" fillId="0" borderId="11" xfId="4" applyFont="1" applyBorder="1" applyAlignment="1">
      <alignment horizontal="left" vertical="center" wrapText="1" indent="1"/>
    </xf>
    <xf numFmtId="0" fontId="85" fillId="0" borderId="0" xfId="4" applyFont="1" applyFill="1" applyBorder="1" applyAlignment="1">
      <alignment wrapText="1"/>
    </xf>
    <xf numFmtId="38" fontId="100" fillId="0" borderId="0" xfId="4" applyNumberFormat="1" applyFont="1" applyFill="1" applyBorder="1"/>
    <xf numFmtId="0" fontId="90" fillId="0" borderId="0" xfId="4" applyNumberFormat="1" applyFont="1" applyBorder="1" applyAlignment="1">
      <alignment horizontal="left" vertical="center" wrapText="1"/>
    </xf>
    <xf numFmtId="0" fontId="92" fillId="0" borderId="0" xfId="4" applyFont="1" applyBorder="1" applyAlignment="1">
      <alignment horizontal="left" vertical="center" wrapText="1"/>
    </xf>
    <xf numFmtId="0" fontId="92" fillId="0" borderId="0" xfId="4" applyFont="1" applyAlignment="1">
      <alignment horizontal="left"/>
    </xf>
    <xf numFmtId="0" fontId="92" fillId="0" borderId="0" xfId="4" applyFont="1" applyAlignment="1"/>
    <xf numFmtId="49" fontId="123" fillId="0" borderId="0" xfId="0" applyNumberFormat="1" applyFont="1" applyFill="1" applyBorder="1" applyAlignment="1">
      <alignment horizontal="centerContinuous" vertical="top"/>
    </xf>
    <xf numFmtId="0" fontId="86" fillId="0" borderId="0" xfId="0" applyFont="1" applyAlignment="1">
      <alignment horizontal="centerContinuous" vertical="top"/>
    </xf>
    <xf numFmtId="0" fontId="86" fillId="0" borderId="0" xfId="0" applyFont="1" applyAlignment="1">
      <alignment horizontal="centerContinuous" vertical="top" wrapText="1"/>
    </xf>
    <xf numFmtId="0" fontId="91" fillId="0" borderId="0" xfId="0" applyFont="1" applyBorder="1" applyAlignment="1">
      <alignment horizontal="centerContinuous" vertical="top"/>
    </xf>
    <xf numFmtId="0" fontId="86" fillId="0" borderId="0" xfId="0" applyFont="1" applyAlignment="1"/>
    <xf numFmtId="164" fontId="124" fillId="0" borderId="14" xfId="0" applyNumberFormat="1" applyFont="1" applyBorder="1" applyAlignment="1">
      <alignment vertical="top"/>
    </xf>
    <xf numFmtId="0" fontId="86" fillId="0" borderId="14" xfId="0" applyFont="1" applyBorder="1" applyAlignment="1">
      <alignment vertical="top"/>
    </xf>
    <xf numFmtId="0" fontId="90" fillId="0" borderId="19" xfId="0" applyFont="1" applyBorder="1"/>
    <xf numFmtId="0" fontId="86" fillId="0" borderId="14" xfId="0" applyFont="1" applyBorder="1" applyAlignment="1">
      <alignment vertical="top" wrapText="1"/>
    </xf>
    <xf numFmtId="0" fontId="92" fillId="0" borderId="19" xfId="0" applyFont="1" applyBorder="1" applyAlignment="1">
      <alignment wrapText="1"/>
    </xf>
    <xf numFmtId="0" fontId="86" fillId="0" borderId="6" xfId="0" applyFont="1" applyBorder="1" applyAlignment="1">
      <alignment horizontal="left" vertical="top"/>
    </xf>
    <xf numFmtId="164" fontId="124" fillId="0" borderId="0" xfId="0" applyNumberFormat="1" applyFont="1" applyBorder="1" applyAlignment="1">
      <alignment horizontal="right" vertical="top"/>
    </xf>
    <xf numFmtId="0" fontId="125" fillId="0" borderId="21" xfId="0" applyFont="1" applyBorder="1" applyAlignment="1">
      <alignment horizontal="right" vertical="top"/>
    </xf>
    <xf numFmtId="0" fontId="86" fillId="0" borderId="14" xfId="0" applyFont="1" applyBorder="1" applyAlignment="1">
      <alignment horizontal="left" vertical="top"/>
    </xf>
    <xf numFmtId="0" fontId="86" fillId="0" borderId="14" xfId="0" applyFont="1" applyBorder="1" applyAlignment="1">
      <alignment horizontal="left" vertical="top" indent="1"/>
    </xf>
    <xf numFmtId="0" fontId="111" fillId="0" borderId="2" xfId="0" applyFont="1" applyBorder="1" applyAlignment="1">
      <alignment vertical="top" wrapText="1"/>
    </xf>
    <xf numFmtId="0" fontId="86" fillId="0" borderId="19" xfId="0" applyFont="1" applyBorder="1" applyAlignment="1">
      <alignment horizontal="left" vertical="top" indent="1"/>
    </xf>
    <xf numFmtId="0" fontId="111" fillId="0" borderId="48" xfId="17" applyNumberFormat="1" applyFont="1" applyBorder="1" applyAlignment="1" applyProtection="1">
      <alignment vertical="center"/>
    </xf>
    <xf numFmtId="0" fontId="125" fillId="0" borderId="6" xfId="0" applyFont="1" applyBorder="1" applyAlignment="1">
      <alignment horizontal="right" vertical="top"/>
    </xf>
    <xf numFmtId="0" fontId="111" fillId="0" borderId="5" xfId="17" applyNumberFormat="1" applyFont="1" applyBorder="1" applyAlignment="1" applyProtection="1">
      <alignment vertical="center" wrapText="1"/>
    </xf>
    <xf numFmtId="0" fontId="124" fillId="0" borderId="14" xfId="0" applyNumberFormat="1" applyFont="1" applyBorder="1" applyAlignment="1">
      <alignment horizontal="left" vertical="center"/>
    </xf>
    <xf numFmtId="0" fontId="90" fillId="0" borderId="19" xfId="0" applyFont="1" applyBorder="1" applyAlignment="1">
      <alignment vertical="top" wrapText="1"/>
    </xf>
    <xf numFmtId="0" fontId="125" fillId="0" borderId="14" xfId="0" applyNumberFormat="1" applyFont="1" applyBorder="1" applyAlignment="1">
      <alignment horizontal="left" vertical="center"/>
    </xf>
    <xf numFmtId="0" fontId="111" fillId="0" borderId="2" xfId="0" applyNumberFormat="1" applyFont="1" applyBorder="1" applyAlignment="1" applyProtection="1">
      <alignment horizontal="left" vertical="center" wrapText="1"/>
    </xf>
    <xf numFmtId="0" fontId="86" fillId="0" borderId="19" xfId="0" applyFont="1" applyBorder="1" applyAlignment="1">
      <alignment horizontal="left" vertical="top" wrapText="1"/>
    </xf>
    <xf numFmtId="0" fontId="126" fillId="0" borderId="6" xfId="0" applyFont="1" applyBorder="1" applyAlignment="1"/>
    <xf numFmtId="0" fontId="124" fillId="0" borderId="14" xfId="0" applyFont="1" applyBorder="1" applyAlignment="1">
      <alignment vertical="top"/>
    </xf>
    <xf numFmtId="0" fontId="111" fillId="0" borderId="19" xfId="0" applyFont="1" applyBorder="1" applyAlignment="1">
      <alignment vertical="top" wrapText="1"/>
    </xf>
    <xf numFmtId="0" fontId="126" fillId="0" borderId="0" xfId="0" applyFont="1" applyAlignment="1"/>
    <xf numFmtId="0" fontId="126" fillId="0" borderId="21" xfId="0" applyFont="1" applyBorder="1" applyAlignment="1"/>
    <xf numFmtId="0" fontId="86" fillId="0" borderId="14" xfId="0" applyFont="1" applyBorder="1" applyAlignment="1">
      <alignment horizontal="left" vertical="top" wrapText="1" indent="1"/>
    </xf>
    <xf numFmtId="0" fontId="86" fillId="0" borderId="21" xfId="0" applyFont="1" applyBorder="1" applyAlignment="1">
      <alignment horizontal="left" vertical="top"/>
    </xf>
    <xf numFmtId="164" fontId="124" fillId="0" borderId="14" xfId="0" applyNumberFormat="1" applyFont="1" applyBorder="1" applyAlignment="1">
      <alignment horizontal="right" vertical="top"/>
    </xf>
    <xf numFmtId="164" fontId="125" fillId="0" borderId="14" xfId="0" applyNumberFormat="1" applyFont="1" applyBorder="1" applyAlignment="1">
      <alignment horizontal="right" vertical="center"/>
    </xf>
    <xf numFmtId="0" fontId="86" fillId="0" borderId="14" xfId="0" applyNumberFormat="1" applyFont="1" applyBorder="1" applyAlignment="1">
      <alignment horizontal="left" vertical="center" wrapText="1" indent="1"/>
    </xf>
    <xf numFmtId="0" fontId="111" fillId="0" borderId="2" xfId="0" applyFont="1" applyBorder="1" applyAlignment="1"/>
    <xf numFmtId="0" fontId="111" fillId="0" borderId="2" xfId="0" applyFont="1" applyBorder="1" applyAlignment="1">
      <alignment horizontal="left" vertical="top"/>
    </xf>
    <xf numFmtId="0" fontId="90" fillId="0" borderId="2" xfId="0" applyFont="1" applyBorder="1" applyAlignment="1">
      <alignment horizontal="left" vertical="top" wrapText="1"/>
    </xf>
    <xf numFmtId="0" fontId="111" fillId="0" borderId="2" xfId="0" applyFont="1" applyBorder="1" applyAlignment="1">
      <alignment horizontal="left" vertical="top" wrapText="1"/>
    </xf>
    <xf numFmtId="164" fontId="125" fillId="0" borderId="21" xfId="0" applyNumberFormat="1" applyFont="1" applyBorder="1" applyAlignment="1">
      <alignment horizontal="right" vertical="top"/>
    </xf>
    <xf numFmtId="0" fontId="90" fillId="0" borderId="19" xfId="0" applyFont="1" applyBorder="1" applyAlignment="1">
      <alignment horizontal="left" vertical="top" wrapText="1"/>
    </xf>
    <xf numFmtId="164" fontId="127" fillId="0" borderId="14" xfId="0" applyNumberFormat="1" applyFont="1" applyBorder="1" applyAlignment="1">
      <alignment horizontal="left" vertical="center"/>
    </xf>
    <xf numFmtId="0" fontId="124" fillId="0" borderId="14" xfId="0" applyFont="1" applyBorder="1" applyAlignment="1">
      <alignment horizontal="left" vertical="top"/>
    </xf>
    <xf numFmtId="0" fontId="111" fillId="0" borderId="2" xfId="0" applyFont="1" applyBorder="1" applyAlignment="1">
      <alignment horizontal="left"/>
    </xf>
    <xf numFmtId="0" fontId="111" fillId="0" borderId="2" xfId="0" applyFont="1" applyBorder="1"/>
    <xf numFmtId="0" fontId="86" fillId="0" borderId="0" xfId="0" applyFont="1" applyAlignment="1">
      <alignment horizontal="left" vertical="top"/>
    </xf>
    <xf numFmtId="0" fontId="86" fillId="0" borderId="14" xfId="0" applyFont="1" applyBorder="1" applyAlignment="1"/>
    <xf numFmtId="164" fontId="124" fillId="0" borderId="14" xfId="0" applyNumberFormat="1" applyFont="1" applyBorder="1" applyAlignment="1">
      <alignment vertical="center"/>
    </xf>
    <xf numFmtId="0" fontId="86" fillId="0" borderId="14" xfId="0" applyFont="1" applyBorder="1" applyAlignment="1">
      <alignment vertical="center"/>
    </xf>
    <xf numFmtId="0" fontId="90" fillId="0" borderId="129" xfId="0" applyFont="1" applyBorder="1"/>
    <xf numFmtId="0" fontId="86" fillId="0" borderId="21" xfId="0" applyFont="1" applyBorder="1"/>
    <xf numFmtId="0" fontId="86" fillId="0" borderId="9" xfId="0" applyFont="1" applyBorder="1" applyAlignment="1">
      <alignment horizontal="left" vertical="top"/>
    </xf>
    <xf numFmtId="164" fontId="124" fillId="0" borderId="8" xfId="0" applyNumberFormat="1" applyFont="1" applyBorder="1" applyAlignment="1">
      <alignment horizontal="right" vertical="top"/>
    </xf>
    <xf numFmtId="0" fontId="86" fillId="0" borderId="8" xfId="0" applyNumberFormat="1" applyFont="1" applyBorder="1" applyAlignment="1">
      <alignment horizontal="left" vertical="center" wrapText="1" indent="1"/>
    </xf>
    <xf numFmtId="0" fontId="111" fillId="0" borderId="18" xfId="0" applyFont="1" applyBorder="1" applyAlignment="1">
      <alignment horizontal="left" vertical="center" wrapText="1"/>
    </xf>
    <xf numFmtId="0" fontId="86" fillId="0" borderId="8" xfId="0" applyFont="1" applyBorder="1" applyAlignment="1">
      <alignment horizontal="left" vertical="top"/>
    </xf>
    <xf numFmtId="0" fontId="86" fillId="0" borderId="0" xfId="0" applyFont="1" applyBorder="1" applyAlignment="1">
      <alignment vertical="top"/>
    </xf>
    <xf numFmtId="0" fontId="125" fillId="0" borderId="8" xfId="0" applyNumberFormat="1" applyFont="1" applyBorder="1" applyAlignment="1">
      <alignment horizontal="left" vertical="center"/>
    </xf>
    <xf numFmtId="0" fontId="124" fillId="0" borderId="8" xfId="0" applyFont="1" applyBorder="1" applyAlignment="1">
      <alignment vertical="top"/>
    </xf>
    <xf numFmtId="0" fontId="124" fillId="0" borderId="8" xfId="0" applyFont="1" applyBorder="1" applyAlignment="1">
      <alignment horizontal="left" vertical="top"/>
    </xf>
    <xf numFmtId="0" fontId="86" fillId="0" borderId="9" xfId="0" applyFont="1" applyBorder="1" applyAlignment="1"/>
    <xf numFmtId="164" fontId="124" fillId="0" borderId="8" xfId="0" applyNumberFormat="1" applyFont="1" applyBorder="1" applyAlignment="1"/>
    <xf numFmtId="0" fontId="86" fillId="0" borderId="8" xfId="0" applyFont="1" applyBorder="1" applyAlignment="1"/>
    <xf numFmtId="0" fontId="90" fillId="0" borderId="10" xfId="0" applyFont="1" applyBorder="1" applyAlignment="1"/>
    <xf numFmtId="0" fontId="110" fillId="0" borderId="3" xfId="0" applyFont="1" applyBorder="1" applyAlignment="1">
      <alignment horizontal="left"/>
    </xf>
    <xf numFmtId="0" fontId="96" fillId="0" borderId="4" xfId="0" applyFont="1" applyBorder="1" applyAlignment="1">
      <alignment horizontal="left" vertical="center" indent="1"/>
    </xf>
    <xf numFmtId="0" fontId="89" fillId="0" borderId="4" xfId="0" applyFont="1" applyBorder="1" applyAlignment="1">
      <alignment horizontal="left" vertical="center"/>
    </xf>
    <xf numFmtId="0" fontId="121" fillId="0" borderId="5" xfId="0" applyFont="1" applyBorder="1" applyAlignment="1">
      <alignment horizontal="left" vertical="center"/>
    </xf>
    <xf numFmtId="49" fontId="110" fillId="0" borderId="3" xfId="0" applyNumberFormat="1" applyFont="1" applyFill="1" applyBorder="1" applyAlignment="1">
      <alignment horizontal="left" vertical="center"/>
    </xf>
    <xf numFmtId="49" fontId="86" fillId="0" borderId="4" xfId="0" applyNumberFormat="1" applyFont="1" applyFill="1" applyBorder="1" applyAlignment="1">
      <alignment horizontal="left" vertical="center"/>
    </xf>
    <xf numFmtId="0" fontId="86" fillId="0" borderId="4" xfId="0" applyFont="1" applyFill="1" applyBorder="1" applyAlignment="1" applyProtection="1">
      <alignment horizontal="left" vertical="center"/>
    </xf>
    <xf numFmtId="0" fontId="90" fillId="0" borderId="49" xfId="0" applyFont="1" applyFill="1" applyBorder="1" applyAlignment="1" applyProtection="1">
      <alignment horizontal="left" vertical="center"/>
      <protection locked="0"/>
    </xf>
    <xf numFmtId="49" fontId="110" fillId="0" borderId="6" xfId="0" applyNumberFormat="1" applyFont="1" applyFill="1" applyBorder="1" applyAlignment="1">
      <alignment horizontal="left" vertical="center"/>
    </xf>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0" fontId="90" fillId="0" borderId="50" xfId="0" applyFont="1" applyFill="1" applyBorder="1" applyAlignment="1">
      <alignment horizontal="left" vertical="center"/>
    </xf>
    <xf numFmtId="0" fontId="86" fillId="0" borderId="32" xfId="0" applyFont="1" applyFill="1" applyBorder="1" applyAlignment="1">
      <alignment horizontal="left" vertical="center"/>
    </xf>
    <xf numFmtId="0" fontId="86" fillId="0" borderId="51" xfId="0" applyFont="1" applyFill="1" applyBorder="1" applyAlignment="1">
      <alignment horizontal="left" vertical="center"/>
    </xf>
    <xf numFmtId="0" fontId="86" fillId="0" borderId="51" xfId="0" applyFont="1" applyFill="1" applyBorder="1" applyAlignment="1">
      <alignment horizontal="left" vertical="center" indent="2"/>
    </xf>
    <xf numFmtId="0" fontId="91" fillId="0" borderId="52" xfId="0" applyFont="1" applyFill="1" applyBorder="1" applyAlignment="1">
      <alignment horizontal="left" vertical="center"/>
    </xf>
    <xf numFmtId="0" fontId="85" fillId="0" borderId="9" xfId="0" applyFont="1" applyFill="1" applyBorder="1" applyAlignment="1"/>
    <xf numFmtId="0" fontId="85" fillId="0" borderId="8" xfId="0" applyFont="1" applyFill="1" applyBorder="1" applyAlignment="1">
      <alignment horizontal="left" vertical="top"/>
    </xf>
    <xf numFmtId="0" fontId="85" fillId="0" borderId="10" xfId="0" applyFont="1" applyFill="1" applyBorder="1" applyAlignment="1">
      <alignment horizontal="left"/>
    </xf>
    <xf numFmtId="0" fontId="85" fillId="0" borderId="0" xfId="0" applyFont="1" applyAlignment="1"/>
    <xf numFmtId="0" fontId="86" fillId="0" borderId="0" xfId="0" applyFont="1" applyAlignment="1">
      <alignment horizontal="left"/>
    </xf>
    <xf numFmtId="0" fontId="85" fillId="0" borderId="10" xfId="0" applyFont="1" applyFill="1" applyBorder="1" applyAlignment="1">
      <alignment horizontal="center" vertical="center"/>
    </xf>
    <xf numFmtId="0" fontId="127" fillId="0" borderId="14" xfId="0" applyFont="1" applyBorder="1" applyAlignment="1">
      <alignment horizontal="left" vertical="top" wrapText="1"/>
    </xf>
    <xf numFmtId="0" fontId="92" fillId="0" borderId="0" xfId="4" applyNumberFormat="1" applyFont="1" applyAlignment="1" applyProtection="1">
      <alignment horizontal="centerContinuous"/>
    </xf>
    <xf numFmtId="0" fontId="92"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1" fillId="0" borderId="0" xfId="4" applyNumberFormat="1" applyFont="1" applyAlignment="1" applyProtection="1">
      <alignment horizontal="right" vertical="center" textRotation="180"/>
    </xf>
    <xf numFmtId="0" fontId="91" fillId="0" borderId="0" xfId="4" applyNumberFormat="1" applyFont="1" applyAlignment="1" applyProtection="1">
      <alignment vertical="center" textRotation="180"/>
    </xf>
    <xf numFmtId="0" fontId="92" fillId="0" borderId="0" xfId="4" applyNumberFormat="1" applyFont="1" applyProtection="1"/>
    <xf numFmtId="0" fontId="92" fillId="0" borderId="34" xfId="4" applyNumberFormat="1" applyFont="1" applyBorder="1" applyProtection="1"/>
    <xf numFmtId="0" fontId="92" fillId="0" borderId="34" xfId="4" applyNumberFormat="1" applyFont="1" applyBorder="1" applyAlignment="1" applyProtection="1">
      <alignment horizontal="center"/>
    </xf>
    <xf numFmtId="0" fontId="90" fillId="0" borderId="0" xfId="4" applyNumberFormat="1" applyFont="1" applyProtection="1"/>
    <xf numFmtId="0" fontId="86" fillId="0" borderId="53" xfId="4" quotePrefix="1" applyNumberFormat="1" applyFont="1" applyBorder="1" applyAlignment="1" applyProtection="1">
      <alignment horizontal="left"/>
    </xf>
    <xf numFmtId="0" fontId="90" fillId="0" borderId="16" xfId="4" applyNumberFormat="1" applyFont="1" applyBorder="1" applyAlignment="1" applyProtection="1">
      <alignment horizontal="center"/>
    </xf>
    <xf numFmtId="0" fontId="90" fillId="0" borderId="16" xfId="4" applyNumberFormat="1" applyFont="1" applyBorder="1" applyProtection="1"/>
    <xf numFmtId="0" fontId="86" fillId="0" borderId="53" xfId="4" applyNumberFormat="1" applyFont="1" applyBorder="1" applyAlignment="1" applyProtection="1"/>
    <xf numFmtId="0" fontId="90" fillId="0" borderId="54" xfId="4" applyNumberFormat="1" applyFont="1" applyBorder="1" applyAlignment="1" applyProtection="1">
      <alignment horizontal="centerContinuous"/>
    </xf>
    <xf numFmtId="0" fontId="86" fillId="0" borderId="53" xfId="4" applyNumberFormat="1" applyFont="1" applyBorder="1" applyAlignment="1" applyProtection="1">
      <alignment horizontal="left"/>
    </xf>
    <xf numFmtId="0" fontId="90" fillId="0" borderId="54" xfId="4" applyNumberFormat="1" applyFont="1" applyBorder="1" applyProtection="1"/>
    <xf numFmtId="0" fontId="90" fillId="0" borderId="16" xfId="4" quotePrefix="1" applyNumberFormat="1" applyFont="1" applyBorder="1" applyAlignment="1" applyProtection="1">
      <alignment horizontal="left"/>
    </xf>
    <xf numFmtId="0" fontId="86" fillId="0" borderId="46" xfId="4" quotePrefix="1" applyNumberFormat="1" applyFont="1" applyBorder="1" applyAlignment="1" applyProtection="1">
      <alignment horizontal="left"/>
    </xf>
    <xf numFmtId="0" fontId="90" fillId="0" borderId="0" xfId="4" applyNumberFormat="1" applyFont="1" applyBorder="1" applyProtection="1"/>
    <xf numFmtId="0" fontId="90" fillId="0" borderId="44" xfId="4" applyNumberFormat="1" applyFont="1" applyBorder="1" applyProtection="1"/>
    <xf numFmtId="0" fontId="86" fillId="0" borderId="46" xfId="4" applyNumberFormat="1" applyFont="1" applyBorder="1" applyProtection="1"/>
    <xf numFmtId="0" fontId="100" fillId="0" borderId="0" xfId="4" applyNumberFormat="1" applyFont="1" applyBorder="1" applyProtection="1"/>
    <xf numFmtId="0" fontId="86" fillId="0" borderId="53" xfId="4" applyNumberFormat="1" applyFont="1" applyBorder="1" applyProtection="1"/>
    <xf numFmtId="0" fontId="92" fillId="0" borderId="0" xfId="4" applyNumberFormat="1" applyFont="1" applyBorder="1" applyProtection="1"/>
    <xf numFmtId="0" fontId="85" fillId="0" borderId="0" xfId="4" applyNumberFormat="1" applyFont="1" applyAlignment="1" applyProtection="1">
      <alignment horizontal="left"/>
    </xf>
    <xf numFmtId="0" fontId="100" fillId="0" borderId="0" xfId="4" applyNumberFormat="1" applyFont="1" applyAlignment="1" applyProtection="1">
      <alignment horizontal="left"/>
    </xf>
    <xf numFmtId="0" fontId="92" fillId="0" borderId="1" xfId="4" applyNumberFormat="1" applyFont="1" applyBorder="1" applyAlignment="1" applyProtection="1">
      <alignment horizontal="center" vertical="center"/>
      <protection locked="0"/>
    </xf>
    <xf numFmtId="0" fontId="86" fillId="0" borderId="0" xfId="4" applyNumberFormat="1" applyFont="1" applyBorder="1" applyAlignment="1" applyProtection="1">
      <alignment vertical="center"/>
    </xf>
    <xf numFmtId="0" fontId="90" fillId="0" borderId="0" xfId="4" applyNumberFormat="1" applyFont="1" applyBorder="1" applyAlignment="1" applyProtection="1">
      <alignment horizontal="center"/>
    </xf>
    <xf numFmtId="0" fontId="97" fillId="0" borderId="0" xfId="4" applyNumberFormat="1" applyFont="1" applyAlignment="1" applyProtection="1">
      <alignment vertical="center"/>
    </xf>
    <xf numFmtId="0" fontId="91" fillId="0" borderId="0" xfId="4" applyNumberFormat="1" applyFont="1" applyBorder="1" applyProtection="1"/>
    <xf numFmtId="0" fontId="86" fillId="0" borderId="0" xfId="4" applyNumberFormat="1" applyFont="1" applyAlignment="1" applyProtection="1">
      <alignment vertical="center"/>
    </xf>
    <xf numFmtId="0" fontId="91" fillId="0" borderId="0" xfId="4" applyNumberFormat="1" applyFont="1" applyProtection="1"/>
    <xf numFmtId="0" fontId="100" fillId="0" borderId="0" xfId="4" applyNumberFormat="1" applyFont="1" applyProtection="1"/>
    <xf numFmtId="0" fontId="86" fillId="0" borderId="0" xfId="4" applyNumberFormat="1" applyFont="1" applyBorder="1" applyProtection="1"/>
    <xf numFmtId="0" fontId="92" fillId="0" borderId="55" xfId="4" applyNumberFormat="1" applyFont="1" applyBorder="1" applyAlignment="1" applyProtection="1">
      <alignment horizontal="center"/>
    </xf>
    <xf numFmtId="0" fontId="86" fillId="0" borderId="0" xfId="4" applyNumberFormat="1" applyFont="1" applyProtection="1"/>
    <xf numFmtId="0" fontId="90" fillId="0" borderId="0" xfId="4" quotePrefix="1" applyNumberFormat="1" applyFont="1" applyAlignment="1" applyProtection="1">
      <alignment horizontal="left"/>
    </xf>
    <xf numFmtId="0" fontId="85" fillId="0" borderId="0" xfId="4" applyNumberFormat="1" applyFont="1" applyProtection="1"/>
    <xf numFmtId="0" fontId="86" fillId="0" borderId="0" xfId="4" applyFont="1"/>
    <xf numFmtId="0" fontId="85" fillId="0" borderId="0" xfId="4" applyFont="1" applyAlignment="1">
      <alignment horizontal="center" vertical="center"/>
    </xf>
    <xf numFmtId="0" fontId="92" fillId="0" borderId="0" xfId="4" applyFont="1" applyAlignment="1">
      <alignment horizontal="center" vertical="center"/>
    </xf>
    <xf numFmtId="164" fontId="90" fillId="0" borderId="0" xfId="4" applyNumberFormat="1" applyFont="1"/>
    <xf numFmtId="0" fontId="91" fillId="0" borderId="0" xfId="4" applyFont="1"/>
    <xf numFmtId="164" fontId="91" fillId="0" borderId="0" xfId="4" applyNumberFormat="1" applyFont="1" applyAlignment="1">
      <alignment horizontal="right"/>
    </xf>
    <xf numFmtId="49" fontId="90" fillId="0" borderId="0" xfId="4" applyNumberFormat="1" applyFont="1"/>
    <xf numFmtId="0" fontId="90" fillId="0" borderId="0" xfId="4" applyFont="1"/>
    <xf numFmtId="0" fontId="121" fillId="0" borderId="0" xfId="4" applyFont="1"/>
    <xf numFmtId="164" fontId="121" fillId="0" borderId="0" xfId="4" applyNumberFormat="1" applyFont="1" applyAlignment="1">
      <alignment horizontal="right"/>
    </xf>
    <xf numFmtId="0" fontId="91" fillId="0" borderId="11" xfId="4" applyFont="1" applyBorder="1" applyAlignment="1" applyProtection="1">
      <alignment horizontal="center"/>
      <protection locked="0"/>
    </xf>
    <xf numFmtId="164" fontId="90" fillId="0" borderId="0" xfId="4" applyNumberFormat="1" applyFont="1" applyBorder="1" applyAlignment="1">
      <alignment horizontal="right"/>
    </xf>
    <xf numFmtId="49" fontId="121" fillId="0" borderId="0" xfId="4" applyNumberFormat="1" applyFont="1" applyAlignment="1"/>
    <xf numFmtId="0" fontId="90" fillId="0" borderId="0" xfId="4" applyFont="1" applyAlignment="1"/>
    <xf numFmtId="0" fontId="91" fillId="0" borderId="39" xfId="4" applyFont="1" applyBorder="1" applyAlignment="1" applyProtection="1">
      <alignment horizontal="center"/>
      <protection locked="0"/>
    </xf>
    <xf numFmtId="49" fontId="90" fillId="0" borderId="0" xfId="4" applyNumberFormat="1" applyFont="1" applyAlignment="1"/>
    <xf numFmtId="0" fontId="90" fillId="0" borderId="0" xfId="4" applyFont="1" applyAlignment="1">
      <alignment horizontal="center"/>
    </xf>
    <xf numFmtId="164" fontId="90" fillId="0" borderId="0" xfId="4" applyNumberFormat="1" applyFont="1" applyAlignment="1">
      <alignment horizontal="right"/>
    </xf>
    <xf numFmtId="49" fontId="91" fillId="0" borderId="0" xfId="4" applyNumberFormat="1" applyFont="1" applyAlignment="1"/>
    <xf numFmtId="49" fontId="90" fillId="0" borderId="0" xfId="4" applyNumberFormat="1" applyFont="1" applyFill="1" applyAlignment="1"/>
    <xf numFmtId="49" fontId="90" fillId="0" borderId="0" xfId="4" applyNumberFormat="1" applyFont="1" applyFill="1" applyBorder="1" applyAlignment="1"/>
    <xf numFmtId="49" fontId="128" fillId="0" borderId="0" xfId="3" applyNumberFormat="1" applyFont="1"/>
    <xf numFmtId="49" fontId="90" fillId="0" borderId="0" xfId="4" applyNumberFormat="1" applyFont="1" applyFill="1" applyBorder="1"/>
    <xf numFmtId="0" fontId="90" fillId="0" borderId="0" xfId="4" applyFont="1" applyBorder="1" applyAlignment="1">
      <alignment horizontal="center"/>
    </xf>
    <xf numFmtId="0" fontId="129" fillId="0" borderId="0" xfId="4" applyFont="1" applyAlignment="1">
      <alignment horizontal="center"/>
    </xf>
    <xf numFmtId="164" fontId="129" fillId="0" borderId="0" xfId="4" applyNumberFormat="1" applyFont="1" applyAlignment="1">
      <alignment horizontal="right"/>
    </xf>
    <xf numFmtId="0" fontId="121" fillId="0" borderId="11" xfId="4" applyFont="1" applyBorder="1" applyAlignment="1" applyProtection="1">
      <alignment horizontal="center"/>
      <protection locked="0"/>
    </xf>
    <xf numFmtId="0" fontId="129" fillId="0" borderId="0" xfId="4" applyFont="1" applyBorder="1" applyAlignment="1">
      <alignment horizontal="center"/>
    </xf>
    <xf numFmtId="0" fontId="90" fillId="0" borderId="0" xfId="8" applyFont="1" applyFill="1" applyBorder="1" applyAlignment="1">
      <alignment horizontal="left"/>
    </xf>
    <xf numFmtId="164" fontId="91" fillId="0" borderId="11" xfId="4" applyNumberFormat="1" applyFont="1" applyBorder="1" applyAlignment="1" applyProtection="1">
      <alignment horizontal="center" vertical="center"/>
      <protection locked="0"/>
    </xf>
    <xf numFmtId="49" fontId="87" fillId="0" borderId="0" xfId="2" applyNumberFormat="1" applyFont="1" applyAlignment="1" applyProtection="1">
      <alignment horizontal="left" indent="2"/>
    </xf>
    <xf numFmtId="49" fontId="90" fillId="0" borderId="0" xfId="4" applyNumberFormat="1" applyFont="1" applyFill="1"/>
    <xf numFmtId="49" fontId="91" fillId="0" borderId="0" xfId="4" applyNumberFormat="1" applyFont="1" applyFill="1" applyBorder="1"/>
    <xf numFmtId="49" fontId="91" fillId="0" borderId="0" xfId="4" applyNumberFormat="1" applyFont="1"/>
    <xf numFmtId="49" fontId="121" fillId="0" borderId="0" xfId="4" applyNumberFormat="1" applyFont="1"/>
    <xf numFmtId="0" fontId="90" fillId="0" borderId="0" xfId="4" applyFont="1" applyBorder="1" applyAlignment="1" applyProtection="1">
      <alignment horizontal="center"/>
    </xf>
    <xf numFmtId="49" fontId="121" fillId="0" borderId="0" xfId="4" applyNumberFormat="1" applyFont="1" applyFill="1" applyBorder="1"/>
    <xf numFmtId="49" fontId="130" fillId="0" borderId="0" xfId="4" applyNumberFormat="1" applyFont="1" applyFill="1" applyBorder="1"/>
    <xf numFmtId="49" fontId="121" fillId="0" borderId="0" xfId="4" applyNumberFormat="1" applyFont="1" applyAlignment="1">
      <alignment vertical="top"/>
    </xf>
    <xf numFmtId="0" fontId="90" fillId="0" borderId="16" xfId="4" applyFont="1" applyBorder="1" applyAlignment="1" applyProtection="1">
      <alignment horizontal="center"/>
    </xf>
    <xf numFmtId="49" fontId="90" fillId="0" borderId="0" xfId="4" applyNumberFormat="1" applyFont="1" applyAlignment="1">
      <alignment vertical="top"/>
    </xf>
    <xf numFmtId="0" fontId="91" fillId="0" borderId="34" xfId="4" applyFont="1" applyBorder="1" applyAlignment="1" applyProtection="1">
      <alignment horizontal="center"/>
      <protection locked="0"/>
    </xf>
    <xf numFmtId="0" fontId="90" fillId="0" borderId="0" xfId="4" applyFont="1" applyBorder="1" applyProtection="1"/>
    <xf numFmtId="0" fontId="92" fillId="0" borderId="0" xfId="4" applyFont="1" applyAlignment="1" applyProtection="1">
      <alignment horizontal="center"/>
    </xf>
    <xf numFmtId="42" fontId="92" fillId="0" borderId="0" xfId="4" applyNumberFormat="1" applyFont="1" applyProtection="1"/>
    <xf numFmtId="0" fontId="100" fillId="0" borderId="0" xfId="4" applyFont="1" applyProtection="1"/>
    <xf numFmtId="0" fontId="92" fillId="0" borderId="0" xfId="18" applyFont="1" applyBorder="1" applyProtection="1"/>
    <xf numFmtId="0" fontId="92" fillId="0" borderId="0" xfId="18" applyFont="1" applyBorder="1" applyAlignment="1" applyProtection="1">
      <alignment horizontal="center"/>
    </xf>
    <xf numFmtId="42" fontId="92" fillId="7" borderId="34" xfId="4" applyNumberFormat="1" applyFont="1" applyFill="1" applyBorder="1" applyProtection="1"/>
    <xf numFmtId="41" fontId="92" fillId="7" borderId="34" xfId="4" applyNumberFormat="1" applyFont="1" applyFill="1" applyBorder="1" applyProtection="1"/>
    <xf numFmtId="0" fontId="100" fillId="0" borderId="0" xfId="4" applyFont="1" applyAlignment="1" applyProtection="1">
      <alignment horizontal="left" indent="2"/>
    </xf>
    <xf numFmtId="42" fontId="92" fillId="7" borderId="12" xfId="4" applyNumberFormat="1" applyFont="1" applyFill="1" applyBorder="1" applyProtection="1"/>
    <xf numFmtId="0" fontId="106" fillId="0" borderId="0" xfId="4" applyFont="1" applyProtection="1"/>
    <xf numFmtId="42" fontId="92" fillId="0" borderId="56" xfId="4" applyNumberFormat="1" applyFont="1" applyBorder="1" applyProtection="1">
      <protection locked="0"/>
    </xf>
    <xf numFmtId="42" fontId="92" fillId="0" borderId="0" xfId="4" applyNumberFormat="1" applyFont="1" applyFill="1" applyProtection="1"/>
    <xf numFmtId="42" fontId="92" fillId="0" borderId="34" xfId="4" applyNumberFormat="1" applyFont="1" applyBorder="1" applyProtection="1">
      <protection locked="0"/>
    </xf>
    <xf numFmtId="42" fontId="92" fillId="0" borderId="57" xfId="4" applyNumberFormat="1" applyFont="1" applyBorder="1" applyProtection="1">
      <protection locked="0"/>
    </xf>
    <xf numFmtId="0" fontId="92" fillId="0" borderId="0" xfId="4" applyFont="1" applyAlignment="1" applyProtection="1">
      <alignment horizontal="right"/>
    </xf>
    <xf numFmtId="42" fontId="92" fillId="7" borderId="8"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5" fillId="0" borderId="0" xfId="4" applyFont="1" applyProtection="1"/>
    <xf numFmtId="0" fontId="85" fillId="0" borderId="0" xfId="4" applyFont="1" applyFill="1" applyProtection="1"/>
    <xf numFmtId="0" fontId="92" fillId="0" borderId="0" xfId="4" applyFont="1" applyFill="1" applyProtection="1"/>
    <xf numFmtId="169" fontId="86" fillId="0" borderId="0" xfId="4" applyNumberFormat="1" applyFont="1" applyFill="1" applyProtection="1"/>
    <xf numFmtId="0" fontId="86" fillId="0" borderId="0" xfId="4" applyFont="1" applyFill="1" applyProtection="1"/>
    <xf numFmtId="0" fontId="92" fillId="0" borderId="34" xfId="4" applyFont="1" applyFill="1" applyBorder="1" applyAlignment="1" applyProtection="1">
      <alignment horizontal="center" vertical="center"/>
      <protection locked="0"/>
    </xf>
    <xf numFmtId="0" fontId="86" fillId="0" borderId="0" xfId="4" applyFont="1" applyProtection="1"/>
    <xf numFmtId="0" fontId="86" fillId="0" borderId="38" xfId="4" applyFont="1" applyBorder="1" applyProtection="1"/>
    <xf numFmtId="0" fontId="86" fillId="0" borderId="39" xfId="4" applyFont="1" applyBorder="1" applyProtection="1">
      <protection locked="0"/>
    </xf>
    <xf numFmtId="0" fontId="86" fillId="0" borderId="38" xfId="4" applyFont="1" applyBorder="1" applyAlignment="1" applyProtection="1">
      <alignment horizontal="center"/>
      <protection locked="0"/>
    </xf>
    <xf numFmtId="0" fontId="100" fillId="0" borderId="0" xfId="4" applyFont="1" applyAlignment="1" applyProtection="1">
      <alignment horizontal="center"/>
    </xf>
    <xf numFmtId="0" fontId="85" fillId="0" borderId="0" xfId="4" applyFont="1" applyBorder="1" applyProtection="1"/>
    <xf numFmtId="5" fontId="86" fillId="0" borderId="15" xfId="4" applyNumberFormat="1" applyFont="1" applyBorder="1" applyAlignment="1" applyProtection="1">
      <protection locked="0"/>
    </xf>
    <xf numFmtId="5" fontId="86" fillId="0" borderId="58"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6" fillId="0" borderId="15" xfId="4" applyNumberFormat="1" applyFont="1" applyBorder="1" applyAlignment="1" applyProtection="1">
      <alignment horizontal="center"/>
      <protection locked="0"/>
    </xf>
    <xf numFmtId="5" fontId="86" fillId="0" borderId="58" xfId="4" applyNumberFormat="1" applyFont="1" applyBorder="1" applyAlignment="1" applyProtection="1">
      <alignment horizontal="center"/>
      <protection locked="0"/>
    </xf>
    <xf numFmtId="0" fontId="100" fillId="0" borderId="0" xfId="4" applyFont="1" applyBorder="1" applyProtection="1"/>
    <xf numFmtId="0" fontId="90" fillId="0" borderId="0" xfId="4" applyFont="1" applyAlignment="1" applyProtection="1">
      <alignment vertical="top"/>
    </xf>
    <xf numFmtId="0" fontId="90" fillId="0" borderId="15" xfId="4" applyFont="1" applyBorder="1" applyAlignment="1" applyProtection="1">
      <alignment vertical="top"/>
    </xf>
    <xf numFmtId="0" fontId="92" fillId="0" borderId="15" xfId="4" applyFont="1" applyBorder="1" applyProtection="1"/>
    <xf numFmtId="0" fontId="90" fillId="0" borderId="0" xfId="4" applyFont="1" applyBorder="1" applyAlignment="1" applyProtection="1">
      <alignment vertical="top"/>
    </xf>
    <xf numFmtId="0" fontId="131" fillId="0" borderId="0" xfId="4" applyFont="1" applyAlignment="1" applyProtection="1">
      <alignment vertical="top"/>
    </xf>
    <xf numFmtId="0" fontId="90" fillId="0" borderId="0" xfId="4" applyFont="1" applyProtection="1"/>
    <xf numFmtId="0" fontId="131" fillId="0" borderId="0" xfId="4" applyFont="1" applyAlignment="1" applyProtection="1">
      <alignment horizontal="right" vertical="top"/>
    </xf>
    <xf numFmtId="0" fontId="98" fillId="0" borderId="0" xfId="4" applyFont="1" applyAlignment="1" applyProtection="1">
      <alignment horizontal="center" vertical="center"/>
    </xf>
    <xf numFmtId="0" fontId="92" fillId="0" borderId="36" xfId="4" applyFont="1" applyBorder="1" applyProtection="1"/>
    <xf numFmtId="169" fontId="91" fillId="0" borderId="36" xfId="4" applyNumberFormat="1" applyFont="1" applyBorder="1" applyAlignment="1" applyProtection="1">
      <alignment horizontal="center"/>
    </xf>
    <xf numFmtId="1" fontId="91" fillId="0" borderId="54" xfId="4" applyNumberFormat="1" applyFont="1" applyBorder="1" applyAlignment="1" applyProtection="1">
      <alignment horizontal="center"/>
    </xf>
    <xf numFmtId="0" fontId="91" fillId="0" borderId="16" xfId="4" applyFont="1" applyBorder="1" applyAlignment="1" applyProtection="1">
      <alignment horizontal="centerContinuous"/>
    </xf>
    <xf numFmtId="0" fontId="91" fillId="0" borderId="54" xfId="4" applyFont="1" applyBorder="1" applyAlignment="1" applyProtection="1">
      <alignment horizontal="centerContinuous"/>
    </xf>
    <xf numFmtId="0" fontId="91" fillId="0" borderId="59" xfId="4" applyFont="1" applyBorder="1" applyAlignment="1" applyProtection="1">
      <alignment horizontal="centerContinuous"/>
    </xf>
    <xf numFmtId="0" fontId="91" fillId="0" borderId="36" xfId="4" applyFont="1" applyBorder="1" applyAlignment="1" applyProtection="1">
      <alignment horizontal="center"/>
    </xf>
    <xf numFmtId="0" fontId="91" fillId="8" borderId="36" xfId="4" applyFont="1" applyFill="1" applyBorder="1" applyAlignment="1" applyProtection="1">
      <alignment horizontal="center"/>
    </xf>
    <xf numFmtId="0" fontId="91" fillId="8" borderId="54" xfId="4" applyFont="1" applyFill="1" applyBorder="1" applyAlignment="1" applyProtection="1">
      <alignment horizontal="center"/>
    </xf>
    <xf numFmtId="0" fontId="91" fillId="0" borderId="46" xfId="4" applyFont="1" applyBorder="1" applyAlignment="1" applyProtection="1">
      <alignment horizontal="left"/>
    </xf>
    <xf numFmtId="169" fontId="91" fillId="0" borderId="40" xfId="4" applyNumberFormat="1" applyFont="1" applyBorder="1" applyAlignment="1" applyProtection="1">
      <alignment horizontal="center"/>
    </xf>
    <xf numFmtId="1" fontId="91" fillId="0" borderId="44" xfId="4" applyNumberFormat="1" applyFont="1" applyBorder="1" applyAlignment="1" applyProtection="1">
      <alignment horizontal="center"/>
    </xf>
    <xf numFmtId="0" fontId="91" fillId="0" borderId="0" xfId="4" applyFont="1" applyBorder="1" applyAlignment="1" applyProtection="1">
      <alignment horizontal="centerContinuous"/>
    </xf>
    <xf numFmtId="0" fontId="91" fillId="0" borderId="44" xfId="4" applyFont="1" applyBorder="1" applyAlignment="1" applyProtection="1">
      <alignment horizontal="centerContinuous"/>
    </xf>
    <xf numFmtId="0" fontId="91" fillId="17" borderId="60" xfId="4" applyFont="1" applyFill="1" applyBorder="1" applyAlignment="1" applyProtection="1">
      <alignment horizontal="center"/>
    </xf>
    <xf numFmtId="0" fontId="91" fillId="18" borderId="60" xfId="4" applyFont="1" applyFill="1" applyBorder="1" applyAlignment="1" applyProtection="1">
      <alignment horizontal="center"/>
    </xf>
    <xf numFmtId="0" fontId="91" fillId="0" borderId="60" xfId="4" applyFont="1" applyBorder="1" applyAlignment="1" applyProtection="1">
      <alignment horizontal="center"/>
    </xf>
    <xf numFmtId="0" fontId="91" fillId="8" borderId="60" xfId="4" applyFont="1" applyFill="1" applyBorder="1" applyAlignment="1" applyProtection="1">
      <alignment horizontal="center"/>
    </xf>
    <xf numFmtId="0" fontId="91" fillId="8" borderId="44" xfId="4" applyFont="1" applyFill="1" applyBorder="1" applyAlignment="1" applyProtection="1">
      <alignment horizontal="center"/>
    </xf>
    <xf numFmtId="0" fontId="91" fillId="0" borderId="40" xfId="4" applyFont="1" applyBorder="1" applyAlignment="1" applyProtection="1">
      <alignment horizontal="center"/>
    </xf>
    <xf numFmtId="0" fontId="91" fillId="0" borderId="44" xfId="4" applyFont="1" applyBorder="1" applyAlignment="1" applyProtection="1">
      <alignment horizontal="center"/>
    </xf>
    <xf numFmtId="0" fontId="91" fillId="0" borderId="46" xfId="4" applyFont="1" applyBorder="1" applyAlignment="1" applyProtection="1">
      <alignment horizontal="center"/>
    </xf>
    <xf numFmtId="0" fontId="91" fillId="0" borderId="61" xfId="4" applyFont="1" applyBorder="1" applyAlignment="1" applyProtection="1"/>
    <xf numFmtId="0" fontId="91" fillId="8" borderId="60" xfId="4" quotePrefix="1" applyFont="1" applyFill="1" applyBorder="1" applyAlignment="1" applyProtection="1">
      <alignment horizontal="center"/>
    </xf>
    <xf numFmtId="169" fontId="91" fillId="0" borderId="37" xfId="4" applyNumberFormat="1" applyFont="1" applyBorder="1" applyAlignment="1" applyProtection="1">
      <alignment horizontal="center"/>
    </xf>
    <xf numFmtId="1" fontId="91" fillId="0" borderId="41" xfId="4" applyNumberFormat="1" applyFont="1" applyBorder="1" applyAlignment="1" applyProtection="1">
      <alignment horizontal="center"/>
    </xf>
    <xf numFmtId="0" fontId="91" fillId="0" borderId="37" xfId="4" applyFont="1" applyBorder="1" applyAlignment="1" applyProtection="1">
      <alignment horizontal="center"/>
    </xf>
    <xf numFmtId="0" fontId="91" fillId="0" borderId="41" xfId="4" applyFont="1" applyBorder="1" applyAlignment="1" applyProtection="1">
      <alignment horizontal="center"/>
    </xf>
    <xf numFmtId="0" fontId="91" fillId="0" borderId="45" xfId="4" applyFont="1" applyBorder="1" applyAlignment="1" applyProtection="1">
      <alignment horizontal="center"/>
    </xf>
    <xf numFmtId="0" fontId="91" fillId="17" borderId="62" xfId="4" applyFont="1" applyFill="1" applyBorder="1" applyAlignment="1" applyProtection="1">
      <alignment horizontal="center"/>
    </xf>
    <xf numFmtId="0" fontId="91" fillId="8" borderId="62" xfId="4" applyFont="1" applyFill="1" applyBorder="1" applyAlignment="1" applyProtection="1">
      <alignment horizontal="center"/>
    </xf>
    <xf numFmtId="0" fontId="91" fillId="18" borderId="62" xfId="4" applyFont="1" applyFill="1" applyBorder="1" applyAlignment="1" applyProtection="1">
      <alignment horizontal="center"/>
    </xf>
    <xf numFmtId="0" fontId="91" fillId="0" borderId="62" xfId="4" applyFont="1" applyBorder="1" applyAlignment="1" applyProtection="1">
      <alignment horizontal="center"/>
    </xf>
    <xf numFmtId="0" fontId="91" fillId="8" borderId="41" xfId="4" applyFont="1" applyFill="1" applyBorder="1" applyAlignment="1" applyProtection="1">
      <alignment horizontal="center"/>
    </xf>
    <xf numFmtId="3" fontId="90" fillId="0" borderId="11" xfId="4" applyNumberFormat="1" applyFont="1" applyBorder="1" applyAlignment="1" applyProtection="1">
      <alignment horizontal="left" vertical="center" wrapText="1"/>
      <protection locked="0"/>
    </xf>
    <xf numFmtId="169" fontId="90" fillId="0" borderId="37" xfId="4" applyNumberFormat="1" applyFont="1" applyBorder="1" applyAlignment="1" applyProtection="1">
      <alignment horizontal="center"/>
      <protection locked="0"/>
    </xf>
    <xf numFmtId="1" fontId="90" fillId="0" borderId="37" xfId="4" applyNumberFormat="1" applyFont="1" applyBorder="1" applyAlignment="1" applyProtection="1">
      <alignment horizontal="center"/>
      <protection locked="0"/>
    </xf>
    <xf numFmtId="3" fontId="90" fillId="0" borderId="37" xfId="4" applyNumberFormat="1" applyFont="1" applyBorder="1" applyAlignment="1" applyProtection="1">
      <alignment horizontal="center"/>
      <protection locked="0"/>
    </xf>
    <xf numFmtId="169" fontId="90" fillId="0" borderId="11" xfId="4" applyNumberFormat="1" applyFont="1" applyBorder="1" applyAlignment="1" applyProtection="1">
      <alignment horizontal="center"/>
      <protection locked="0"/>
    </xf>
    <xf numFmtId="1" fontId="90" fillId="0" borderId="11" xfId="4" applyNumberFormat="1" applyFont="1" applyBorder="1" applyAlignment="1" applyProtection="1">
      <alignment horizontal="center"/>
      <protection locked="0"/>
    </xf>
    <xf numFmtId="3" fontId="90" fillId="0" borderId="11" xfId="4" applyNumberFormat="1" applyFont="1" applyBorder="1" applyAlignment="1" applyProtection="1">
      <alignment horizontal="center"/>
      <protection locked="0"/>
    </xf>
    <xf numFmtId="0" fontId="92" fillId="0" borderId="0" xfId="4" applyFont="1" applyAlignment="1" applyProtection="1">
      <alignment textRotation="180" wrapText="1"/>
    </xf>
    <xf numFmtId="3" fontId="90" fillId="0" borderId="0" xfId="4" applyNumberFormat="1" applyFont="1" applyBorder="1" applyAlignment="1" applyProtection="1">
      <alignment horizontal="left" vertical="center" wrapText="1"/>
      <protection locked="0"/>
    </xf>
    <xf numFmtId="169" fontId="90" fillId="0" borderId="0" xfId="4" applyNumberFormat="1" applyFont="1" applyBorder="1" applyAlignment="1" applyProtection="1">
      <alignment horizontal="center"/>
      <protection locked="0"/>
    </xf>
    <xf numFmtId="1" fontId="90" fillId="0" borderId="0" xfId="4" applyNumberFormat="1" applyFont="1" applyBorder="1" applyAlignment="1" applyProtection="1">
      <alignment horizontal="center"/>
      <protection locked="0"/>
    </xf>
    <xf numFmtId="3" fontId="90" fillId="0" borderId="0" xfId="4" applyNumberFormat="1" applyFont="1" applyBorder="1" applyAlignment="1" applyProtection="1">
      <alignment horizontal="center"/>
      <protection locked="0"/>
    </xf>
    <xf numFmtId="169" fontId="90" fillId="0" borderId="0" xfId="4" applyNumberFormat="1" applyFont="1" applyBorder="1" applyProtection="1"/>
    <xf numFmtId="1" fontId="90" fillId="0" borderId="0" xfId="4" applyNumberFormat="1" applyFont="1" applyBorder="1" applyProtection="1"/>
    <xf numFmtId="0" fontId="85" fillId="17" borderId="0" xfId="4" applyFont="1" applyFill="1" applyProtection="1"/>
    <xf numFmtId="169" fontId="92" fillId="17" borderId="0" xfId="4" applyNumberFormat="1" applyFont="1" applyFill="1" applyProtection="1"/>
    <xf numFmtId="1" fontId="92" fillId="17" borderId="0" xfId="4" applyNumberFormat="1" applyFont="1" applyFill="1" applyProtection="1"/>
    <xf numFmtId="0" fontId="92" fillId="17" borderId="0" xfId="4" applyFont="1" applyFill="1" applyProtection="1"/>
    <xf numFmtId="169" fontId="92" fillId="0" borderId="0" xfId="4" applyNumberFormat="1" applyFont="1" applyFill="1" applyProtection="1"/>
    <xf numFmtId="1" fontId="92" fillId="0" borderId="0" xfId="4" applyNumberFormat="1" applyFont="1" applyFill="1" applyProtection="1"/>
    <xf numFmtId="169" fontId="92" fillId="0" borderId="0" xfId="4" applyNumberFormat="1" applyFont="1" applyProtection="1"/>
    <xf numFmtId="1" fontId="92" fillId="0" borderId="0" xfId="4" applyNumberFormat="1" applyFont="1" applyProtection="1"/>
    <xf numFmtId="0" fontId="85" fillId="0" borderId="15" xfId="4" applyFont="1" applyBorder="1" applyProtection="1"/>
    <xf numFmtId="169" fontId="92" fillId="0" borderId="15" xfId="4" applyNumberFormat="1" applyFont="1" applyBorder="1" applyProtection="1"/>
    <xf numFmtId="1" fontId="92" fillId="0" borderId="15" xfId="4" applyNumberFormat="1" applyFont="1" applyBorder="1" applyProtection="1"/>
    <xf numFmtId="0" fontId="92" fillId="0" borderId="15" xfId="4" applyFont="1" applyBorder="1" applyAlignment="1" applyProtection="1">
      <alignment horizontal="center"/>
    </xf>
    <xf numFmtId="0" fontId="131" fillId="0" borderId="0" xfId="4" applyFont="1" applyAlignment="1" applyProtection="1">
      <alignment horizontal="left" wrapText="1"/>
    </xf>
    <xf numFmtId="0" fontId="131" fillId="0" borderId="0" xfId="4" applyFont="1" applyAlignment="1" applyProtection="1"/>
    <xf numFmtId="0" fontId="131" fillId="0" borderId="0" xfId="4" applyFont="1" applyAlignment="1" applyProtection="1">
      <alignment wrapText="1"/>
    </xf>
    <xf numFmtId="0" fontId="90" fillId="0" borderId="0" xfId="4" applyFont="1" applyAlignment="1" applyProtection="1">
      <alignment horizontal="left" wrapText="1"/>
    </xf>
    <xf numFmtId="0" fontId="90" fillId="0" borderId="0" xfId="4" applyFont="1" applyAlignment="1" applyProtection="1">
      <alignment horizontal="left"/>
    </xf>
    <xf numFmtId="169" fontId="90" fillId="0" borderId="0" xfId="4" applyNumberFormat="1" applyFont="1" applyProtection="1"/>
    <xf numFmtId="1" fontId="90" fillId="0" borderId="0" xfId="4" applyNumberFormat="1" applyFont="1" applyProtection="1"/>
    <xf numFmtId="0" fontId="90" fillId="0" borderId="0" xfId="4" applyFont="1" applyAlignment="1" applyProtection="1">
      <alignment horizontal="center"/>
    </xf>
    <xf numFmtId="0" fontId="131" fillId="0" borderId="0" xfId="4" applyFont="1" applyAlignment="1" applyProtection="1">
      <alignment vertical="center"/>
    </xf>
    <xf numFmtId="0" fontId="132"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5"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5" fillId="0" borderId="0" xfId="4" applyFont="1" applyAlignment="1" applyProtection="1">
      <alignment horizontal="center" vertical="center"/>
    </xf>
    <xf numFmtId="0" fontId="100" fillId="0" borderId="16" xfId="4" applyFont="1" applyBorder="1" applyProtection="1"/>
    <xf numFmtId="0" fontId="92" fillId="0" borderId="16" xfId="4" applyFont="1" applyBorder="1" applyProtection="1"/>
    <xf numFmtId="0" fontId="92" fillId="0" borderId="16" xfId="4" applyFont="1" applyBorder="1" applyAlignment="1" applyProtection="1">
      <alignment horizontal="center"/>
    </xf>
    <xf numFmtId="0" fontId="92" fillId="0" borderId="0" xfId="4" applyFont="1" applyFill="1" applyBorder="1" applyProtection="1"/>
    <xf numFmtId="0" fontId="100" fillId="0" borderId="0" xfId="4" applyFont="1" applyFill="1" applyBorder="1" applyAlignment="1" applyProtection="1">
      <alignment horizontal="centerContinuous"/>
    </xf>
    <xf numFmtId="0" fontId="92" fillId="0" borderId="0" xfId="4" applyFont="1" applyBorder="1" applyAlignment="1" applyProtection="1">
      <alignment horizontal="center"/>
    </xf>
    <xf numFmtId="0" fontId="91" fillId="0" borderId="0" xfId="4" applyFont="1" applyBorder="1" applyProtection="1"/>
    <xf numFmtId="0" fontId="100" fillId="0" borderId="0" xfId="4" applyFont="1" applyBorder="1" applyAlignment="1" applyProtection="1">
      <alignment horizontal="right"/>
    </xf>
    <xf numFmtId="178" fontId="100" fillId="0" borderId="34" xfId="4" applyNumberFormat="1" applyFont="1" applyBorder="1" applyAlignment="1" applyProtection="1">
      <alignment horizontal="left"/>
      <protection locked="0"/>
    </xf>
    <xf numFmtId="0" fontId="91" fillId="0" borderId="0" xfId="4" applyFont="1" applyProtection="1"/>
    <xf numFmtId="0" fontId="92" fillId="0" borderId="11" xfId="4" applyFont="1" applyBorder="1" applyAlignment="1" applyProtection="1">
      <alignment horizontal="center" vertical="center"/>
      <protection locked="0"/>
    </xf>
    <xf numFmtId="0" fontId="92" fillId="0" borderId="0" xfId="4" applyFont="1" applyBorder="1" applyAlignment="1" applyProtection="1">
      <alignment horizontal="left" indent="1"/>
    </xf>
    <xf numFmtId="0" fontId="91" fillId="0" borderId="0" xfId="4" applyFont="1" applyBorder="1" applyAlignment="1" applyProtection="1">
      <alignment horizontal="left" indent="1"/>
    </xf>
    <xf numFmtId="0" fontId="91" fillId="0" borderId="0" xfId="4" applyFont="1" applyBorder="1" applyAlignment="1" applyProtection="1">
      <alignment horizontal="left"/>
    </xf>
    <xf numFmtId="0" fontId="92" fillId="0" borderId="34" xfId="4" applyFont="1" applyBorder="1" applyProtection="1">
      <protection locked="0"/>
    </xf>
    <xf numFmtId="0" fontId="91" fillId="0" borderId="16" xfId="4" quotePrefix="1" applyFont="1" applyBorder="1" applyAlignment="1" applyProtection="1">
      <alignment horizontal="left"/>
    </xf>
    <xf numFmtId="0" fontId="86" fillId="0" borderId="16" xfId="4" applyFont="1" applyBorder="1" applyProtection="1"/>
    <xf numFmtId="0" fontId="86" fillId="0" borderId="16" xfId="4" applyFont="1" applyBorder="1" applyAlignment="1" applyProtection="1">
      <alignment horizontal="center"/>
    </xf>
    <xf numFmtId="0" fontId="86" fillId="0" borderId="0" xfId="4" applyFont="1" applyFill="1" applyBorder="1" applyProtection="1"/>
    <xf numFmtId="0" fontId="92" fillId="0" borderId="0" xfId="4" applyFont="1" applyFill="1" applyBorder="1" applyAlignment="1" applyProtection="1"/>
    <xf numFmtId="0" fontId="92" fillId="0" borderId="0" xfId="4" applyFont="1" applyAlignment="1" applyProtection="1">
      <alignment horizontal="left"/>
    </xf>
    <xf numFmtId="0" fontId="92" fillId="0" borderId="0" xfId="4" applyFont="1" applyAlignment="1" applyProtection="1"/>
    <xf numFmtId="8" fontId="92" fillId="0" borderId="0" xfId="4" applyNumberFormat="1" applyFont="1" applyAlignment="1" applyProtection="1">
      <alignment horizontal="left"/>
    </xf>
    <xf numFmtId="0" fontId="91" fillId="0" borderId="16" xfId="4" applyFont="1" applyBorder="1" applyProtection="1"/>
    <xf numFmtId="0" fontId="92" fillId="0" borderId="0" xfId="4" applyFont="1" applyBorder="1" applyAlignment="1" applyProtection="1">
      <alignment horizontal="left"/>
    </xf>
    <xf numFmtId="0" fontId="91" fillId="0" borderId="16" xfId="4" applyFont="1" applyBorder="1" applyAlignment="1" applyProtection="1">
      <alignment horizontal="left"/>
    </xf>
    <xf numFmtId="0" fontId="92" fillId="2" borderId="16" xfId="4" applyFont="1" applyFill="1" applyBorder="1" applyProtection="1"/>
    <xf numFmtId="0" fontId="92" fillId="2" borderId="16" xfId="4" applyFont="1" applyFill="1" applyBorder="1" applyAlignment="1" applyProtection="1">
      <alignment horizontal="center"/>
    </xf>
    <xf numFmtId="0" fontId="92" fillId="2" borderId="54" xfId="4" applyFont="1" applyFill="1" applyBorder="1" applyProtection="1"/>
    <xf numFmtId="0" fontId="90" fillId="2" borderId="46" xfId="4" applyFont="1" applyFill="1" applyBorder="1" applyProtection="1"/>
    <xf numFmtId="0" fontId="90" fillId="2" borderId="130" xfId="4" applyFont="1" applyFill="1" applyBorder="1" applyProtection="1"/>
    <xf numFmtId="14" fontId="92" fillId="2" borderId="0" xfId="4" applyNumberFormat="1" applyFont="1" applyFill="1" applyBorder="1" applyProtection="1"/>
    <xf numFmtId="0" fontId="92" fillId="2" borderId="0" xfId="4" applyFont="1" applyFill="1" applyBorder="1" applyProtection="1"/>
    <xf numFmtId="0" fontId="92" fillId="2" borderId="0" xfId="4" applyFont="1" applyFill="1" applyBorder="1" applyAlignment="1" applyProtection="1">
      <alignment horizontal="center"/>
    </xf>
    <xf numFmtId="0" fontId="92" fillId="2" borderId="34" xfId="4" applyFont="1" applyFill="1" applyBorder="1" applyProtection="1"/>
    <xf numFmtId="0" fontId="90" fillId="2" borderId="0" xfId="4" applyFont="1" applyFill="1" applyBorder="1" applyProtection="1"/>
    <xf numFmtId="0" fontId="92" fillId="2" borderId="45" xfId="4" applyFont="1" applyFill="1" applyBorder="1" applyProtection="1"/>
    <xf numFmtId="0" fontId="92" fillId="2" borderId="34" xfId="4" applyFont="1" applyFill="1" applyBorder="1" applyAlignment="1" applyProtection="1">
      <alignment horizontal="center"/>
    </xf>
    <xf numFmtId="0" fontId="92" fillId="2" borderId="41" xfId="4" applyFont="1" applyFill="1" applyBorder="1" applyProtection="1"/>
    <xf numFmtId="0" fontId="92" fillId="0" borderId="15" xfId="4" applyFont="1" applyFill="1" applyBorder="1" applyProtection="1"/>
    <xf numFmtId="0" fontId="92" fillId="0" borderId="15" xfId="4" applyFont="1" applyFill="1" applyBorder="1" applyAlignment="1" applyProtection="1">
      <alignment horizontal="center"/>
    </xf>
    <xf numFmtId="0" fontId="131" fillId="0" borderId="0" xfId="4" applyFont="1" applyBorder="1" applyProtection="1"/>
    <xf numFmtId="0" fontId="131" fillId="0" borderId="0" xfId="4" applyFont="1" applyProtection="1"/>
    <xf numFmtId="0" fontId="91" fillId="0" borderId="0" xfId="4" applyFont="1" applyAlignment="1" applyProtection="1">
      <alignment horizontal="center" vertical="top" textRotation="180"/>
    </xf>
    <xf numFmtId="0" fontId="91"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2" fillId="0" borderId="16" xfId="4" applyNumberFormat="1" applyFont="1" applyBorder="1" applyProtection="1"/>
    <xf numFmtId="169" fontId="92" fillId="0" borderId="34" xfId="4" applyNumberFormat="1" applyFont="1" applyBorder="1" applyProtection="1"/>
    <xf numFmtId="0" fontId="92" fillId="0" borderId="34" xfId="4" applyFont="1" applyBorder="1" applyProtection="1"/>
    <xf numFmtId="0" fontId="92" fillId="0" borderId="34" xfId="4" applyFont="1" applyBorder="1" applyAlignment="1" applyProtection="1">
      <alignment horizontal="center"/>
    </xf>
    <xf numFmtId="169" fontId="92" fillId="0" borderId="0" xfId="4" applyNumberFormat="1" applyFont="1" applyBorder="1" applyProtection="1"/>
    <xf numFmtId="169" fontId="114" fillId="0" borderId="0" xfId="4" applyNumberFormat="1" applyFont="1" applyBorder="1" applyAlignment="1" applyProtection="1">
      <alignment horizontal="left"/>
    </xf>
    <xf numFmtId="0" fontId="107" fillId="0" borderId="0" xfId="4" applyFont="1" applyBorder="1" applyAlignment="1" applyProtection="1">
      <alignment horizontal="left"/>
    </xf>
    <xf numFmtId="0" fontId="92" fillId="0" borderId="0" xfId="4" applyFont="1" applyBorder="1" applyAlignment="1" applyProtection="1"/>
    <xf numFmtId="0" fontId="90" fillId="0" borderId="0" xfId="4" applyFont="1" applyBorder="1" applyAlignment="1" applyProtection="1">
      <alignment horizontal="centerContinuous"/>
    </xf>
    <xf numFmtId="0" fontId="92" fillId="0" borderId="0" xfId="4" applyFont="1" applyBorder="1" applyAlignment="1" applyProtection="1">
      <alignment horizontal="centerContinuous"/>
    </xf>
    <xf numFmtId="169" fontId="91" fillId="0" borderId="0" xfId="4" applyNumberFormat="1" applyFont="1" applyProtection="1"/>
    <xf numFmtId="169" fontId="90" fillId="0" borderId="0" xfId="4" applyNumberFormat="1" applyFont="1" applyAlignment="1" applyProtection="1">
      <alignment horizontal="left"/>
    </xf>
    <xf numFmtId="0" fontId="86" fillId="0" borderId="0" xfId="4" applyFont="1" applyAlignment="1" applyProtection="1">
      <alignment horizontal="left"/>
    </xf>
    <xf numFmtId="0" fontId="92" fillId="0" borderId="34" xfId="4" applyFont="1" applyBorder="1" applyAlignment="1" applyProtection="1">
      <alignment horizontal="center" vertical="center"/>
      <protection locked="0"/>
    </xf>
    <xf numFmtId="0" fontId="92" fillId="0" borderId="0" xfId="4" applyFont="1" applyBorder="1" applyAlignment="1" applyProtection="1">
      <alignment horizontal="center" vertical="center"/>
      <protection locked="0"/>
    </xf>
    <xf numFmtId="0" fontId="133" fillId="0" borderId="0" xfId="4" applyFont="1" applyBorder="1" applyAlignment="1" applyProtection="1">
      <alignment horizontal="left"/>
    </xf>
    <xf numFmtId="169" fontId="121" fillId="0" borderId="0" xfId="4" applyNumberFormat="1" applyFont="1" applyProtection="1"/>
    <xf numFmtId="0" fontId="89" fillId="0" borderId="0" xfId="4" applyFont="1" applyProtection="1"/>
    <xf numFmtId="169" fontId="90" fillId="0" borderId="64" xfId="4" applyNumberFormat="1" applyFont="1" applyBorder="1" applyAlignment="1" applyProtection="1">
      <alignment horizontal="center"/>
    </xf>
    <xf numFmtId="169" fontId="90" fillId="0" borderId="55" xfId="4" applyNumberFormat="1" applyFont="1" applyBorder="1" applyAlignment="1" applyProtection="1">
      <alignment horizontal="center"/>
      <protection locked="0"/>
    </xf>
    <xf numFmtId="169" fontId="134" fillId="0" borderId="0" xfId="4" applyNumberFormat="1" applyFont="1" applyProtection="1"/>
    <xf numFmtId="6" fontId="130" fillId="0" borderId="58" xfId="4" applyNumberFormat="1" applyFont="1" applyBorder="1" applyProtection="1"/>
    <xf numFmtId="6" fontId="130" fillId="0" borderId="0" xfId="4" applyNumberFormat="1" applyFont="1" applyBorder="1" applyProtection="1"/>
    <xf numFmtId="10" fontId="91" fillId="0" borderId="55" xfId="4" applyNumberFormat="1" applyFont="1" applyBorder="1" applyProtection="1"/>
    <xf numFmtId="6" fontId="90" fillId="0" borderId="0" xfId="4" applyNumberFormat="1" applyFont="1" applyProtection="1"/>
    <xf numFmtId="0" fontId="130" fillId="0" borderId="0" xfId="4" applyFont="1" applyProtection="1"/>
    <xf numFmtId="10" fontId="134"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0" fillId="0" borderId="0" xfId="4" applyFont="1" applyAlignment="1" applyProtection="1">
      <alignment horizontal="left" vertical="center"/>
    </xf>
    <xf numFmtId="169" fontId="131" fillId="0" borderId="0" xfId="4" applyNumberFormat="1" applyFont="1" applyBorder="1" applyAlignment="1" applyProtection="1">
      <alignment horizontal="left" vertical="center"/>
    </xf>
    <xf numFmtId="0" fontId="131" fillId="0" borderId="0" xfId="4" applyFont="1" applyBorder="1" applyAlignment="1" applyProtection="1">
      <alignment horizontal="left" vertical="center"/>
    </xf>
    <xf numFmtId="0" fontId="92" fillId="0" borderId="0" xfId="4" applyFont="1" applyAlignment="1" applyProtection="1">
      <alignment horizontal="left" vertical="center"/>
    </xf>
    <xf numFmtId="169" fontId="90" fillId="0" borderId="0" xfId="4" applyNumberFormat="1" applyFont="1" applyAlignment="1" applyProtection="1">
      <alignment horizontal="left" vertical="center"/>
    </xf>
    <xf numFmtId="169" fontId="131" fillId="0" borderId="0" xfId="4" applyNumberFormat="1" applyFont="1" applyAlignment="1" applyProtection="1">
      <alignment horizontal="left" vertical="center"/>
    </xf>
    <xf numFmtId="0" fontId="131"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0" fontId="100" fillId="0" borderId="0" xfId="4" applyFont="1" applyAlignment="1" applyProtection="1">
      <alignment horizontal="right"/>
    </xf>
    <xf numFmtId="178" fontId="100" fillId="0" borderId="63" xfId="4" applyNumberFormat="1" applyFont="1" applyBorder="1" applyAlignment="1" applyProtection="1">
      <alignment horizontal="center"/>
      <protection locked="0"/>
    </xf>
    <xf numFmtId="0" fontId="92" fillId="0" borderId="11" xfId="4" applyFont="1" applyBorder="1" applyAlignment="1" applyProtection="1">
      <alignment horizontal="center"/>
      <protection locked="0"/>
    </xf>
    <xf numFmtId="0" fontId="90" fillId="0" borderId="0" xfId="4" applyFont="1" applyAlignment="1" applyProtection="1">
      <alignment horizontal="left" vertical="center" indent="1"/>
    </xf>
    <xf numFmtId="0" fontId="90" fillId="0" borderId="0" xfId="4" applyFont="1" applyAlignment="1" applyProtection="1">
      <alignment horizontal="left" indent="1"/>
    </xf>
    <xf numFmtId="0" fontId="90" fillId="0" borderId="0" xfId="4" applyFont="1" applyBorder="1" applyAlignment="1" applyProtection="1">
      <alignment horizontal="left"/>
    </xf>
    <xf numFmtId="0" fontId="92" fillId="0" borderId="63" xfId="4" applyFont="1" applyBorder="1" applyProtection="1">
      <protection locked="0"/>
    </xf>
    <xf numFmtId="0" fontId="100" fillId="0" borderId="34" xfId="4" applyFont="1" applyBorder="1" applyProtection="1"/>
    <xf numFmtId="0" fontId="91" fillId="0" borderId="0" xfId="4" applyFont="1" applyAlignment="1" applyProtection="1">
      <alignment horizontal="center"/>
    </xf>
    <xf numFmtId="0" fontId="100" fillId="0" borderId="0" xfId="4" applyFont="1" applyBorder="1" applyAlignment="1" applyProtection="1">
      <alignment horizontal="center"/>
    </xf>
    <xf numFmtId="0" fontId="91" fillId="0" borderId="0" xfId="4" quotePrefix="1" applyFont="1" applyBorder="1" applyAlignment="1" applyProtection="1">
      <alignment horizontal="left"/>
    </xf>
    <xf numFmtId="0" fontId="86" fillId="0" borderId="0" xfId="4" applyFont="1" applyBorder="1" applyAlignment="1" applyProtection="1">
      <alignment horizontal="center"/>
    </xf>
    <xf numFmtId="0" fontId="92" fillId="0" borderId="34" xfId="4" applyFont="1" applyBorder="1" applyAlignment="1" applyProtection="1">
      <alignment horizontal="left"/>
    </xf>
    <xf numFmtId="0" fontId="92" fillId="0" borderId="34" xfId="4" applyFont="1" applyBorder="1" applyAlignment="1" applyProtection="1"/>
    <xf numFmtId="170" fontId="92" fillId="0" borderId="34" xfId="4" applyNumberFormat="1" applyFont="1" applyBorder="1" applyAlignment="1" applyProtection="1">
      <alignment horizontal="centerContinuous"/>
    </xf>
    <xf numFmtId="0" fontId="91" fillId="2" borderId="53" xfId="4" applyFont="1" applyFill="1" applyBorder="1" applyProtection="1"/>
    <xf numFmtId="0" fontId="91" fillId="2" borderId="16" xfId="4" applyFont="1" applyFill="1" applyBorder="1" applyProtection="1"/>
    <xf numFmtId="0" fontId="92" fillId="0" borderId="46" xfId="4" applyFont="1" applyFill="1" applyBorder="1" applyProtection="1"/>
    <xf numFmtId="14" fontId="92" fillId="2" borderId="63" xfId="4" applyNumberFormat="1" applyFont="1" applyFill="1" applyBorder="1" applyAlignment="1" applyProtection="1">
      <alignment horizontal="center"/>
    </xf>
    <xf numFmtId="0" fontId="92" fillId="2" borderId="63" xfId="4" applyFont="1" applyFill="1" applyBorder="1" applyAlignment="1" applyProtection="1">
      <alignment horizontal="center"/>
    </xf>
    <xf numFmtId="0" fontId="92" fillId="2" borderId="44" xfId="4" applyFont="1" applyFill="1" applyBorder="1" applyProtection="1"/>
    <xf numFmtId="0" fontId="98" fillId="0" borderId="65" xfId="4" applyFont="1" applyBorder="1" applyAlignment="1" applyProtection="1">
      <alignment horizontal="left"/>
    </xf>
    <xf numFmtId="0" fontId="92" fillId="0" borderId="65" xfId="4" applyFont="1" applyBorder="1" applyProtection="1"/>
    <xf numFmtId="0" fontId="92" fillId="0" borderId="65" xfId="4" applyFont="1" applyBorder="1" applyAlignment="1" applyProtection="1">
      <alignment horizontal="center"/>
    </xf>
    <xf numFmtId="49" fontId="85" fillId="0" borderId="0" xfId="4" applyNumberFormat="1" applyFont="1" applyBorder="1" applyAlignment="1" applyProtection="1">
      <alignment horizontal="center" vertical="center"/>
    </xf>
    <xf numFmtId="166" fontId="85" fillId="0" borderId="0" xfId="4" applyNumberFormat="1" applyFont="1" applyBorder="1" applyAlignment="1" applyProtection="1">
      <alignment horizontal="center" vertical="center"/>
    </xf>
    <xf numFmtId="49" fontId="85" fillId="0" borderId="0" xfId="4" applyNumberFormat="1" applyFont="1" applyAlignment="1" applyProtection="1">
      <alignment horizontal="center" vertical="center"/>
    </xf>
    <xf numFmtId="0" fontId="86" fillId="0" borderId="0" xfId="4" applyFont="1" applyBorder="1" applyAlignment="1" applyProtection="1">
      <alignment vertical="center"/>
    </xf>
    <xf numFmtId="0" fontId="121" fillId="0" borderId="0" xfId="4" applyFont="1" applyBorder="1" applyAlignment="1" applyProtection="1">
      <alignment horizontal="center"/>
    </xf>
    <xf numFmtId="179" fontId="92" fillId="0" borderId="0" xfId="4" applyNumberFormat="1" applyFont="1" applyBorder="1" applyProtection="1">
      <protection locked="0"/>
    </xf>
    <xf numFmtId="179" fontId="92" fillId="0" borderId="0" xfId="4" applyNumberFormat="1" applyFont="1" applyBorder="1" applyAlignment="1" applyProtection="1">
      <alignment horizontal="left"/>
      <protection locked="0"/>
    </xf>
    <xf numFmtId="179" fontId="91" fillId="0" borderId="0" xfId="4" applyNumberFormat="1" applyFont="1" applyProtection="1">
      <protection locked="0"/>
    </xf>
    <xf numFmtId="179" fontId="92" fillId="0" borderId="0" xfId="4" applyNumberFormat="1" applyFont="1" applyProtection="1">
      <protection locked="0"/>
    </xf>
    <xf numFmtId="179" fontId="92" fillId="0" borderId="0" xfId="4" applyNumberFormat="1" applyFont="1" applyAlignment="1" applyProtection="1">
      <alignment horizontal="left"/>
      <protection locked="0"/>
    </xf>
    <xf numFmtId="49" fontId="107" fillId="0" borderId="0" xfId="4" applyNumberFormat="1" applyFont="1" applyBorder="1" applyAlignment="1" applyProtection="1">
      <alignment horizontal="left"/>
      <protection locked="0"/>
    </xf>
    <xf numFmtId="49" fontId="92" fillId="0" borderId="0" xfId="4" applyNumberFormat="1" applyFont="1" applyProtection="1">
      <protection locked="0"/>
    </xf>
    <xf numFmtId="49" fontId="92" fillId="0" borderId="15" xfId="4" applyNumberFormat="1" applyFont="1" applyBorder="1" applyAlignment="1" applyProtection="1">
      <protection locked="0"/>
    </xf>
    <xf numFmtId="0" fontId="92" fillId="0" borderId="15" xfId="4" applyFont="1" applyBorder="1" applyProtection="1">
      <protection locked="0"/>
    </xf>
    <xf numFmtId="0" fontId="131" fillId="0" borderId="0" xfId="4" applyFont="1" applyAlignment="1" applyProtection="1">
      <alignment horizontal="left"/>
    </xf>
    <xf numFmtId="0" fontId="90" fillId="0" borderId="0" xfId="4" applyFont="1" applyAlignment="1" applyProtection="1">
      <alignment horizontal="left" vertical="center" indent="2"/>
    </xf>
    <xf numFmtId="49" fontId="135" fillId="0" borderId="0" xfId="0" applyNumberFormat="1" applyFont="1" applyBorder="1" applyAlignment="1">
      <alignment horizontal="left"/>
    </xf>
    <xf numFmtId="49" fontId="88" fillId="0" borderId="0" xfId="2" applyNumberFormat="1" applyFont="1" applyBorder="1" applyAlignment="1" applyProtection="1">
      <alignment horizontal="left" indent="4"/>
    </xf>
    <xf numFmtId="49" fontId="95" fillId="0" borderId="0" xfId="0" applyNumberFormat="1" applyFont="1" applyBorder="1" applyAlignment="1">
      <alignment horizontal="left" indent="1"/>
    </xf>
    <xf numFmtId="0" fontId="135" fillId="0" borderId="0" xfId="0" applyFont="1" applyBorder="1" applyProtection="1"/>
    <xf numFmtId="164" fontId="90" fillId="0" borderId="9"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indent="1"/>
    </xf>
    <xf numFmtId="0" fontId="90" fillId="0" borderId="0" xfId="0" applyFont="1" applyFill="1" applyAlignment="1" applyProtection="1">
      <alignment horizontal="left" vertical="center" indent="1"/>
    </xf>
    <xf numFmtId="164" fontId="90" fillId="0" borderId="0" xfId="0" applyNumberFormat="1" applyFont="1" applyFill="1" applyBorder="1" applyAlignment="1" applyProtection="1">
      <alignment horizontal="left" vertical="center" wrapText="1" indent="1"/>
    </xf>
    <xf numFmtId="0" fontId="91" fillId="0" borderId="8" xfId="0" applyFont="1" applyFill="1" applyBorder="1" applyAlignment="1" applyProtection="1">
      <alignment horizontal="left" vertical="center" indent="2"/>
    </xf>
    <xf numFmtId="0" fontId="90" fillId="0" borderId="0" xfId="0" applyFont="1" applyFill="1" applyBorder="1" applyAlignment="1" applyProtection="1">
      <alignment horizontal="left" vertical="center" indent="1"/>
    </xf>
    <xf numFmtId="0" fontId="90" fillId="0" borderId="14" xfId="0" applyFont="1" applyBorder="1" applyAlignment="1" applyProtection="1">
      <alignment horizontal="left" vertical="top" indent="1"/>
    </xf>
    <xf numFmtId="0" fontId="90" fillId="0" borderId="0" xfId="0" applyFont="1" applyFill="1" applyBorder="1" applyAlignment="1" applyProtection="1">
      <alignment horizontal="left" vertical="top" indent="1"/>
    </xf>
    <xf numFmtId="0" fontId="90" fillId="0" borderId="8" xfId="0" applyFont="1" applyBorder="1" applyAlignment="1" applyProtection="1">
      <alignment horizontal="left" vertical="center" indent="1"/>
    </xf>
    <xf numFmtId="0" fontId="90" fillId="0" borderId="51" xfId="0" applyFont="1" applyBorder="1" applyAlignment="1" applyProtection="1">
      <alignment horizontal="left" vertical="center" indent="1"/>
    </xf>
    <xf numFmtId="0" fontId="90" fillId="0" borderId="66" xfId="0" applyFont="1" applyBorder="1" applyAlignment="1" applyProtection="1">
      <alignment horizontal="left" vertical="center" indent="1"/>
    </xf>
    <xf numFmtId="0" fontId="90" fillId="0" borderId="14" xfId="0" applyFont="1" applyBorder="1" applyAlignment="1" applyProtection="1">
      <alignment horizontal="left" vertical="center" wrapText="1" indent="1"/>
    </xf>
    <xf numFmtId="0" fontId="90" fillId="0" borderId="131" xfId="0" applyFont="1" applyFill="1" applyBorder="1" applyAlignment="1" applyProtection="1">
      <alignment horizontal="left" vertical="center" indent="1"/>
    </xf>
    <xf numFmtId="0" fontId="90" fillId="0" borderId="112" xfId="0" applyFont="1" applyFill="1" applyBorder="1" applyAlignment="1" applyProtection="1">
      <alignment horizontal="left" vertical="center" indent="1"/>
    </xf>
    <xf numFmtId="3" fontId="90" fillId="0" borderId="2" xfId="0" applyNumberFormat="1" applyFont="1" applyBorder="1" applyAlignment="1">
      <alignment horizontal="left" vertical="center" wrapText="1" indent="1"/>
    </xf>
    <xf numFmtId="3" fontId="90" fillId="0" borderId="3" xfId="0" applyNumberFormat="1" applyFont="1" applyBorder="1" applyAlignment="1">
      <alignment horizontal="left" vertical="center" wrapText="1" indent="1"/>
    </xf>
    <xf numFmtId="3" fontId="90" fillId="0" borderId="3" xfId="0" applyNumberFormat="1" applyFont="1" applyBorder="1" applyAlignment="1">
      <alignment horizontal="left" vertical="center" indent="1"/>
    </xf>
    <xf numFmtId="3" fontId="91" fillId="7" borderId="31"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wrapText="1" indent="1"/>
    </xf>
    <xf numFmtId="3" fontId="90" fillId="0" borderId="18" xfId="0" applyNumberFormat="1" applyFont="1" applyBorder="1" applyAlignment="1">
      <alignment horizontal="left" vertical="center" wrapText="1" indent="1"/>
    </xf>
    <xf numFmtId="3" fontId="90" fillId="0" borderId="9" xfId="0" applyNumberFormat="1" applyFont="1" applyFill="1" applyBorder="1" applyAlignment="1">
      <alignment horizontal="left" vertical="center" wrapText="1" indent="1"/>
    </xf>
    <xf numFmtId="3" fontId="90" fillId="0" borderId="26" xfId="0" applyNumberFormat="1" applyFont="1" applyFill="1" applyBorder="1" applyAlignment="1">
      <alignment horizontal="left" vertical="center" wrapText="1" indent="1"/>
    </xf>
    <xf numFmtId="3" fontId="90" fillId="0" borderId="18" xfId="0" applyNumberFormat="1" applyFont="1" applyFill="1" applyBorder="1" applyAlignment="1">
      <alignment horizontal="left" vertical="center" wrapText="1" indent="1"/>
    </xf>
    <xf numFmtId="3" fontId="90" fillId="0" borderId="2" xfId="0" applyNumberFormat="1" applyFont="1" applyFill="1" applyBorder="1" applyAlignment="1">
      <alignment horizontal="left" vertical="center" wrapText="1" indent="1"/>
    </xf>
    <xf numFmtId="3" fontId="91" fillId="0" borderId="27" xfId="0" applyNumberFormat="1" applyFont="1" applyFill="1" applyBorder="1" applyAlignment="1">
      <alignment horizontal="left" vertical="center" wrapText="1" indent="1"/>
    </xf>
    <xf numFmtId="3" fontId="91" fillId="6" borderId="23" xfId="0" applyNumberFormat="1" applyFont="1" applyFill="1" applyBorder="1" applyAlignment="1">
      <alignment horizontal="left" vertical="center" wrapText="1" indent="1"/>
    </xf>
    <xf numFmtId="3" fontId="90" fillId="0" borderId="2" xfId="0" applyNumberFormat="1" applyFont="1" applyBorder="1" applyAlignment="1">
      <alignment horizontal="left" vertical="center" indent="1"/>
    </xf>
    <xf numFmtId="3" fontId="90" fillId="0" borderId="21" xfId="0" applyNumberFormat="1" applyFont="1" applyBorder="1" applyAlignment="1">
      <alignment horizontal="left" vertical="center" wrapText="1" indent="1"/>
    </xf>
    <xf numFmtId="164" fontId="90" fillId="0" borderId="21" xfId="0" applyNumberFormat="1" applyFont="1" applyFill="1" applyBorder="1" applyAlignment="1">
      <alignment horizontal="left" vertical="center" wrapText="1" indent="1"/>
    </xf>
    <xf numFmtId="0" fontId="90" fillId="0" borderId="2" xfId="0" applyFont="1" applyFill="1" applyBorder="1" applyAlignment="1">
      <alignment horizontal="left" vertical="center" wrapText="1" indent="1"/>
    </xf>
    <xf numFmtId="0" fontId="90" fillId="0" borderId="3" xfId="0" applyFont="1" applyFill="1" applyBorder="1" applyAlignment="1">
      <alignment horizontal="left" vertical="center" wrapText="1" indent="1"/>
    </xf>
    <xf numFmtId="3" fontId="91" fillId="6" borderId="32"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indent="1"/>
    </xf>
    <xf numFmtId="0" fontId="90" fillId="0" borderId="2" xfId="0" applyFont="1" applyFill="1" applyBorder="1" applyAlignment="1">
      <alignment horizontal="left" vertical="center" indent="1"/>
    </xf>
    <xf numFmtId="38" fontId="86" fillId="0" borderId="18" xfId="0" applyNumberFormat="1" applyFont="1" applyFill="1" applyBorder="1" applyAlignment="1" applyProtection="1">
      <alignment horizontal="right" vertical="center"/>
      <protection locked="0"/>
    </xf>
    <xf numFmtId="38" fontId="85" fillId="3" borderId="132" xfId="0" applyNumberFormat="1" applyFont="1" applyFill="1" applyBorder="1" applyAlignment="1">
      <alignment horizontal="center" vertical="center" wrapText="1"/>
    </xf>
    <xf numFmtId="38" fontId="85" fillId="3" borderId="132" xfId="0" applyNumberFormat="1" applyFont="1" applyFill="1" applyBorder="1" applyAlignment="1">
      <alignment horizontal="center" vertical="top" wrapText="1"/>
    </xf>
    <xf numFmtId="38" fontId="91" fillId="3" borderId="132" xfId="0" applyNumberFormat="1" applyFont="1" applyFill="1" applyBorder="1" applyAlignment="1">
      <alignment horizontal="center" vertical="center" wrapText="1"/>
    </xf>
    <xf numFmtId="38" fontId="91" fillId="3" borderId="5" xfId="0" applyNumberFormat="1" applyFont="1" applyFill="1" applyBorder="1" applyAlignment="1">
      <alignment horizontal="center" vertical="center" wrapText="1"/>
    </xf>
    <xf numFmtId="0" fontId="85" fillId="0" borderId="2" xfId="14" applyFont="1" applyFill="1" applyBorder="1" applyAlignment="1">
      <alignment horizontal="center" vertical="center"/>
    </xf>
    <xf numFmtId="0" fontId="92" fillId="0" borderId="45" xfId="0" applyFont="1" applyBorder="1" applyAlignment="1">
      <alignment horizontal="left" wrapText="1"/>
    </xf>
    <xf numFmtId="0" fontId="119" fillId="0" borderId="0" xfId="0" applyFont="1" applyAlignment="1" applyProtection="1">
      <alignment horizontal="right"/>
    </xf>
    <xf numFmtId="0" fontId="119" fillId="0" borderId="0" xfId="0" applyFont="1" applyAlignment="1" applyProtection="1">
      <alignment horizontal="right" vertical="top"/>
    </xf>
    <xf numFmtId="0" fontId="80" fillId="0" borderId="0" xfId="9"/>
    <xf numFmtId="0" fontId="136" fillId="0" borderId="67" xfId="9" applyFont="1" applyBorder="1" applyAlignment="1">
      <alignment horizontal="left" vertical="top"/>
    </xf>
    <xf numFmtId="0" fontId="137" fillId="0" borderId="68" xfId="9" applyFont="1" applyBorder="1" applyAlignment="1">
      <alignment horizontal="center" vertical="top"/>
    </xf>
    <xf numFmtId="0" fontId="137" fillId="0" borderId="69" xfId="9" applyFont="1" applyBorder="1" applyAlignment="1">
      <alignment horizontal="center" vertical="top"/>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38" fontId="80" fillId="19" borderId="133" xfId="9" applyNumberFormat="1" applyFill="1" applyBorder="1" applyAlignment="1">
      <alignment horizontal="right" vertical="top"/>
    </xf>
    <xf numFmtId="38" fontId="80" fillId="19" borderId="72" xfId="9" applyNumberFormat="1" applyFill="1" applyBorder="1" applyAlignment="1">
      <alignment horizontal="right" vertical="top"/>
    </xf>
    <xf numFmtId="0" fontId="80" fillId="0" borderId="0" xfId="9" applyAlignment="1">
      <alignment horizontal="left" vertical="top" wrapText="1"/>
    </xf>
    <xf numFmtId="0" fontId="80" fillId="0" borderId="0" xfId="9" applyAlignment="1">
      <alignment vertical="top"/>
    </xf>
    <xf numFmtId="38" fontId="80" fillId="0" borderId="0" xfId="9" applyNumberFormat="1" applyAlignment="1">
      <alignment horizontal="right" vertical="top"/>
    </xf>
    <xf numFmtId="0" fontId="80" fillId="0" borderId="0" xfId="9" applyAlignment="1">
      <alignment horizontal="center" vertical="top" wrapText="1"/>
    </xf>
    <xf numFmtId="0" fontId="83" fillId="20" borderId="73" xfId="9" applyFont="1" applyFill="1" applyBorder="1" applyAlignment="1">
      <alignment horizontal="center" vertical="center" wrapText="1"/>
    </xf>
    <xf numFmtId="38" fontId="83" fillId="20" borderId="73" xfId="9" applyNumberFormat="1" applyFont="1" applyFill="1" applyBorder="1" applyAlignment="1">
      <alignment horizontal="center" vertical="center" wrapText="1"/>
    </xf>
    <xf numFmtId="3" fontId="86" fillId="20" borderId="134" xfId="0" applyNumberFormat="1" applyFont="1" applyFill="1" applyBorder="1" applyAlignment="1">
      <alignment horizontal="center"/>
    </xf>
    <xf numFmtId="3" fontId="86" fillId="20" borderId="134" xfId="0" applyNumberFormat="1" applyFont="1" applyFill="1" applyBorder="1" applyAlignment="1">
      <alignment horizontal="right"/>
    </xf>
    <xf numFmtId="3" fontId="86" fillId="20" borderId="135" xfId="0" applyNumberFormat="1" applyFont="1" applyFill="1" applyBorder="1" applyAlignment="1">
      <alignment horizontal="center"/>
    </xf>
    <xf numFmtId="38" fontId="86" fillId="20" borderId="9" xfId="0" applyNumberFormat="1" applyFont="1" applyFill="1" applyBorder="1" applyAlignment="1">
      <alignment horizontal="right"/>
    </xf>
    <xf numFmtId="38" fontId="86" fillId="20" borderId="8" xfId="0" applyNumberFormat="1" applyFont="1" applyFill="1" applyBorder="1" applyAlignment="1">
      <alignment horizontal="right"/>
    </xf>
    <xf numFmtId="38" fontId="86" fillId="20" borderId="10" xfId="0" applyNumberFormat="1" applyFont="1" applyFill="1" applyBorder="1" applyAlignment="1">
      <alignment horizontal="right"/>
    </xf>
    <xf numFmtId="3" fontId="100" fillId="20" borderId="9" xfId="0" applyNumberFormat="1" applyFont="1" applyFill="1" applyBorder="1" applyAlignment="1">
      <alignment horizontal="center" vertical="center" wrapText="1"/>
    </xf>
    <xf numFmtId="49" fontId="90" fillId="20" borderId="10" xfId="0" applyNumberFormat="1" applyFont="1" applyFill="1" applyBorder="1" applyAlignment="1">
      <alignment horizontal="center" vertical="center"/>
    </xf>
    <xf numFmtId="38" fontId="86" fillId="20" borderId="21" xfId="0" applyNumberFormat="1" applyFont="1" applyFill="1" applyBorder="1" applyAlignment="1">
      <alignment horizontal="right"/>
    </xf>
    <xf numFmtId="38" fontId="86" fillId="20" borderId="14" xfId="0" applyNumberFormat="1" applyFont="1" applyFill="1" applyBorder="1" applyAlignment="1">
      <alignment horizontal="right"/>
    </xf>
    <xf numFmtId="38" fontId="86" fillId="20" borderId="19" xfId="0" applyNumberFormat="1" applyFont="1" applyFill="1" applyBorder="1" applyAlignment="1">
      <alignment horizontal="right"/>
    </xf>
    <xf numFmtId="38" fontId="85" fillId="20" borderId="21" xfId="0" applyNumberFormat="1" applyFont="1" applyFill="1" applyBorder="1" applyAlignment="1" applyProtection="1">
      <alignment horizontal="right"/>
    </xf>
    <xf numFmtId="38" fontId="85" fillId="20" borderId="14" xfId="0" applyNumberFormat="1" applyFont="1" applyFill="1" applyBorder="1" applyAlignment="1" applyProtection="1">
      <alignment horizontal="right"/>
    </xf>
    <xf numFmtId="38" fontId="85" fillId="20" borderId="14" xfId="1" applyNumberFormat="1" applyFont="1" applyFill="1" applyBorder="1" applyAlignment="1" applyProtection="1">
      <alignment horizontal="right"/>
    </xf>
    <xf numFmtId="38" fontId="85" fillId="20" borderId="19" xfId="0" applyNumberFormat="1" applyFont="1" applyFill="1" applyBorder="1" applyAlignment="1" applyProtection="1">
      <alignment horizontal="right"/>
    </xf>
    <xf numFmtId="38" fontId="86" fillId="20" borderId="9" xfId="0" applyNumberFormat="1" applyFont="1" applyFill="1" applyBorder="1" applyAlignment="1" applyProtection="1">
      <alignment horizontal="right"/>
    </xf>
    <xf numFmtId="38" fontId="86" fillId="20" borderId="8" xfId="0" applyNumberFormat="1" applyFont="1" applyFill="1" applyBorder="1" applyAlignment="1" applyProtection="1">
      <alignment horizontal="right"/>
    </xf>
    <xf numFmtId="38" fontId="86" fillId="20" borderId="14" xfId="0" applyNumberFormat="1" applyFont="1" applyFill="1" applyBorder="1" applyAlignment="1" applyProtection="1">
      <alignment horizontal="right"/>
    </xf>
    <xf numFmtId="38" fontId="86" fillId="20" borderId="19" xfId="0" applyNumberFormat="1" applyFont="1" applyFill="1" applyBorder="1" applyAlignment="1" applyProtection="1">
      <alignment horizontal="right"/>
    </xf>
    <xf numFmtId="0" fontId="92" fillId="20" borderId="28" xfId="0" applyFont="1" applyFill="1" applyBorder="1" applyAlignment="1">
      <alignment horizontal="center" vertical="center"/>
    </xf>
    <xf numFmtId="38" fontId="86" fillId="20" borderId="21" xfId="0" applyNumberFormat="1" applyFont="1" applyFill="1" applyBorder="1" applyAlignment="1" applyProtection="1">
      <alignment horizontal="right"/>
    </xf>
    <xf numFmtId="38" fontId="86" fillId="20" borderId="10" xfId="0" applyNumberFormat="1" applyFont="1" applyFill="1" applyBorder="1" applyAlignment="1" applyProtection="1">
      <alignment horizontal="right"/>
    </xf>
    <xf numFmtId="38" fontId="86" fillId="20" borderId="27" xfId="0" applyNumberFormat="1" applyFont="1" applyFill="1" applyBorder="1" applyAlignment="1" applyProtection="1">
      <alignment horizontal="right"/>
    </xf>
    <xf numFmtId="38" fontId="86" fillId="20" borderId="74" xfId="0" applyNumberFormat="1" applyFont="1" applyFill="1" applyBorder="1" applyAlignment="1" applyProtection="1">
      <alignment horizontal="right"/>
    </xf>
    <xf numFmtId="38" fontId="86" fillId="20" borderId="28" xfId="0" applyNumberFormat="1" applyFont="1" applyFill="1" applyBorder="1" applyAlignment="1" applyProtection="1">
      <alignment horizontal="right"/>
    </xf>
    <xf numFmtId="3" fontId="85" fillId="20" borderId="21" xfId="0" applyNumberFormat="1" applyFont="1" applyFill="1" applyBorder="1" applyAlignment="1" applyProtection="1">
      <alignment horizontal="right" vertical="center"/>
    </xf>
    <xf numFmtId="3" fontId="85" fillId="20" borderId="14" xfId="0" applyNumberFormat="1" applyFont="1" applyFill="1" applyBorder="1" applyAlignment="1" applyProtection="1">
      <alignment horizontal="right" vertical="center"/>
    </xf>
    <xf numFmtId="3" fontId="85" fillId="20" borderId="19" xfId="0" applyNumberFormat="1" applyFont="1" applyFill="1" applyBorder="1" applyAlignment="1" applyProtection="1">
      <alignment horizontal="right" vertical="center"/>
    </xf>
    <xf numFmtId="0" fontId="91" fillId="11" borderId="19" xfId="0" applyFont="1" applyFill="1" applyBorder="1" applyAlignment="1" applyProtection="1">
      <alignment horizontal="left" vertical="center"/>
    </xf>
    <xf numFmtId="0" fontId="91" fillId="11" borderId="2" xfId="0" applyFont="1" applyFill="1" applyBorder="1" applyAlignment="1" applyProtection="1">
      <alignment horizontal="center" vertical="top"/>
    </xf>
    <xf numFmtId="0" fontId="91" fillId="11" borderId="2" xfId="0" applyFont="1" applyFill="1" applyBorder="1" applyAlignment="1" applyProtection="1">
      <alignment horizontal="center" vertical="center"/>
    </xf>
    <xf numFmtId="3" fontId="85" fillId="20" borderId="21" xfId="0" applyNumberFormat="1" applyFont="1" applyFill="1" applyBorder="1" applyAlignment="1" applyProtection="1">
      <alignment horizontal="center" vertical="center"/>
    </xf>
    <xf numFmtId="49" fontId="91" fillId="20" borderId="14" xfId="0" applyNumberFormat="1" applyFont="1" applyFill="1" applyBorder="1" applyAlignment="1" applyProtection="1">
      <alignment horizontal="center" vertical="center"/>
    </xf>
    <xf numFmtId="3" fontId="86" fillId="20" borderId="14" xfId="0" applyNumberFormat="1" applyFont="1" applyFill="1" applyBorder="1" applyAlignment="1" applyProtection="1">
      <alignment horizontal="center"/>
    </xf>
    <xf numFmtId="3" fontId="92" fillId="20" borderId="14" xfId="0" applyNumberFormat="1" applyFont="1" applyFill="1" applyBorder="1" applyAlignment="1" applyProtection="1">
      <alignment horizontal="center"/>
    </xf>
    <xf numFmtId="38" fontId="92" fillId="20" borderId="14" xfId="0" applyNumberFormat="1" applyFont="1" applyFill="1" applyBorder="1" applyAlignment="1" applyProtection="1">
      <alignment horizontal="center"/>
    </xf>
    <xf numFmtId="3" fontId="92" fillId="20" borderId="19" xfId="0" applyNumberFormat="1" applyFont="1" applyFill="1" applyBorder="1" applyAlignment="1" applyProtection="1">
      <alignment horizontal="center"/>
    </xf>
    <xf numFmtId="0" fontId="85" fillId="20" borderId="27" xfId="0" applyFont="1" applyFill="1" applyBorder="1" applyAlignment="1" applyProtection="1">
      <alignment horizontal="center" vertical="center" wrapText="1"/>
    </xf>
    <xf numFmtId="0" fontId="86" fillId="20" borderId="74" xfId="0" applyFont="1" applyFill="1" applyBorder="1" applyAlignment="1">
      <alignment horizontal="center" vertical="center" wrapText="1"/>
    </xf>
    <xf numFmtId="164" fontId="85" fillId="20" borderId="27" xfId="0" applyNumberFormat="1" applyFont="1" applyFill="1" applyBorder="1" applyAlignment="1" applyProtection="1">
      <alignment horizontal="center" vertical="center" wrapText="1"/>
    </xf>
    <xf numFmtId="0" fontId="92" fillId="20" borderId="28" xfId="0" applyFont="1" applyFill="1" applyBorder="1" applyAlignment="1">
      <alignment horizontal="center" vertical="center" wrapText="1"/>
    </xf>
    <xf numFmtId="164" fontId="85" fillId="20" borderId="27" xfId="0" applyNumberFormat="1" applyFont="1" applyFill="1" applyBorder="1" applyAlignment="1" applyProtection="1">
      <alignment horizontal="center" vertical="center"/>
    </xf>
    <xf numFmtId="3" fontId="91" fillId="11" borderId="8" xfId="0" applyNumberFormat="1" applyFont="1" applyFill="1" applyBorder="1" applyAlignment="1" applyProtection="1">
      <alignment horizontal="left" vertical="center"/>
    </xf>
    <xf numFmtId="0" fontId="91" fillId="11" borderId="2" xfId="0" applyFont="1" applyFill="1" applyBorder="1" applyAlignment="1">
      <alignment horizontal="center" vertical="center"/>
    </xf>
    <xf numFmtId="164" fontId="91" fillId="11" borderId="8" xfId="0" applyNumberFormat="1" applyFont="1" applyFill="1" applyBorder="1" applyAlignment="1" applyProtection="1">
      <alignment horizontal="left" vertical="center"/>
    </xf>
    <xf numFmtId="0" fontId="91" fillId="11" borderId="26" xfId="0" applyFont="1" applyFill="1" applyBorder="1" applyAlignment="1" applyProtection="1">
      <alignment horizontal="center" vertical="center"/>
    </xf>
    <xf numFmtId="0" fontId="91" fillId="11" borderId="18" xfId="0" applyFont="1" applyFill="1" applyBorder="1" applyAlignment="1" applyProtection="1">
      <alignment horizontal="center" vertical="center"/>
    </xf>
    <xf numFmtId="164" fontId="91" fillId="11" borderId="14" xfId="0" applyNumberFormat="1" applyFont="1" applyFill="1" applyBorder="1" applyAlignment="1" applyProtection="1">
      <alignment horizontal="left" vertical="center"/>
    </xf>
    <xf numFmtId="0" fontId="91" fillId="11" borderId="19" xfId="0" applyFont="1" applyFill="1" applyBorder="1" applyAlignment="1" applyProtection="1">
      <alignment horizontal="center" vertical="center"/>
    </xf>
    <xf numFmtId="0" fontId="91" fillId="11" borderId="28" xfId="0" applyFont="1" applyFill="1" applyBorder="1" applyAlignment="1" applyProtection="1">
      <alignment horizontal="center" vertical="center"/>
    </xf>
    <xf numFmtId="164" fontId="91" fillId="16" borderId="14" xfId="0" applyNumberFormat="1" applyFont="1" applyFill="1" applyBorder="1" applyAlignment="1" applyProtection="1">
      <alignment horizontal="left" vertical="center" indent="1"/>
    </xf>
    <xf numFmtId="0" fontId="90" fillId="16" borderId="19" xfId="0" applyFont="1" applyFill="1" applyBorder="1" applyAlignment="1" applyProtection="1">
      <alignment horizontal="center" vertical="center"/>
    </xf>
    <xf numFmtId="164" fontId="91" fillId="16" borderId="8" xfId="0" applyNumberFormat="1" applyFont="1" applyFill="1" applyBorder="1" applyAlignment="1" applyProtection="1">
      <alignment horizontal="left" vertical="center" indent="1"/>
    </xf>
    <xf numFmtId="1" fontId="90" fillId="16" borderId="10" xfId="0" applyNumberFormat="1" applyFont="1" applyFill="1" applyBorder="1" applyAlignment="1" applyProtection="1">
      <alignment horizontal="center" vertical="center"/>
    </xf>
    <xf numFmtId="1" fontId="90" fillId="16" borderId="18" xfId="0" applyNumberFormat="1" applyFont="1" applyFill="1" applyBorder="1" applyAlignment="1" applyProtection="1">
      <alignment horizontal="center" vertical="center"/>
    </xf>
    <xf numFmtId="0" fontId="91" fillId="16" borderId="14" xfId="0" applyFont="1" applyFill="1" applyBorder="1" applyAlignment="1">
      <alignment horizontal="left" vertical="center" indent="1"/>
    </xf>
    <xf numFmtId="0" fontId="90" fillId="16" borderId="19" xfId="0" applyFont="1" applyFill="1" applyBorder="1" applyAlignment="1">
      <alignment horizontal="left" vertical="center"/>
    </xf>
    <xf numFmtId="0" fontId="90" fillId="16" borderId="10" xfId="0" applyFont="1" applyFill="1" applyBorder="1" applyAlignment="1" applyProtection="1">
      <alignment horizontal="center" vertical="center"/>
    </xf>
    <xf numFmtId="3" fontId="91" fillId="11" borderId="9" xfId="0" applyNumberFormat="1" applyFont="1" applyFill="1" applyBorder="1" applyAlignment="1">
      <alignment horizontal="left" vertical="center" wrapText="1"/>
    </xf>
    <xf numFmtId="49" fontId="91" fillId="11" borderId="18" xfId="0" applyNumberFormat="1" applyFont="1" applyFill="1" applyBorder="1" applyAlignment="1">
      <alignment horizontal="center" vertical="center"/>
    </xf>
    <xf numFmtId="0" fontId="91" fillId="11" borderId="6" xfId="0" applyFont="1" applyFill="1" applyBorder="1" applyAlignment="1">
      <alignment horizontal="left" vertical="center" wrapText="1"/>
    </xf>
    <xf numFmtId="49" fontId="91" fillId="11" borderId="26" xfId="0" applyNumberFormat="1" applyFont="1" applyFill="1" applyBorder="1" applyAlignment="1">
      <alignment horizontal="center" vertical="center"/>
    </xf>
    <xf numFmtId="3" fontId="91" fillId="11" borderId="24" xfId="0" applyNumberFormat="1" applyFont="1" applyFill="1" applyBorder="1" applyAlignment="1">
      <alignment horizontal="left" vertical="center" wrapText="1"/>
    </xf>
    <xf numFmtId="49" fontId="91" fillId="11" borderId="24" xfId="0" applyNumberFormat="1" applyFont="1" applyFill="1" applyBorder="1" applyAlignment="1">
      <alignment horizontal="center" vertical="center"/>
    </xf>
    <xf numFmtId="164" fontId="91" fillId="11" borderId="9" xfId="0" applyNumberFormat="1" applyFont="1" applyFill="1" applyBorder="1" applyAlignment="1">
      <alignment horizontal="left" vertical="center" wrapText="1"/>
    </xf>
    <xf numFmtId="49" fontId="91" fillId="11" borderId="18" xfId="0" applyNumberFormat="1" applyFont="1" applyFill="1" applyBorder="1" applyAlignment="1">
      <alignment horizontal="center" vertical="center"/>
    </xf>
    <xf numFmtId="3" fontId="91" fillId="11" borderId="21" xfId="0" applyNumberFormat="1" applyFont="1" applyFill="1" applyBorder="1" applyAlignment="1">
      <alignment horizontal="left" vertical="center" wrapText="1"/>
    </xf>
    <xf numFmtId="49" fontId="91" fillId="11" borderId="2" xfId="0" applyNumberFormat="1" applyFont="1" applyFill="1" applyBorder="1" applyAlignment="1">
      <alignment horizontal="center" vertical="center"/>
    </xf>
    <xf numFmtId="164" fontId="91" fillId="11" borderId="6" xfId="0" applyNumberFormat="1" applyFont="1" applyFill="1" applyBorder="1" applyAlignment="1">
      <alignment horizontal="left" vertical="center" wrapText="1"/>
    </xf>
    <xf numFmtId="0" fontId="91" fillId="11" borderId="31" xfId="0" applyFont="1" applyFill="1" applyBorder="1" applyAlignment="1">
      <alignment horizontal="left" vertical="center" wrapText="1"/>
    </xf>
    <xf numFmtId="49" fontId="91" fillId="11" borderId="23" xfId="0" applyNumberFormat="1" applyFont="1" applyFill="1" applyBorder="1" applyAlignment="1">
      <alignment horizontal="center" vertical="center"/>
    </xf>
    <xf numFmtId="3" fontId="91" fillId="11" borderId="30" xfId="0" applyNumberFormat="1" applyFont="1" applyFill="1" applyBorder="1" applyAlignment="1">
      <alignment horizontal="left" vertical="center" wrapText="1"/>
    </xf>
    <xf numFmtId="0" fontId="91" fillId="11" borderId="21" xfId="0" applyFont="1" applyFill="1" applyBorder="1" applyAlignment="1">
      <alignment horizontal="left" vertical="center" wrapText="1"/>
    </xf>
    <xf numFmtId="49" fontId="91" fillId="11" borderId="19" xfId="0" applyNumberFormat="1" applyFont="1" applyFill="1" applyBorder="1" applyAlignment="1">
      <alignment horizontal="center" vertical="center"/>
    </xf>
    <xf numFmtId="0" fontId="91" fillId="11" borderId="30" xfId="0" applyFont="1" applyFill="1" applyBorder="1" applyAlignment="1">
      <alignment horizontal="left" vertical="center" wrapText="1"/>
    </xf>
    <xf numFmtId="164" fontId="91" fillId="11" borderId="21" xfId="0" applyNumberFormat="1" applyFont="1" applyFill="1" applyBorder="1" applyAlignment="1">
      <alignment horizontal="left" vertical="center" wrapText="1"/>
    </xf>
    <xf numFmtId="0" fontId="91" fillId="11" borderId="18" xfId="0" applyFont="1" applyFill="1" applyBorder="1" applyAlignment="1">
      <alignment horizontal="left" vertical="center" wrapText="1"/>
    </xf>
    <xf numFmtId="3" fontId="91" fillId="11" borderId="18" xfId="0" applyNumberFormat="1" applyFont="1" applyFill="1" applyBorder="1" applyAlignment="1">
      <alignment horizontal="left" vertical="center" wrapText="1"/>
    </xf>
    <xf numFmtId="38" fontId="86" fillId="21" borderId="9" xfId="0" applyNumberFormat="1" applyFont="1" applyFill="1" applyBorder="1" applyAlignment="1">
      <alignment horizontal="right"/>
    </xf>
    <xf numFmtId="38" fontId="86" fillId="21" borderId="8" xfId="0" applyNumberFormat="1" applyFont="1" applyFill="1" applyBorder="1" applyAlignment="1">
      <alignment horizontal="right"/>
    </xf>
    <xf numFmtId="38" fontId="86" fillId="21" borderId="10" xfId="0" applyNumberFormat="1" applyFont="1" applyFill="1" applyBorder="1" applyAlignment="1">
      <alignment horizontal="right"/>
    </xf>
    <xf numFmtId="0" fontId="91" fillId="11" borderId="45" xfId="0" applyFont="1" applyFill="1" applyBorder="1" applyAlignment="1" applyProtection="1">
      <alignment horizontal="left" vertical="center"/>
    </xf>
    <xf numFmtId="0" fontId="91" fillId="11" borderId="11" xfId="0" applyFont="1" applyFill="1" applyBorder="1" applyAlignment="1" applyProtection="1">
      <alignment horizontal="center" vertical="center"/>
    </xf>
    <xf numFmtId="0" fontId="91" fillId="11" borderId="38" xfId="0" applyFont="1" applyFill="1" applyBorder="1" applyAlignment="1" applyProtection="1">
      <alignment horizontal="left" vertical="center"/>
    </xf>
    <xf numFmtId="0" fontId="91" fillId="11" borderId="38" xfId="0" applyFont="1" applyFill="1" applyBorder="1" applyAlignment="1" applyProtection="1">
      <alignment horizontal="left" vertical="center" wrapText="1"/>
    </xf>
    <xf numFmtId="0" fontId="91" fillId="11" borderId="38" xfId="0" applyFont="1" applyFill="1" applyBorder="1" applyAlignment="1" applyProtection="1">
      <alignment horizontal="left" vertical="center" indent="1"/>
    </xf>
    <xf numFmtId="0" fontId="100" fillId="20" borderId="21" xfId="0" applyFont="1" applyFill="1" applyBorder="1" applyAlignment="1">
      <alignment horizontal="left" vertical="center"/>
    </xf>
    <xf numFmtId="0" fontId="100" fillId="20" borderId="14" xfId="0" applyFont="1" applyFill="1" applyBorder="1" applyAlignment="1">
      <alignment horizontal="left" vertical="center"/>
    </xf>
    <xf numFmtId="0" fontId="100" fillId="20" borderId="19" xfId="0" applyFont="1" applyFill="1" applyBorder="1" applyAlignment="1">
      <alignment horizontal="left" vertical="center"/>
    </xf>
    <xf numFmtId="0" fontId="85" fillId="16" borderId="3" xfId="0" applyFont="1" applyFill="1" applyBorder="1" applyAlignment="1" applyProtection="1">
      <alignment vertical="center"/>
    </xf>
    <xf numFmtId="0" fontId="91" fillId="0" borderId="136" xfId="0" applyFont="1" applyBorder="1" applyAlignment="1">
      <alignment horizontal="centerContinuous" vertical="center"/>
    </xf>
    <xf numFmtId="0" fontId="86" fillId="0" borderId="137" xfId="0" applyFont="1" applyBorder="1" applyAlignment="1">
      <alignment horizontal="centerContinuous" vertical="center"/>
    </xf>
    <xf numFmtId="0" fontId="92" fillId="0" borderId="137" xfId="0" applyFont="1" applyBorder="1" applyAlignment="1">
      <alignment horizontal="centerContinuous" vertical="center"/>
    </xf>
    <xf numFmtId="0" fontId="91" fillId="0" borderId="138" xfId="0" applyFont="1" applyBorder="1" applyAlignment="1">
      <alignment horizontal="center"/>
    </xf>
    <xf numFmtId="0" fontId="92" fillId="20" borderId="4" xfId="4" applyFont="1" applyFill="1" applyBorder="1" applyAlignment="1">
      <alignment horizontal="left" vertical="center"/>
    </xf>
    <xf numFmtId="0" fontId="92" fillId="20" borderId="5" xfId="4" applyFont="1" applyFill="1" applyBorder="1" applyAlignment="1">
      <alignment horizontal="left" vertical="center"/>
    </xf>
    <xf numFmtId="0" fontId="92" fillId="20" borderId="9" xfId="4" applyNumberFormat="1" applyFont="1" applyFill="1" applyBorder="1" applyAlignment="1">
      <alignment vertical="center"/>
    </xf>
    <xf numFmtId="0" fontId="92" fillId="20" borderId="8" xfId="4" applyNumberFormat="1" applyFont="1" applyFill="1" applyBorder="1" applyAlignment="1">
      <alignment vertical="center"/>
    </xf>
    <xf numFmtId="0" fontId="92" fillId="20" borderId="10" xfId="4" applyNumberFormat="1" applyFont="1" applyFill="1" applyBorder="1" applyAlignment="1">
      <alignment vertical="center"/>
    </xf>
    <xf numFmtId="0" fontId="80" fillId="0" borderId="0" xfId="9" quotePrefix="1" applyNumberFormat="1" applyFont="1"/>
    <xf numFmtId="0" fontId="138" fillId="17" borderId="133" xfId="9" applyFont="1" applyFill="1" applyBorder="1" applyAlignment="1" applyProtection="1">
      <alignment horizontal="left" vertical="top" wrapText="1"/>
    </xf>
    <xf numFmtId="49" fontId="138" fillId="17" borderId="133" xfId="9" applyNumberFormat="1" applyFont="1" applyFill="1" applyBorder="1" applyAlignment="1" applyProtection="1">
      <alignment horizontal="center" vertical="top"/>
    </xf>
    <xf numFmtId="0" fontId="138" fillId="17" borderId="133" xfId="9" applyFont="1" applyFill="1" applyBorder="1" applyAlignment="1" applyProtection="1">
      <alignment vertical="top"/>
    </xf>
    <xf numFmtId="38" fontId="138" fillId="17" borderId="133" xfId="9" applyNumberFormat="1" applyFont="1" applyFill="1" applyBorder="1" applyAlignment="1" applyProtection="1">
      <alignment horizontal="right" vertical="top"/>
    </xf>
    <xf numFmtId="38" fontId="138" fillId="17" borderId="133" xfId="9" applyNumberFormat="1" applyFont="1" applyFill="1" applyBorder="1" applyAlignment="1" applyProtection="1">
      <alignment vertical="top"/>
    </xf>
    <xf numFmtId="0" fontId="80" fillId="0" borderId="133" xfId="9" applyBorder="1" applyAlignment="1" applyProtection="1">
      <alignment horizontal="left" vertical="top" wrapText="1"/>
      <protection locked="0"/>
    </xf>
    <xf numFmtId="0" fontId="80" fillId="0" borderId="133" xfId="9" applyBorder="1" applyAlignment="1" applyProtection="1">
      <alignment vertical="top"/>
      <protection locked="0"/>
    </xf>
    <xf numFmtId="0" fontId="80" fillId="0" borderId="133" xfId="9" applyFont="1" applyBorder="1" applyAlignment="1" applyProtection="1">
      <alignment horizontal="left" vertical="top" wrapText="1"/>
      <protection locked="0"/>
    </xf>
    <xf numFmtId="0" fontId="80" fillId="0" borderId="133" xfId="9" applyFont="1" applyBorder="1" applyAlignment="1" applyProtection="1">
      <alignment vertical="top"/>
      <protection locked="0"/>
    </xf>
    <xf numFmtId="0" fontId="80" fillId="0" borderId="0" xfId="9" applyAlignment="1">
      <alignment horizontal="center" vertical="center" wrapText="1"/>
    </xf>
    <xf numFmtId="0" fontId="80" fillId="0" borderId="0" xfId="9" applyFont="1" applyAlignment="1">
      <alignment horizontal="left" vertical="center" wrapText="1"/>
    </xf>
    <xf numFmtId="0" fontId="80" fillId="0" borderId="0" xfId="9" applyFont="1" applyAlignment="1">
      <alignment vertical="center"/>
    </xf>
    <xf numFmtId="0" fontId="80" fillId="0" borderId="0" xfId="9" applyAlignment="1">
      <alignment vertical="center"/>
    </xf>
    <xf numFmtId="0" fontId="138" fillId="0" borderId="75" xfId="9" applyFont="1" applyBorder="1" applyAlignment="1">
      <alignment horizontal="left" vertical="top"/>
    </xf>
    <xf numFmtId="0" fontId="138" fillId="0" borderId="15" xfId="9" applyFont="1" applyBorder="1" applyAlignment="1">
      <alignment horizontal="left" vertical="top"/>
    </xf>
    <xf numFmtId="0" fontId="138" fillId="0" borderId="76" xfId="9" applyFont="1" applyBorder="1" applyAlignment="1">
      <alignment horizontal="left" vertical="top"/>
    </xf>
    <xf numFmtId="0" fontId="24" fillId="0" borderId="0" xfId="2" applyNumberFormat="1" applyAlignment="1" applyProtection="1">
      <alignment vertical="center"/>
    </xf>
    <xf numFmtId="0" fontId="91" fillId="0" borderId="46" xfId="4" applyFont="1" applyFill="1" applyBorder="1" applyAlignment="1" applyProtection="1"/>
    <xf numFmtId="49" fontId="80" fillId="0" borderId="133" xfId="9" applyNumberFormat="1" applyBorder="1" applyAlignment="1" applyProtection="1">
      <alignment horizontal="center" vertical="center"/>
      <protection locked="0"/>
    </xf>
    <xf numFmtId="49" fontId="80" fillId="0" borderId="133" xfId="9" applyNumberFormat="1" applyFont="1" applyBorder="1" applyAlignment="1" applyProtection="1">
      <alignment horizontal="center" vertical="center"/>
      <protection locked="0"/>
    </xf>
    <xf numFmtId="3" fontId="91" fillId="22" borderId="31" xfId="0" applyNumberFormat="1" applyFont="1" applyFill="1" applyBorder="1" applyAlignment="1">
      <alignment horizontal="left" vertical="center" wrapText="1" indent="1"/>
    </xf>
    <xf numFmtId="49" fontId="91" fillId="22" borderId="23" xfId="0" applyNumberFormat="1" applyFont="1" applyFill="1" applyBorder="1" applyAlignment="1">
      <alignment horizontal="center" vertical="center"/>
    </xf>
    <xf numFmtId="38" fontId="86" fillId="22" borderId="23" xfId="0" applyNumberFormat="1" applyFont="1" applyFill="1" applyBorder="1" applyAlignment="1">
      <alignment horizontal="right"/>
    </xf>
    <xf numFmtId="38" fontId="86" fillId="22" borderId="2" xfId="0" applyNumberFormat="1" applyFont="1" applyFill="1" applyBorder="1" applyAlignment="1">
      <alignment horizontal="right"/>
    </xf>
    <xf numFmtId="38" fontId="86" fillId="22" borderId="18" xfId="0" applyNumberFormat="1" applyFont="1" applyFill="1" applyBorder="1" applyAlignment="1">
      <alignment horizontal="right"/>
    </xf>
    <xf numFmtId="49" fontId="91" fillId="22" borderId="31" xfId="0" applyNumberFormat="1" applyFont="1" applyFill="1" applyBorder="1" applyAlignment="1">
      <alignment horizontal="center" vertical="center"/>
    </xf>
    <xf numFmtId="38" fontId="86" fillId="22" borderId="77" xfId="0" applyNumberFormat="1" applyFont="1" applyFill="1" applyBorder="1" applyAlignment="1">
      <alignment horizontal="right"/>
    </xf>
    <xf numFmtId="49" fontId="91" fillId="22" borderId="77" xfId="0" applyNumberFormat="1" applyFont="1" applyFill="1" applyBorder="1" applyAlignment="1">
      <alignment horizontal="center" vertical="center"/>
    </xf>
    <xf numFmtId="0" fontId="91" fillId="22" borderId="25" xfId="0" applyNumberFormat="1" applyFont="1" applyFill="1" applyBorder="1" applyAlignment="1">
      <alignment horizontal="center" vertical="center"/>
    </xf>
    <xf numFmtId="38" fontId="86" fillId="22" borderId="25" xfId="0" applyNumberFormat="1" applyFont="1" applyFill="1" applyBorder="1" applyAlignment="1">
      <alignment horizontal="right"/>
    </xf>
    <xf numFmtId="0" fontId="91" fillId="22" borderId="23" xfId="0" applyFont="1" applyFill="1" applyBorder="1" applyAlignment="1">
      <alignment horizontal="center" vertical="center"/>
    </xf>
    <xf numFmtId="38" fontId="86" fillId="22" borderId="24" xfId="0" applyNumberFormat="1" applyFont="1" applyFill="1" applyBorder="1" applyAlignment="1">
      <alignment horizontal="right"/>
    </xf>
    <xf numFmtId="3" fontId="91" fillId="22" borderId="23" xfId="0" applyNumberFormat="1" applyFont="1" applyFill="1" applyBorder="1" applyAlignment="1">
      <alignment horizontal="left" vertical="center" indent="1"/>
    </xf>
    <xf numFmtId="0" fontId="91" fillId="22" borderId="23" xfId="0" applyFont="1" applyFill="1" applyBorder="1" applyAlignment="1">
      <alignment horizontal="center" vertical="top"/>
    </xf>
    <xf numFmtId="0" fontId="92" fillId="22" borderId="77" xfId="0" applyFont="1" applyFill="1" applyBorder="1" applyAlignment="1">
      <alignment horizontal="left" vertical="center" indent="1"/>
    </xf>
    <xf numFmtId="38" fontId="86" fillId="22" borderId="20" xfId="0" applyNumberFormat="1" applyFont="1" applyFill="1" applyBorder="1" applyAlignment="1">
      <alignment horizontal="right"/>
    </xf>
    <xf numFmtId="38" fontId="86" fillId="22" borderId="22" xfId="0" applyNumberFormat="1" applyFont="1" applyFill="1" applyBorder="1" applyAlignment="1">
      <alignment horizontal="right"/>
    </xf>
    <xf numFmtId="38" fontId="86" fillId="22" borderId="26" xfId="0" applyNumberFormat="1" applyFont="1" applyFill="1" applyBorder="1" applyAlignment="1">
      <alignment horizontal="right"/>
    </xf>
    <xf numFmtId="3" fontId="91" fillId="22" borderId="32" xfId="0" applyNumberFormat="1" applyFont="1" applyFill="1" applyBorder="1" applyAlignment="1">
      <alignment horizontal="left" vertical="center" wrapText="1" indent="1"/>
    </xf>
    <xf numFmtId="49" fontId="91" fillId="22" borderId="25" xfId="0" applyNumberFormat="1" applyFont="1" applyFill="1" applyBorder="1" applyAlignment="1">
      <alignment horizontal="center" vertical="center"/>
    </xf>
    <xf numFmtId="38" fontId="86" fillId="22" borderId="23" xfId="0" applyNumberFormat="1" applyFont="1" applyFill="1" applyBorder="1" applyAlignment="1" applyProtection="1">
      <alignment horizontal="right"/>
    </xf>
    <xf numFmtId="3" fontId="91" fillId="22" borderId="32" xfId="0" applyNumberFormat="1" applyFont="1" applyFill="1" applyBorder="1" applyAlignment="1">
      <alignment horizontal="left" vertical="top" wrapText="1" indent="1"/>
    </xf>
    <xf numFmtId="49" fontId="90" fillId="22" borderId="78" xfId="0" applyNumberFormat="1" applyFont="1" applyFill="1" applyBorder="1" applyAlignment="1">
      <alignment horizontal="center" vertical="top"/>
    </xf>
    <xf numFmtId="3" fontId="91" fillId="22" borderId="23" xfId="0" applyNumberFormat="1" applyFont="1" applyFill="1" applyBorder="1" applyAlignment="1">
      <alignment horizontal="left" vertical="center" wrapText="1" indent="1"/>
    </xf>
    <xf numFmtId="3" fontId="91" fillId="22" borderId="31" xfId="0" applyNumberFormat="1" applyFont="1" applyFill="1" applyBorder="1" applyAlignment="1">
      <alignment horizontal="left" vertical="top" wrapText="1" indent="1"/>
    </xf>
    <xf numFmtId="0" fontId="90" fillId="22" borderId="77" xfId="0" applyFont="1" applyFill="1" applyBorder="1" applyAlignment="1">
      <alignment vertical="top"/>
    </xf>
    <xf numFmtId="3" fontId="91" fillId="22" borderId="31" xfId="0" applyNumberFormat="1" applyFont="1" applyFill="1" applyBorder="1" applyAlignment="1">
      <alignment horizontal="left" vertical="center" indent="1"/>
    </xf>
    <xf numFmtId="0" fontId="91" fillId="22" borderId="77" xfId="0" applyFont="1" applyFill="1" applyBorder="1" applyAlignment="1">
      <alignment horizontal="center" vertical="center"/>
    </xf>
    <xf numFmtId="0" fontId="91" fillId="22" borderId="23" xfId="0" applyFont="1" applyFill="1" applyBorder="1" applyAlignment="1">
      <alignment horizontal="center" vertical="center" wrapText="1"/>
    </xf>
    <xf numFmtId="49" fontId="91" fillId="22" borderId="23" xfId="0" applyNumberFormat="1" applyFont="1" applyFill="1" applyBorder="1" applyAlignment="1">
      <alignment horizontal="center" vertical="top" wrapText="1"/>
    </xf>
    <xf numFmtId="3" fontId="91" fillId="22" borderId="31" xfId="0" applyNumberFormat="1" applyFont="1" applyFill="1" applyBorder="1" applyAlignment="1">
      <alignment horizontal="left" vertical="top" indent="1"/>
    </xf>
    <xf numFmtId="38" fontId="86" fillId="22" borderId="17" xfId="0" applyNumberFormat="1" applyFont="1" applyFill="1" applyBorder="1" applyAlignment="1">
      <alignment horizontal="right"/>
    </xf>
    <xf numFmtId="0" fontId="91" fillId="22" borderId="31" xfId="0" applyFont="1" applyFill="1" applyBorder="1" applyAlignment="1">
      <alignment horizontal="left" vertical="center" wrapText="1" indent="1"/>
    </xf>
    <xf numFmtId="49" fontId="90" fillId="22" borderId="78" xfId="0" applyNumberFormat="1" applyFont="1" applyFill="1" applyBorder="1" applyAlignment="1">
      <alignment horizontal="center" vertical="center"/>
    </xf>
    <xf numFmtId="38" fontId="86" fillId="22" borderId="24" xfId="0" applyNumberFormat="1" applyFont="1" applyFill="1" applyBorder="1" applyAlignment="1" applyProtection="1">
      <alignment horizontal="right"/>
    </xf>
    <xf numFmtId="38" fontId="86" fillId="22" borderId="25" xfId="0" applyNumberFormat="1" applyFont="1" applyFill="1" applyBorder="1" applyAlignment="1" applyProtection="1">
      <alignment horizontal="right"/>
    </xf>
    <xf numFmtId="0" fontId="90" fillId="22" borderId="77" xfId="0" applyFont="1" applyFill="1" applyBorder="1" applyAlignment="1">
      <alignment horizontal="left" vertical="top" wrapText="1" indent="1"/>
    </xf>
    <xf numFmtId="0" fontId="91" fillId="22" borderId="79" xfId="0" applyFont="1" applyFill="1" applyBorder="1" applyAlignment="1" applyProtection="1">
      <alignment horizontal="left" vertical="center" wrapText="1" indent="1"/>
    </xf>
    <xf numFmtId="0" fontId="90" fillId="22" borderId="77" xfId="0" applyFont="1" applyFill="1" applyBorder="1" applyAlignment="1" applyProtection="1">
      <alignment horizontal="left" vertical="center"/>
    </xf>
    <xf numFmtId="38" fontId="86" fillId="22" borderId="31" xfId="0" applyNumberFormat="1" applyFont="1" applyFill="1" applyBorder="1" applyAlignment="1" applyProtection="1">
      <alignment horizontal="right"/>
    </xf>
    <xf numFmtId="0" fontId="91" fillId="22" borderId="79" xfId="0" applyFont="1" applyFill="1" applyBorder="1" applyAlignment="1" applyProtection="1">
      <alignment horizontal="left" vertical="center" indent="1"/>
    </xf>
    <xf numFmtId="0" fontId="90" fillId="22" borderId="77" xfId="0" applyFont="1" applyFill="1" applyBorder="1" applyAlignment="1" applyProtection="1">
      <alignment horizontal="center" vertical="center"/>
    </xf>
    <xf numFmtId="37" fontId="86" fillId="22" borderId="31" xfId="0" applyNumberFormat="1" applyFont="1" applyFill="1" applyBorder="1" applyAlignment="1" applyProtection="1">
      <alignment horizontal="right"/>
    </xf>
    <xf numFmtId="37" fontId="86" fillId="22" borderId="23" xfId="0" applyNumberFormat="1" applyFont="1" applyFill="1" applyBorder="1" applyAlignment="1" applyProtection="1">
      <alignment horizontal="right"/>
    </xf>
    <xf numFmtId="0" fontId="90" fillId="22" borderId="77" xfId="0" applyFont="1" applyFill="1" applyBorder="1" applyAlignment="1" applyProtection="1">
      <alignment horizontal="left" vertical="center" indent="2"/>
    </xf>
    <xf numFmtId="0" fontId="91" fillId="22" borderId="66" xfId="0" applyFont="1" applyFill="1" applyBorder="1" applyAlignment="1" applyProtection="1">
      <alignment horizontal="left" vertical="top" wrapText="1" indent="1"/>
    </xf>
    <xf numFmtId="49" fontId="91" fillId="22" borderId="24" xfId="0" applyNumberFormat="1" applyFont="1" applyFill="1" applyBorder="1" applyAlignment="1">
      <alignment horizontal="center" vertical="center"/>
    </xf>
    <xf numFmtId="38" fontId="86" fillId="22" borderId="30" xfId="0" applyNumberFormat="1" applyFont="1" applyFill="1" applyBorder="1" applyAlignment="1" applyProtection="1">
      <alignment horizontal="right"/>
    </xf>
    <xf numFmtId="49" fontId="91" fillId="22" borderId="79" xfId="0" applyNumberFormat="1" applyFont="1" applyFill="1" applyBorder="1" applyAlignment="1" applyProtection="1">
      <alignment horizontal="left" vertical="top" indent="1"/>
    </xf>
    <xf numFmtId="49" fontId="91" fillId="22" borderId="23" xfId="0" applyNumberFormat="1" applyFont="1" applyFill="1" applyBorder="1" applyAlignment="1">
      <alignment horizontal="center" vertical="top"/>
    </xf>
    <xf numFmtId="38" fontId="86" fillId="22" borderId="3" xfId="0" applyNumberFormat="1" applyFont="1" applyFill="1" applyBorder="1" applyAlignment="1" applyProtection="1">
      <alignment horizontal="right"/>
    </xf>
    <xf numFmtId="49" fontId="90" fillId="22" borderId="77" xfId="0" applyNumberFormat="1" applyFont="1" applyFill="1" applyBorder="1" applyAlignment="1" applyProtection="1">
      <alignment horizontal="center" vertical="center"/>
    </xf>
    <xf numFmtId="1" fontId="90" fillId="22" borderId="77" xfId="0" applyNumberFormat="1" applyFont="1" applyFill="1" applyBorder="1" applyAlignment="1" applyProtection="1">
      <alignment horizontal="center" vertical="center"/>
    </xf>
    <xf numFmtId="38" fontId="86" fillId="22" borderId="17" xfId="0" applyNumberFormat="1" applyFont="1" applyFill="1" applyBorder="1" applyAlignment="1" applyProtection="1">
      <alignment horizontal="right"/>
    </xf>
    <xf numFmtId="38" fontId="86" fillId="22" borderId="32" xfId="0" applyNumberFormat="1" applyFont="1" applyFill="1" applyBorder="1" applyAlignment="1" applyProtection="1">
      <alignment horizontal="right"/>
    </xf>
    <xf numFmtId="0" fontId="91" fillId="22" borderId="79" xfId="0" applyFont="1" applyFill="1" applyBorder="1" applyAlignment="1" applyProtection="1">
      <alignment horizontal="left" indent="1"/>
    </xf>
    <xf numFmtId="0" fontId="90" fillId="22" borderId="77" xfId="0" applyFont="1" applyFill="1" applyBorder="1" applyAlignment="1" applyProtection="1">
      <alignment horizontal="center"/>
    </xf>
    <xf numFmtId="0" fontId="91" fillId="22" borderId="31" xfId="0" applyFont="1" applyFill="1" applyBorder="1" applyAlignment="1" applyProtection="1">
      <alignment horizontal="left" vertical="center" indent="1"/>
    </xf>
    <xf numFmtId="0" fontId="90" fillId="22" borderId="23" xfId="0" applyFont="1" applyFill="1" applyBorder="1" applyAlignment="1" applyProtection="1">
      <alignment horizontal="center" vertical="center"/>
    </xf>
    <xf numFmtId="0" fontId="91" fillId="22" borderId="77" xfId="0" applyFont="1" applyFill="1" applyBorder="1" applyAlignment="1">
      <alignment vertical="center"/>
    </xf>
    <xf numFmtId="49" fontId="91" fillId="22" borderId="24" xfId="0" applyNumberFormat="1" applyFont="1" applyFill="1" applyBorder="1" applyAlignment="1" applyProtection="1">
      <alignment horizontal="left" vertical="center" wrapText="1" indent="1"/>
    </xf>
    <xf numFmtId="49" fontId="91" fillId="22" borderId="80" xfId="0" applyNumberFormat="1" applyFont="1" applyFill="1" applyBorder="1" applyAlignment="1">
      <alignment horizontal="center" vertical="center"/>
    </xf>
    <xf numFmtId="0" fontId="91" fillId="22" borderId="66" xfId="0" applyFont="1" applyFill="1" applyBorder="1" applyAlignment="1" applyProtection="1">
      <alignment horizontal="left" wrapText="1" indent="1"/>
    </xf>
    <xf numFmtId="0" fontId="90" fillId="22" borderId="80" xfId="0" applyFont="1" applyFill="1" applyBorder="1" applyAlignment="1" applyProtection="1">
      <alignment horizontal="left" indent="2"/>
    </xf>
    <xf numFmtId="176" fontId="92" fillId="22" borderId="2" xfId="0" applyNumberFormat="1" applyFont="1" applyFill="1" applyBorder="1" applyAlignment="1" applyProtection="1">
      <alignment vertical="center"/>
    </xf>
    <xf numFmtId="38" fontId="92" fillId="22" borderId="2" xfId="0" applyNumberFormat="1" applyFont="1" applyFill="1" applyBorder="1" applyAlignment="1" applyProtection="1">
      <alignment horizontal="right" vertical="center"/>
    </xf>
    <xf numFmtId="38" fontId="92" fillId="22" borderId="2" xfId="0" applyNumberFormat="1" applyFont="1" applyFill="1" applyBorder="1" applyAlignment="1" applyProtection="1">
      <alignment vertical="center"/>
    </xf>
    <xf numFmtId="37" fontId="92" fillId="22" borderId="21" xfId="10" applyNumberFormat="1" applyFont="1" applyFill="1" applyBorder="1" applyAlignment="1" applyProtection="1">
      <alignment horizontal="right"/>
    </xf>
    <xf numFmtId="0" fontId="91" fillId="22" borderId="79" xfId="0" applyFont="1" applyFill="1" applyBorder="1" applyAlignment="1" applyProtection="1">
      <alignment horizontal="left" vertical="center" indent="2"/>
    </xf>
    <xf numFmtId="38" fontId="86" fillId="22" borderId="77" xfId="0" applyNumberFormat="1" applyFont="1" applyFill="1" applyBorder="1" applyAlignment="1" applyProtection="1">
      <alignment horizontal="right"/>
    </xf>
    <xf numFmtId="0" fontId="91" fillId="22" borderId="8" xfId="0" applyFont="1" applyFill="1" applyBorder="1" applyAlignment="1" applyProtection="1">
      <alignment horizontal="left" vertical="center" indent="2"/>
    </xf>
    <xf numFmtId="0" fontId="91" fillId="22" borderId="19" xfId="0" applyFont="1" applyFill="1" applyBorder="1" applyAlignment="1" applyProtection="1">
      <alignment horizontal="center" vertical="center"/>
    </xf>
    <xf numFmtId="38" fontId="86" fillId="22" borderId="20" xfId="0" applyNumberFormat="1" applyFont="1" applyFill="1" applyBorder="1" applyAlignment="1" applyProtection="1">
      <alignment horizontal="right"/>
    </xf>
    <xf numFmtId="0" fontId="91" fillId="22" borderId="77" xfId="0" applyFont="1" applyFill="1" applyBorder="1" applyAlignment="1" applyProtection="1">
      <alignment horizontal="center" vertical="center"/>
    </xf>
    <xf numFmtId="38" fontId="86" fillId="22" borderId="18" xfId="0" applyNumberFormat="1" applyFont="1" applyFill="1" applyBorder="1" applyAlignment="1" applyProtection="1">
      <alignment horizontal="right"/>
    </xf>
    <xf numFmtId="38" fontId="86" fillId="22" borderId="2" xfId="0" applyNumberFormat="1" applyFont="1" applyFill="1" applyBorder="1" applyAlignment="1" applyProtection="1">
      <alignment horizontal="right"/>
    </xf>
    <xf numFmtId="0" fontId="99" fillId="22" borderId="8" xfId="0" applyFont="1" applyFill="1" applyBorder="1" applyAlignment="1" applyProtection="1">
      <alignment horizontal="left" vertical="center" indent="1"/>
    </xf>
    <xf numFmtId="0" fontId="90" fillId="22" borderId="18" xfId="0" applyFont="1" applyFill="1" applyBorder="1" applyAlignment="1" applyProtection="1">
      <alignment horizontal="center"/>
    </xf>
    <xf numFmtId="38" fontId="86" fillId="22" borderId="22" xfId="0" applyNumberFormat="1" applyFont="1" applyFill="1" applyBorder="1" applyAlignment="1" applyProtection="1">
      <alignment horizontal="right"/>
    </xf>
    <xf numFmtId="38" fontId="86" fillId="22" borderId="7" xfId="0" applyNumberFormat="1" applyFont="1" applyFill="1" applyBorder="1" applyAlignment="1" applyProtection="1">
      <alignment horizontal="right"/>
    </xf>
    <xf numFmtId="38" fontId="86" fillId="22" borderId="0" xfId="0" applyNumberFormat="1" applyFont="1" applyFill="1" applyAlignment="1" applyProtection="1">
      <alignment horizontal="right"/>
    </xf>
    <xf numFmtId="38" fontId="86" fillId="22" borderId="18" xfId="0" applyNumberFormat="1" applyFont="1" applyFill="1" applyBorder="1" applyAlignment="1" applyProtection="1">
      <alignment horizontal="right" vertical="center"/>
      <protection locked="0"/>
    </xf>
    <xf numFmtId="38" fontId="86" fillId="22" borderId="2" xfId="0" applyNumberFormat="1" applyFont="1" applyFill="1" applyBorder="1" applyAlignment="1" applyProtection="1">
      <alignment horizontal="right" vertical="center"/>
      <protection locked="0"/>
    </xf>
    <xf numFmtId="38" fontId="86" fillId="22" borderId="23" xfId="0" applyNumberFormat="1" applyFont="1" applyFill="1" applyBorder="1" applyAlignment="1" applyProtection="1">
      <alignment horizontal="right" vertical="center"/>
      <protection locked="0"/>
    </xf>
    <xf numFmtId="38" fontId="86" fillId="22" borderId="18" xfId="0" applyNumberFormat="1" applyFont="1" applyFill="1" applyBorder="1" applyAlignment="1" applyProtection="1">
      <alignment horizontal="right" vertical="center"/>
    </xf>
    <xf numFmtId="38" fontId="86" fillId="22" borderId="2" xfId="0" applyNumberFormat="1" applyFont="1" applyFill="1" applyBorder="1" applyAlignment="1" applyProtection="1">
      <alignment horizontal="right" vertical="center"/>
    </xf>
    <xf numFmtId="0" fontId="91" fillId="22" borderId="23" xfId="0" applyFont="1" applyFill="1" applyBorder="1" applyAlignment="1">
      <alignment horizontal="left" vertical="center" wrapText="1" indent="1"/>
    </xf>
    <xf numFmtId="38" fontId="86" fillId="22" borderId="23" xfId="0" applyNumberFormat="1" applyFont="1" applyFill="1" applyBorder="1" applyAlignment="1" applyProtection="1">
      <alignment horizontal="right" vertical="center"/>
    </xf>
    <xf numFmtId="38" fontId="86" fillId="22" borderId="2" xfId="14" applyNumberFormat="1" applyFont="1" applyFill="1" applyBorder="1" applyAlignment="1" applyProtection="1">
      <alignment horizontal="right"/>
    </xf>
    <xf numFmtId="49" fontId="90" fillId="22" borderId="81" xfId="0" applyNumberFormat="1" applyFont="1" applyFill="1" applyBorder="1" applyAlignment="1" applyProtection="1">
      <alignment horizontal="center" vertical="center"/>
    </xf>
    <xf numFmtId="38" fontId="86" fillId="22" borderId="81" xfId="0" applyNumberFormat="1" applyFont="1" applyFill="1" applyBorder="1" applyAlignment="1" applyProtection="1">
      <alignment vertical="center"/>
    </xf>
    <xf numFmtId="49" fontId="90" fillId="22" borderId="35" xfId="0" applyNumberFormat="1" applyFont="1" applyFill="1" applyBorder="1" applyAlignment="1" applyProtection="1">
      <alignment horizontal="center" vertical="center"/>
    </xf>
    <xf numFmtId="38" fontId="86" fillId="22" borderId="81" xfId="0" applyNumberFormat="1" applyFont="1" applyFill="1" applyBorder="1" applyAlignment="1" applyProtection="1">
      <alignment horizontal="right" vertical="center"/>
    </xf>
    <xf numFmtId="49" fontId="90" fillId="22" borderId="35" xfId="0" applyNumberFormat="1" applyFont="1" applyFill="1" applyBorder="1" applyAlignment="1" applyProtection="1">
      <alignment horizontal="left" vertical="center" indent="2"/>
    </xf>
    <xf numFmtId="0" fontId="92" fillId="22" borderId="35" xfId="0" applyFont="1" applyFill="1" applyBorder="1" applyAlignment="1">
      <alignment horizontal="left" indent="2"/>
    </xf>
    <xf numFmtId="38" fontId="86" fillId="22" borderId="82" xfId="0" applyNumberFormat="1" applyFont="1" applyFill="1" applyBorder="1" applyAlignment="1" applyProtection="1"/>
    <xf numFmtId="38" fontId="86" fillId="22" borderId="81" xfId="0" applyNumberFormat="1" applyFont="1" applyFill="1" applyBorder="1" applyAlignment="1" applyProtection="1">
      <alignment horizontal="right"/>
    </xf>
    <xf numFmtId="0" fontId="91" fillId="22" borderId="83" xfId="0" applyFont="1" applyFill="1" applyBorder="1" applyAlignment="1" applyProtection="1">
      <alignment horizontal="left" vertical="center" indent="2"/>
    </xf>
    <xf numFmtId="0" fontId="91" fillId="22" borderId="81" xfId="0" applyFont="1" applyFill="1" applyBorder="1" applyAlignment="1" applyProtection="1">
      <alignment horizontal="center" vertical="center"/>
    </xf>
    <xf numFmtId="0" fontId="91" fillId="22" borderId="81" xfId="0" applyFont="1" applyFill="1" applyBorder="1" applyAlignment="1" applyProtection="1">
      <alignment horizontal="left" vertical="center" indent="1"/>
    </xf>
    <xf numFmtId="0" fontId="92" fillId="22" borderId="81" xfId="0" applyFont="1" applyFill="1" applyBorder="1" applyAlignment="1" applyProtection="1">
      <alignment vertical="center"/>
    </xf>
    <xf numFmtId="38" fontId="86" fillId="22" borderId="11" xfId="0" applyNumberFormat="1" applyFont="1" applyFill="1" applyBorder="1" applyAlignment="1" applyProtection="1">
      <alignment horizontal="right" vertical="center"/>
    </xf>
    <xf numFmtId="0" fontId="90" fillId="22" borderId="0" xfId="15" applyFont="1" applyFill="1" applyAlignment="1">
      <alignment vertical="center"/>
    </xf>
    <xf numFmtId="0" fontId="90" fillId="22" borderId="0" xfId="15" applyFont="1" applyFill="1" applyAlignment="1">
      <alignment horizontal="center" vertical="center"/>
    </xf>
    <xf numFmtId="0" fontId="90" fillId="22" borderId="0" xfId="15" applyFont="1" applyFill="1" applyAlignment="1">
      <alignment horizontal="right" vertical="center"/>
    </xf>
    <xf numFmtId="0" fontId="91" fillId="22" borderId="0" xfId="15" applyFont="1" applyFill="1" applyAlignment="1">
      <alignment horizontal="right" vertical="center" indent="3"/>
    </xf>
    <xf numFmtId="0" fontId="90" fillId="22" borderId="0" xfId="15" applyFont="1" applyFill="1" applyBorder="1" applyAlignment="1">
      <alignment horizontal="right" vertical="center"/>
    </xf>
    <xf numFmtId="3" fontId="91" fillId="22" borderId="84" xfId="15" applyNumberFormat="1" applyFont="1" applyFill="1" applyBorder="1" applyAlignment="1" applyProtection="1">
      <alignment vertical="center"/>
    </xf>
    <xf numFmtId="0" fontId="90" fillId="22" borderId="0" xfId="15" applyFont="1" applyFill="1" applyAlignment="1">
      <alignment horizontal="left" vertical="center"/>
    </xf>
    <xf numFmtId="0" fontId="91" fillId="22" borderId="0" xfId="15" applyFont="1" applyFill="1" applyAlignment="1">
      <alignment horizontal="right" vertical="center"/>
    </xf>
    <xf numFmtId="38" fontId="91" fillId="22" borderId="12" xfId="15" applyNumberFormat="1" applyFont="1" applyFill="1" applyBorder="1" applyAlignment="1">
      <alignment horizontal="right"/>
    </xf>
    <xf numFmtId="0" fontId="90" fillId="22" borderId="0" xfId="15" quotePrefix="1" applyFont="1" applyFill="1" applyAlignment="1">
      <alignment horizontal="left" vertical="center"/>
    </xf>
    <xf numFmtId="38" fontId="90" fillId="22" borderId="85" xfId="15" applyNumberFormat="1" applyFont="1" applyFill="1" applyBorder="1" applyAlignment="1" applyProtection="1">
      <alignment horizontal="right"/>
    </xf>
    <xf numFmtId="0" fontId="90" fillId="22" borderId="0" xfId="16" quotePrefix="1" applyFont="1" applyFill="1" applyAlignment="1">
      <alignment horizontal="left" vertical="center"/>
    </xf>
    <xf numFmtId="0" fontId="91" fillId="22" borderId="0" xfId="15" quotePrefix="1" applyFont="1" applyFill="1" applyAlignment="1">
      <alignment horizontal="left" vertical="center"/>
    </xf>
    <xf numFmtId="40" fontId="91" fillId="22" borderId="12" xfId="15" applyNumberFormat="1" applyFont="1" applyFill="1" applyBorder="1" applyAlignment="1" applyProtection="1">
      <alignment horizontal="right"/>
    </xf>
    <xf numFmtId="0" fontId="90" fillId="22" borderId="0" xfId="16" applyFont="1" applyFill="1" applyAlignment="1">
      <alignment horizontal="left" vertical="center"/>
    </xf>
    <xf numFmtId="0" fontId="90" fillId="22" borderId="0" xfId="16" applyFont="1" applyFill="1" applyAlignment="1">
      <alignment horizontal="right" vertical="center"/>
    </xf>
    <xf numFmtId="0" fontId="91" fillId="22" borderId="0" xfId="16" applyFont="1" applyFill="1" applyAlignment="1">
      <alignment horizontal="right" vertical="center"/>
    </xf>
    <xf numFmtId="0" fontId="90" fillId="22" borderId="0" xfId="16" applyFont="1" applyFill="1" applyBorder="1" applyAlignment="1">
      <alignment horizontal="right" vertical="center"/>
    </xf>
    <xf numFmtId="38" fontId="91" fillId="22" borderId="34" xfId="16" applyNumberFormat="1" applyFont="1" applyFill="1" applyBorder="1" applyAlignment="1" applyProtection="1">
      <alignment horizontal="right"/>
    </xf>
    <xf numFmtId="38" fontId="90" fillId="22" borderId="39" xfId="16" applyNumberFormat="1" applyFont="1" applyFill="1" applyBorder="1" applyAlignment="1" applyProtection="1">
      <alignment horizontal="right"/>
    </xf>
    <xf numFmtId="0" fontId="90" fillId="22" borderId="0" xfId="16" applyFont="1" applyFill="1" applyAlignment="1">
      <alignment vertical="center"/>
    </xf>
    <xf numFmtId="40" fontId="90" fillId="22" borderId="34" xfId="16" applyNumberFormat="1" applyFont="1" applyFill="1" applyBorder="1" applyAlignment="1" applyProtection="1">
      <alignment horizontal="right"/>
    </xf>
    <xf numFmtId="40" fontId="91" fillId="22" borderId="84" xfId="16" applyNumberFormat="1" applyFont="1" applyFill="1" applyBorder="1" applyAlignment="1" applyProtection="1">
      <alignment horizontal="right"/>
    </xf>
    <xf numFmtId="38" fontId="80" fillId="22" borderId="133" xfId="9" applyNumberFormat="1" applyFill="1" applyBorder="1" applyAlignment="1" applyProtection="1">
      <alignment horizontal="right" vertical="top"/>
    </xf>
    <xf numFmtId="38" fontId="80" fillId="22" borderId="133" xfId="9" applyNumberFormat="1" applyFill="1" applyBorder="1" applyAlignment="1" applyProtection="1">
      <alignment vertical="top"/>
    </xf>
    <xf numFmtId="38" fontId="80" fillId="22" borderId="72" xfId="9" applyNumberFormat="1" applyFill="1" applyBorder="1" applyAlignment="1" applyProtection="1">
      <alignment horizontal="right" vertical="top"/>
    </xf>
    <xf numFmtId="38" fontId="80" fillId="22" borderId="72" xfId="9" applyNumberFormat="1" applyFill="1" applyBorder="1" applyAlignment="1" applyProtection="1">
      <alignment vertical="top"/>
    </xf>
    <xf numFmtId="0" fontId="80" fillId="22" borderId="72" xfId="9" applyFill="1" applyBorder="1" applyAlignment="1" applyProtection="1">
      <alignment horizontal="left" vertical="top" wrapText="1"/>
    </xf>
    <xf numFmtId="49" fontId="80" fillId="22" borderId="72" xfId="9" applyNumberFormat="1" applyFill="1" applyBorder="1" applyAlignment="1" applyProtection="1">
      <alignment vertical="top"/>
    </xf>
    <xf numFmtId="0" fontId="80" fillId="22" borderId="72" xfId="9" applyFill="1" applyBorder="1" applyAlignment="1" applyProtection="1">
      <alignment vertical="top"/>
    </xf>
    <xf numFmtId="0" fontId="86" fillId="22" borderId="10" xfId="0" applyFont="1" applyFill="1" applyBorder="1"/>
    <xf numFmtId="37" fontId="86" fillId="22" borderId="10" xfId="0" applyNumberFormat="1" applyFont="1" applyFill="1" applyBorder="1"/>
    <xf numFmtId="37" fontId="86" fillId="22" borderId="8" xfId="0" applyNumberFormat="1" applyFont="1" applyFill="1" applyBorder="1"/>
    <xf numFmtId="0" fontId="86" fillId="22" borderId="19" xfId="0" applyFont="1" applyFill="1" applyBorder="1"/>
    <xf numFmtId="0" fontId="86" fillId="22" borderId="14" xfId="0" applyFont="1" applyFill="1" applyBorder="1"/>
    <xf numFmtId="37" fontId="86" fillId="22" borderId="19" xfId="0" applyNumberFormat="1" applyFont="1" applyFill="1" applyBorder="1"/>
    <xf numFmtId="37" fontId="86" fillId="22" borderId="14" xfId="0" applyNumberFormat="1" applyFont="1" applyFill="1" applyBorder="1"/>
    <xf numFmtId="38" fontId="86" fillId="22" borderId="19" xfId="0" applyNumberFormat="1" applyFont="1" applyFill="1" applyBorder="1"/>
    <xf numFmtId="0" fontId="90" fillId="22" borderId="0" xfId="0" applyFont="1" applyFill="1" applyBorder="1" applyAlignment="1">
      <alignment horizontal="right"/>
    </xf>
    <xf numFmtId="38" fontId="86" fillId="22" borderId="7" xfId="0" applyNumberFormat="1" applyFont="1" applyFill="1" applyBorder="1"/>
    <xf numFmtId="0" fontId="86" fillId="22" borderId="21" xfId="0" applyFont="1" applyFill="1" applyBorder="1" applyAlignment="1">
      <alignment horizontal="right"/>
    </xf>
    <xf numFmtId="10" fontId="85" fillId="22" borderId="19" xfId="0" applyNumberFormat="1" applyFont="1" applyFill="1" applyBorder="1" applyAlignment="1">
      <alignment horizontal="left" indent="2"/>
    </xf>
    <xf numFmtId="38" fontId="86" fillId="22" borderId="2" xfId="4" applyNumberFormat="1" applyFont="1" applyFill="1" applyBorder="1" applyAlignment="1">
      <alignment vertical="center"/>
    </xf>
    <xf numFmtId="38" fontId="86" fillId="22" borderId="2" xfId="4" applyNumberFormat="1" applyFont="1" applyFill="1" applyBorder="1" applyAlignment="1" applyProtection="1">
      <alignment vertical="center"/>
    </xf>
    <xf numFmtId="38" fontId="86" fillId="22" borderId="23" xfId="4" applyNumberFormat="1" applyFont="1" applyFill="1" applyBorder="1" applyAlignment="1">
      <alignment vertical="center"/>
    </xf>
    <xf numFmtId="9" fontId="86" fillId="22" borderId="18" xfId="4" applyNumberFormat="1" applyFont="1" applyFill="1" applyBorder="1" applyAlignment="1">
      <alignment horizontal="center" vertical="center"/>
    </xf>
    <xf numFmtId="38" fontId="86" fillId="22" borderId="11" xfId="4" applyNumberFormat="1" applyFont="1" applyFill="1" applyBorder="1" applyAlignment="1">
      <alignment horizontal="right" vertical="center"/>
    </xf>
    <xf numFmtId="38" fontId="86" fillId="22" borderId="81" xfId="4" applyNumberFormat="1" applyFont="1" applyFill="1" applyBorder="1" applyAlignment="1">
      <alignment horizontal="right" vertical="center"/>
    </xf>
    <xf numFmtId="38" fontId="86" fillId="22" borderId="86" xfId="4" applyNumberFormat="1" applyFont="1" applyFill="1" applyBorder="1" applyAlignment="1">
      <alignment horizontal="right" vertical="center"/>
    </xf>
    <xf numFmtId="38" fontId="85" fillId="22" borderId="86" xfId="4" applyNumberFormat="1" applyFont="1" applyFill="1" applyBorder="1" applyAlignment="1">
      <alignment horizontal="right" vertical="center"/>
    </xf>
    <xf numFmtId="38" fontId="86" fillId="22" borderId="82" xfId="4" applyNumberFormat="1" applyFont="1" applyFill="1" applyBorder="1" applyAlignment="1">
      <alignment horizontal="right" vertical="center"/>
    </xf>
    <xf numFmtId="38" fontId="85" fillId="22" borderId="82" xfId="4" applyNumberFormat="1" applyFont="1" applyFill="1" applyBorder="1" applyAlignment="1">
      <alignment horizontal="right" vertical="center"/>
    </xf>
    <xf numFmtId="38" fontId="86" fillId="22" borderId="18" xfId="0" applyNumberFormat="1" applyFont="1" applyFill="1" applyBorder="1" applyAlignment="1" applyProtection="1">
      <alignment horizontal="right"/>
    </xf>
    <xf numFmtId="0" fontId="91" fillId="16" borderId="6" xfId="0" applyFont="1" applyFill="1" applyBorder="1" applyAlignment="1">
      <alignment horizontal="left" vertical="center" wrapText="1"/>
    </xf>
    <xf numFmtId="49" fontId="91" fillId="16" borderId="20" xfId="0" applyNumberFormat="1" applyFont="1" applyFill="1" applyBorder="1" applyAlignment="1">
      <alignment horizontal="center" vertical="center"/>
    </xf>
    <xf numFmtId="38" fontId="86" fillId="16" borderId="20" xfId="0" applyNumberFormat="1" applyFont="1" applyFill="1" applyBorder="1" applyAlignment="1">
      <alignment horizontal="right"/>
    </xf>
    <xf numFmtId="38" fontId="86" fillId="16" borderId="17" xfId="0" applyNumberFormat="1" applyFont="1" applyFill="1" applyBorder="1" applyAlignment="1">
      <alignment horizontal="right"/>
    </xf>
    <xf numFmtId="0" fontId="91" fillId="0" borderId="21" xfId="0" applyFont="1" applyFill="1" applyBorder="1" applyAlignment="1">
      <alignment horizontal="left" vertical="center" wrapText="1"/>
    </xf>
    <xf numFmtId="49" fontId="91" fillId="0" borderId="2" xfId="0" applyNumberFormat="1" applyFont="1" applyFill="1" applyBorder="1" applyAlignment="1">
      <alignment horizontal="center" vertical="center"/>
    </xf>
    <xf numFmtId="0" fontId="91" fillId="22" borderId="21" xfId="0" applyFont="1" applyFill="1" applyBorder="1" applyAlignment="1">
      <alignment horizontal="left" vertical="center" wrapText="1"/>
    </xf>
    <xf numFmtId="49" fontId="91" fillId="22" borderId="2" xfId="0" applyNumberFormat="1" applyFont="1" applyFill="1" applyBorder="1" applyAlignment="1">
      <alignment horizontal="center" vertical="center"/>
    </xf>
    <xf numFmtId="3" fontId="90" fillId="0" borderId="21" xfId="0" applyNumberFormat="1" applyFont="1" applyFill="1" applyBorder="1" applyAlignment="1">
      <alignment horizontal="left" vertical="center" wrapText="1" indent="1"/>
    </xf>
    <xf numFmtId="0" fontId="91" fillId="0" borderId="27" xfId="0" applyFont="1" applyFill="1" applyBorder="1" applyAlignment="1">
      <alignment horizontal="left" vertical="center" wrapText="1" indent="1"/>
    </xf>
    <xf numFmtId="0" fontId="91" fillId="0" borderId="21" xfId="0" applyFont="1" applyFill="1" applyBorder="1" applyAlignment="1">
      <alignment horizontal="left" vertical="center" wrapText="1" indent="1"/>
    </xf>
    <xf numFmtId="38" fontId="86" fillId="23" borderId="20" xfId="0" applyNumberFormat="1" applyFont="1" applyFill="1" applyBorder="1" applyAlignment="1">
      <alignment horizontal="right"/>
    </xf>
    <xf numFmtId="3" fontId="90" fillId="0" borderId="3" xfId="0" applyNumberFormat="1" applyFont="1" applyBorder="1" applyAlignment="1">
      <alignment horizontal="left" vertical="top" wrapText="1" indent="1"/>
    </xf>
    <xf numFmtId="38" fontId="86" fillId="22"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14" fontId="92" fillId="0" borderId="0" xfId="0" applyNumberFormat="1" applyFont="1" applyBorder="1" applyAlignment="1" applyProtection="1">
      <alignment vertical="center"/>
      <protection locked="0"/>
    </xf>
    <xf numFmtId="0" fontId="92" fillId="0" borderId="139" xfId="4" applyFont="1" applyBorder="1" applyProtection="1"/>
    <xf numFmtId="49" fontId="90" fillId="0" borderId="19" xfId="0" applyNumberFormat="1" applyFont="1" applyFill="1" applyBorder="1" applyAlignment="1" applyProtection="1">
      <alignment horizontal="center" vertical="center"/>
    </xf>
    <xf numFmtId="38" fontId="86" fillId="16" borderId="17" xfId="0" applyNumberFormat="1" applyFont="1" applyFill="1" applyBorder="1" applyAlignment="1" applyProtection="1">
      <alignment horizontal="right"/>
    </xf>
    <xf numFmtId="38" fontId="86" fillId="16" borderId="20" xfId="0" applyNumberFormat="1" applyFont="1" applyFill="1" applyBorder="1" applyAlignment="1" applyProtection="1">
      <alignment horizontal="right"/>
    </xf>
    <xf numFmtId="38" fontId="80" fillId="0" borderId="133" xfId="9" applyNumberFormat="1" applyBorder="1" applyAlignment="1" applyProtection="1">
      <alignment horizontal="right" vertical="top"/>
      <protection locked="0"/>
    </xf>
    <xf numFmtId="49" fontId="80" fillId="0" borderId="133" xfId="9" applyNumberFormat="1" applyFont="1" applyBorder="1" applyAlignment="1" applyProtection="1">
      <alignment horizontal="center" vertical="top"/>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139" fillId="0" borderId="0" xfId="7" applyFont="1"/>
    <xf numFmtId="0" fontId="140" fillId="20" borderId="0" xfId="7" applyFont="1" applyFill="1" applyAlignment="1">
      <alignment horizontal="centerContinuous" vertical="center"/>
    </xf>
    <xf numFmtId="0" fontId="139" fillId="20" borderId="0" xfId="7" applyFont="1" applyFill="1" applyAlignment="1">
      <alignment horizontal="centerContinuous"/>
    </xf>
    <xf numFmtId="0" fontId="115" fillId="0" borderId="140" xfId="7" applyFont="1" applyFill="1" applyBorder="1" applyAlignment="1">
      <alignment horizontal="center" vertical="top" wrapText="1"/>
    </xf>
    <xf numFmtId="0" fontId="115" fillId="0" borderId="0" xfId="7" applyFont="1" applyFill="1" applyBorder="1" applyAlignment="1">
      <alignment horizontal="center" vertical="top" wrapText="1"/>
    </xf>
    <xf numFmtId="0" fontId="80" fillId="0" borderId="0" xfId="7" applyFont="1" applyAlignment="1">
      <alignment wrapText="1"/>
    </xf>
    <xf numFmtId="0" fontId="141" fillId="0" borderId="87" xfId="7" applyFont="1" applyFill="1" applyBorder="1" applyAlignment="1" applyProtection="1">
      <alignment horizontal="center" vertical="center"/>
      <protection locked="0"/>
    </xf>
    <xf numFmtId="0" fontId="142" fillId="0" borderId="0" xfId="7" applyNumberFormat="1" applyFont="1"/>
    <xf numFmtId="0" fontId="105" fillId="0" borderId="141" xfId="7" applyFont="1" applyBorder="1" applyAlignment="1">
      <alignment horizontal="left" vertical="center" wrapText="1"/>
    </xf>
    <xf numFmtId="0" fontId="105" fillId="0" borderId="142" xfId="7" applyFont="1" applyBorder="1" applyAlignment="1">
      <alignment horizontal="left" vertical="center" wrapText="1"/>
    </xf>
    <xf numFmtId="49" fontId="137" fillId="0" borderId="143" xfId="7" applyNumberFormat="1" applyFont="1" applyBorder="1" applyAlignment="1" applyProtection="1">
      <alignment horizontal="center" vertical="center"/>
      <protection locked="0"/>
    </xf>
    <xf numFmtId="0" fontId="137" fillId="0" borderId="143" xfId="7" applyFont="1" applyFill="1" applyBorder="1" applyAlignment="1" applyProtection="1">
      <alignment horizontal="center" vertical="center" wrapText="1"/>
      <protection locked="0"/>
    </xf>
    <xf numFmtId="0" fontId="139" fillId="0" borderId="143" xfId="7" applyFont="1" applyFill="1" applyBorder="1"/>
    <xf numFmtId="0" fontId="143" fillId="0" borderId="136" xfId="7" applyFont="1" applyBorder="1" applyAlignment="1">
      <alignment horizontal="left" vertical="center" wrapText="1"/>
    </xf>
    <xf numFmtId="0" fontId="143" fillId="0" borderId="137" xfId="7" applyFont="1" applyBorder="1" applyAlignment="1">
      <alignment horizontal="left" vertical="center" wrapText="1"/>
    </xf>
    <xf numFmtId="49" fontId="143" fillId="11" borderId="143" xfId="7" applyNumberFormat="1" applyFont="1" applyFill="1" applyBorder="1" applyAlignment="1">
      <alignment horizontal="center" vertical="center"/>
    </xf>
    <xf numFmtId="0" fontId="105" fillId="0" borderId="141" xfId="7" applyFont="1" applyFill="1" applyBorder="1" applyAlignment="1">
      <alignment horizontal="left" vertical="center" wrapText="1"/>
    </xf>
    <xf numFmtId="0" fontId="105" fillId="0" borderId="135" xfId="7" applyFont="1" applyFill="1" applyBorder="1" applyAlignment="1">
      <alignment horizontal="left" vertical="center" wrapText="1"/>
    </xf>
    <xf numFmtId="49" fontId="144" fillId="0" borderId="138" xfId="7" applyNumberFormat="1" applyFont="1" applyBorder="1" applyAlignment="1" applyProtection="1">
      <alignment horizontal="center" vertical="center"/>
      <protection locked="0"/>
    </xf>
    <xf numFmtId="49" fontId="144" fillId="0" borderId="144" xfId="7" applyNumberFormat="1" applyFont="1" applyFill="1" applyBorder="1" applyAlignment="1" applyProtection="1">
      <alignment horizontal="center" vertical="center"/>
      <protection locked="0"/>
    </xf>
    <xf numFmtId="0" fontId="139" fillId="0" borderId="138" xfId="7" applyFont="1" applyBorder="1" applyProtection="1">
      <protection locked="0"/>
    </xf>
    <xf numFmtId="49" fontId="144" fillId="0" borderId="141" xfId="7" applyNumberFormat="1" applyFont="1" applyFill="1" applyBorder="1" applyAlignment="1" applyProtection="1">
      <alignment horizontal="center" vertical="center"/>
      <protection locked="0"/>
    </xf>
    <xf numFmtId="0" fontId="139" fillId="0" borderId="0" xfId="7" applyFont="1" applyProtection="1"/>
    <xf numFmtId="0" fontId="80" fillId="0" borderId="0" xfId="7" applyFont="1"/>
    <xf numFmtId="0" fontId="145" fillId="0" borderId="67" xfId="7" applyFont="1" applyBorder="1" applyAlignment="1">
      <alignment vertical="top"/>
    </xf>
    <xf numFmtId="0" fontId="145" fillId="0" borderId="68" xfId="7" applyFont="1" applyBorder="1" applyAlignment="1">
      <alignment vertical="top"/>
    </xf>
    <xf numFmtId="0" fontId="104" fillId="16" borderId="58" xfId="7" applyFont="1" applyFill="1" applyBorder="1" applyAlignment="1">
      <alignment vertical="top"/>
    </xf>
    <xf numFmtId="0" fontId="145" fillId="0" borderId="67" xfId="7" applyFont="1" applyBorder="1" applyAlignment="1">
      <alignment vertical="top" wrapText="1"/>
    </xf>
    <xf numFmtId="0" fontId="145" fillId="0" borderId="68"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1" fillId="0" borderId="0" xfId="7" applyFont="1"/>
    <xf numFmtId="0" fontId="100" fillId="24" borderId="38" xfId="0" applyFont="1" applyFill="1" applyBorder="1" applyAlignment="1" applyProtection="1">
      <alignment horizontal="left" vertical="center"/>
    </xf>
    <xf numFmtId="0" fontId="91" fillId="24" borderId="39" xfId="0" applyFont="1" applyFill="1" applyBorder="1" applyAlignment="1" applyProtection="1">
      <alignment horizontal="left" vertical="center"/>
    </xf>
    <xf numFmtId="0" fontId="90" fillId="24" borderId="35" xfId="0" applyFont="1" applyFill="1" applyBorder="1" applyAlignment="1" applyProtection="1">
      <alignment horizontal="left" vertical="center" indent="2"/>
    </xf>
    <xf numFmtId="0" fontId="100" fillId="24" borderId="2" xfId="0" applyFont="1" applyFill="1" applyBorder="1" applyAlignment="1">
      <alignment horizontal="center" vertical="center"/>
    </xf>
    <xf numFmtId="49" fontId="91" fillId="0" borderId="2" xfId="0" applyNumberFormat="1" applyFont="1" applyFill="1" applyBorder="1" applyAlignment="1" applyProtection="1">
      <alignment horizontal="center" vertical="top" wrapText="1"/>
    </xf>
    <xf numFmtId="49" fontId="91" fillId="0" borderId="2" xfId="14" applyNumberFormat="1" applyFont="1" applyFill="1" applyBorder="1" applyAlignment="1">
      <alignment horizontal="center" vertical="top" wrapText="1"/>
    </xf>
    <xf numFmtId="49" fontId="91" fillId="8" borderId="2" xfId="14" applyNumberFormat="1" applyFont="1" applyFill="1" applyBorder="1" applyAlignment="1" applyProtection="1">
      <alignment horizontal="center" vertical="top" wrapText="1"/>
    </xf>
    <xf numFmtId="0" fontId="139" fillId="20" borderId="0" xfId="7" applyFont="1" applyFill="1" applyAlignment="1">
      <alignment horizontal="centerContinuous" vertical="center"/>
    </xf>
    <xf numFmtId="0" fontId="143" fillId="20" borderId="145" xfId="7" applyFont="1" applyFill="1" applyBorder="1" applyAlignment="1">
      <alignment horizontal="center" vertical="center" wrapText="1"/>
    </xf>
    <xf numFmtId="0" fontId="143" fillId="20" borderId="146" xfId="7" applyFont="1" applyFill="1" applyBorder="1" applyAlignment="1">
      <alignment horizontal="center" vertical="center" wrapText="1"/>
    </xf>
    <xf numFmtId="0" fontId="143" fillId="11" borderId="147" xfId="7" applyFont="1" applyFill="1" applyBorder="1" applyAlignment="1">
      <alignment horizontal="center" vertical="center" wrapText="1"/>
    </xf>
    <xf numFmtId="49" fontId="143" fillId="11" borderId="141" xfId="7" applyNumberFormat="1" applyFont="1" applyFill="1" applyBorder="1" applyAlignment="1">
      <alignment horizontal="center" vertical="center" wrapText="1"/>
    </xf>
    <xf numFmtId="0" fontId="104" fillId="11" borderId="148" xfId="7" applyFont="1" applyFill="1" applyBorder="1" applyAlignment="1">
      <alignment horizontal="center"/>
    </xf>
    <xf numFmtId="0" fontId="146" fillId="0" borderId="147" xfId="7" applyFont="1" applyFill="1" applyBorder="1" applyAlignment="1" applyProtection="1">
      <alignment horizontal="right"/>
    </xf>
    <xf numFmtId="0" fontId="100" fillId="20" borderId="3" xfId="4" applyNumberFormat="1" applyFont="1" applyFill="1" applyBorder="1" applyAlignment="1">
      <alignment horizontal="left"/>
    </xf>
    <xf numFmtId="0" fontId="85" fillId="0" borderId="3" xfId="4" applyNumberFormat="1" applyFont="1" applyFill="1" applyBorder="1" applyAlignment="1">
      <alignment horizontal="centerContinuous" vertical="center"/>
    </xf>
    <xf numFmtId="0" fontId="85" fillId="0" borderId="17" xfId="4" applyNumberFormat="1" applyFont="1" applyFill="1" applyBorder="1" applyAlignment="1">
      <alignment horizontal="centerContinuous" vertical="center"/>
    </xf>
    <xf numFmtId="0" fontId="86" fillId="24" borderId="33" xfId="0" applyFont="1" applyFill="1" applyBorder="1"/>
    <xf numFmtId="0" fontId="86" fillId="24" borderId="88" xfId="0" applyFont="1" applyFill="1" applyBorder="1" applyAlignment="1">
      <alignment horizontal="left" vertical="top"/>
    </xf>
    <xf numFmtId="0" fontId="86" fillId="24" borderId="88" xfId="0" applyFont="1" applyFill="1" applyBorder="1" applyAlignment="1">
      <alignment vertical="top" wrapText="1"/>
    </xf>
    <xf numFmtId="0" fontId="91" fillId="24" borderId="89" xfId="0" applyFont="1" applyFill="1" applyBorder="1" applyAlignment="1">
      <alignment vertical="top"/>
    </xf>
    <xf numFmtId="6" fontId="86" fillId="0" borderId="15" xfId="4" applyNumberFormat="1" applyFont="1" applyBorder="1" applyAlignment="1" applyProtection="1">
      <alignment horizontal="center"/>
      <protection locked="0"/>
    </xf>
    <xf numFmtId="0" fontId="92" fillId="0" borderId="0" xfId="4" applyFont="1" applyFill="1" applyBorder="1" applyAlignment="1" applyProtection="1">
      <alignment horizontal="center" vertical="center"/>
    </xf>
    <xf numFmtId="3" fontId="86" fillId="0" borderId="0" xfId="4" applyNumberFormat="1" applyFont="1" applyBorder="1" applyAlignment="1" applyProtection="1">
      <alignment horizontal="right" indent="1"/>
    </xf>
    <xf numFmtId="5" fontId="86" fillId="0" borderId="0" xfId="4" applyNumberFormat="1" applyFont="1" applyBorder="1" applyAlignment="1" applyProtection="1"/>
    <xf numFmtId="5" fontId="86" fillId="0" borderId="0" xfId="4" applyNumberFormat="1" applyFont="1" applyBorder="1" applyAlignment="1" applyProtection="1">
      <alignment horizontal="center"/>
    </xf>
    <xf numFmtId="38" fontId="90" fillId="0" borderId="39" xfId="16" applyNumberFormat="1" applyFont="1" applyFill="1" applyBorder="1" applyAlignment="1" applyProtection="1">
      <alignment horizontal="right"/>
      <protection locked="0"/>
    </xf>
    <xf numFmtId="38" fontId="90" fillId="22" borderId="0" xfId="16" applyNumberFormat="1" applyFont="1" applyFill="1" applyBorder="1" applyAlignment="1" applyProtection="1">
      <alignment horizontal="right"/>
    </xf>
    <xf numFmtId="38" fontId="90" fillId="22" borderId="34" xfId="16" applyNumberFormat="1" applyFont="1" applyFill="1" applyBorder="1" applyAlignment="1" applyProtection="1">
      <alignment horizontal="right"/>
    </xf>
    <xf numFmtId="3" fontId="90" fillId="22" borderId="34" xfId="15" applyNumberFormat="1" applyFont="1" applyFill="1" applyBorder="1" applyAlignment="1" applyProtection="1">
      <alignment vertical="center"/>
    </xf>
    <xf numFmtId="3" fontId="90" fillId="22" borderId="39" xfId="15" applyNumberFormat="1" applyFont="1" applyFill="1" applyBorder="1" applyAlignment="1" applyProtection="1">
      <alignment vertical="center"/>
    </xf>
    <xf numFmtId="38" fontId="90" fillId="22" borderId="34" xfId="15" applyNumberFormat="1" applyFont="1" applyFill="1" applyBorder="1" applyAlignment="1" applyProtection="1">
      <alignment horizontal="right" vertical="center"/>
    </xf>
    <xf numFmtId="38" fontId="90" fillId="22" borderId="0" xfId="15" applyNumberFormat="1" applyFont="1" applyFill="1" applyAlignment="1">
      <alignment vertical="top"/>
    </xf>
    <xf numFmtId="38" fontId="90" fillId="22" borderId="39" xfId="15" applyNumberFormat="1" applyFont="1" applyFill="1" applyBorder="1" applyAlignment="1" applyProtection="1">
      <alignment horizontal="right" vertical="center"/>
    </xf>
    <xf numFmtId="38" fontId="90" fillId="22" borderId="39" xfId="15" applyNumberFormat="1" applyFont="1" applyFill="1" applyBorder="1" applyAlignment="1" applyProtection="1">
      <alignment horizontal="right"/>
    </xf>
    <xf numFmtId="38" fontId="90" fillId="22" borderId="0" xfId="15" applyNumberFormat="1" applyFont="1" applyFill="1" applyAlignment="1">
      <alignment horizontal="right"/>
    </xf>
    <xf numFmtId="38" fontId="90" fillId="22" borderId="34" xfId="15" applyNumberFormat="1" applyFont="1" applyFill="1" applyBorder="1" applyAlignment="1" applyProtection="1">
      <alignment horizontal="right"/>
    </xf>
    <xf numFmtId="38" fontId="90" fillId="22" borderId="39" xfId="15" applyNumberFormat="1" applyFont="1" applyFill="1" applyBorder="1" applyAlignment="1">
      <alignment horizontal="right"/>
    </xf>
    <xf numFmtId="38" fontId="90" fillId="22" borderId="39" xfId="15" applyNumberFormat="1" applyFont="1" applyFill="1" applyBorder="1" applyAlignment="1" applyProtection="1">
      <alignment horizontal="right"/>
    </xf>
    <xf numFmtId="0" fontId="91" fillId="0" borderId="0" xfId="16" quotePrefix="1" applyFont="1" applyAlignment="1">
      <alignment horizontal="left" vertical="top"/>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5" applyFont="1" applyAlignment="1">
      <alignment vertical="center"/>
    </xf>
    <xf numFmtId="0" fontId="91" fillId="0" borderId="0" xfId="16" applyFont="1" applyAlignment="1">
      <alignment vertical="center"/>
    </xf>
    <xf numFmtId="0" fontId="91" fillId="0" borderId="0" xfId="16" applyFont="1" applyAlignment="1">
      <alignment horizontal="right" vertical="center"/>
    </xf>
    <xf numFmtId="0" fontId="91" fillId="0" borderId="0" xfId="0" applyFont="1" applyBorder="1" applyAlignment="1" applyProtection="1">
      <alignment horizontal="left" vertical="center"/>
    </xf>
    <xf numFmtId="0" fontId="114" fillId="0" borderId="0" xfId="2" applyFont="1" applyAlignment="1" applyProtection="1">
      <alignment horizontal="right" vertical="center"/>
    </xf>
    <xf numFmtId="0" fontId="24" fillId="0" borderId="0" xfId="2" applyAlignment="1" applyProtection="1">
      <alignment vertical="center"/>
    </xf>
    <xf numFmtId="0" fontId="101" fillId="0" borderId="0" xfId="0" applyFont="1" applyBorder="1" applyAlignment="1" applyProtection="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90" fillId="0" borderId="0" xfId="0" applyFont="1" applyAlignment="1">
      <alignment horizontal="left" vertical="center"/>
    </xf>
    <xf numFmtId="14" fontId="99" fillId="0" borderId="0" xfId="4" applyNumberFormat="1" applyFont="1" applyBorder="1" applyAlignment="1" applyProtection="1">
      <alignment horizontal="center" vertical="top"/>
    </xf>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6" xfId="17" quotePrefix="1" applyNumberFormat="1" applyFont="1" applyBorder="1" applyAlignment="1" applyProtection="1">
      <alignment horizontal="left" vertical="center" indent="1"/>
      <protection locked="0"/>
    </xf>
    <xf numFmtId="0" fontId="4" fillId="0" borderId="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180" fontId="4" fillId="0" borderId="6" xfId="17"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protection locked="0"/>
    </xf>
    <xf numFmtId="0" fontId="4" fillId="0" borderId="9" xfId="17" applyNumberFormat="1" applyFont="1" applyBorder="1" applyAlignment="1" applyProtection="1">
      <alignment horizontal="lef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14" fontId="4" fillId="0" borderId="9" xfId="17" applyNumberFormat="1" applyFont="1" applyBorder="1" applyAlignment="1" applyProtection="1">
      <alignment horizontal="left" vertical="center" indent="1"/>
      <protection locked="0"/>
    </xf>
    <xf numFmtId="0" fontId="4" fillId="0" borderId="8" xfId="17" applyNumberFormat="1" applyFont="1" applyBorder="1" applyAlignment="1" applyProtection="1">
      <alignment horizontal="left" vertical="center" indent="1"/>
      <protection locked="0"/>
    </xf>
    <xf numFmtId="0" fontId="4" fillId="0" borderId="10" xfId="17" applyNumberFormat="1"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indent="1"/>
      <protection locked="0"/>
    </xf>
    <xf numFmtId="180" fontId="4" fillId="0" borderId="8" xfId="17" applyNumberFormat="1" applyFont="1" applyBorder="1" applyAlignment="1" applyProtection="1">
      <alignment horizontal="left" vertical="center" indent="1"/>
      <protection locked="0"/>
    </xf>
    <xf numFmtId="180" fontId="4" fillId="0" borderId="10" xfId="17" applyNumberFormat="1" applyFont="1" applyBorder="1" applyAlignment="1" applyProtection="1">
      <alignment horizontal="left" vertical="center" indent="1"/>
      <protection locked="0"/>
    </xf>
    <xf numFmtId="174" fontId="4" fillId="0" borderId="6" xfId="17"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9" xfId="17"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17" applyNumberFormat="1" applyFont="1" applyBorder="1" applyAlignment="1" applyProtection="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17"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4" fillId="0" borderId="6" xfId="17" applyNumberFormat="1" applyFont="1" applyBorder="1" applyAlignment="1" applyProtection="1">
      <alignment horizontal="left" vertical="center" indent="1"/>
      <protection locked="0"/>
    </xf>
    <xf numFmtId="0" fontId="4" fillId="0" borderId="0" xfId="0" applyNumberFormat="1" applyFont="1" applyBorder="1" applyAlignment="1" applyProtection="1">
      <alignment horizontal="left" vertical="center" indent="1"/>
      <protection locked="0"/>
    </xf>
    <xf numFmtId="0" fontId="4" fillId="0" borderId="7" xfId="0" applyFont="1" applyBorder="1" applyAlignment="1" applyProtection="1">
      <alignment horizontal="left" vertical="center" indent="1"/>
      <protection locked="0"/>
    </xf>
    <xf numFmtId="0" fontId="25"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17"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17" applyNumberFormat="1" applyFont="1" applyFill="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49" fontId="7" fillId="0" borderId="0" xfId="17"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17" applyFont="1" applyBorder="1" applyAlignment="1" applyProtection="1">
      <alignment horizontal="center" vertical="center"/>
    </xf>
    <xf numFmtId="171" fontId="4"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5" fillId="0" borderId="3" xfId="17"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17" applyFont="1" applyBorder="1" applyAlignment="1" applyProtection="1">
      <alignment horizontal="center" vertical="center"/>
    </xf>
    <xf numFmtId="49" fontId="4" fillId="0" borderId="0" xfId="17" applyNumberFormat="1" applyFont="1" applyBorder="1" applyAlignment="1" applyProtection="1">
      <alignment horizontal="center" vertical="center"/>
    </xf>
    <xf numFmtId="0" fontId="5" fillId="0" borderId="9" xfId="17" applyFont="1" applyBorder="1" applyAlignment="1" applyProtection="1">
      <alignment vertical="center"/>
    </xf>
    <xf numFmtId="0" fontId="5"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0" xfId="17" applyFont="1" applyBorder="1" applyAlignment="1" applyProtection="1">
      <alignment vertical="center"/>
      <protection locked="0"/>
    </xf>
    <xf numFmtId="0" fontId="5"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2" fillId="0" borderId="3"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25" fillId="0" borderId="6" xfId="17" applyNumberFormat="1" applyFont="1" applyBorder="1" applyAlignment="1" applyProtection="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0" fontId="147" fillId="0" borderId="0" xfId="17" applyFont="1" applyBorder="1" applyAlignment="1" applyProtection="1">
      <alignment horizontal="center" vertical="center" wrapText="1"/>
    </xf>
    <xf numFmtId="0" fontId="147" fillId="0" borderId="7" xfId="17" applyFont="1" applyBorder="1" applyAlignment="1" applyProtection="1">
      <alignment horizontal="center" vertical="center" wrapText="1"/>
    </xf>
    <xf numFmtId="0" fontId="147" fillId="0" borderId="8" xfId="17" applyFont="1" applyBorder="1" applyAlignment="1" applyProtection="1">
      <alignment horizontal="center" vertical="center" wrapText="1"/>
    </xf>
    <xf numFmtId="0" fontId="147" fillId="0" borderId="10" xfId="17" applyFont="1" applyBorder="1" applyAlignment="1" applyProtection="1">
      <alignment horizontal="center" vertical="center" wrapText="1"/>
    </xf>
    <xf numFmtId="0" fontId="85" fillId="0" borderId="0" xfId="0" applyFont="1" applyBorder="1" applyAlignment="1">
      <alignment horizontal="center" vertical="center"/>
    </xf>
    <xf numFmtId="0" fontId="85" fillId="0" borderId="0" xfId="0" applyFont="1" applyBorder="1" applyAlignment="1">
      <alignment horizontal="center"/>
    </xf>
    <xf numFmtId="0" fontId="88" fillId="0" borderId="0" xfId="2" applyFont="1" applyBorder="1" applyAlignment="1" applyProtection="1">
      <alignment horizontal="center"/>
    </xf>
    <xf numFmtId="0" fontId="85" fillId="0" borderId="90" xfId="0" applyFont="1" applyBorder="1" applyAlignment="1">
      <alignment horizontal="center"/>
    </xf>
    <xf numFmtId="0" fontId="86" fillId="0" borderId="3" xfId="4" applyFont="1" applyBorder="1" applyAlignment="1" applyProtection="1">
      <alignment horizontal="left" vertical="top"/>
      <protection locked="0"/>
    </xf>
    <xf numFmtId="0" fontId="86" fillId="0" borderId="4" xfId="4" applyFont="1" applyBorder="1" applyAlignment="1" applyProtection="1">
      <alignment horizontal="left" vertical="top"/>
      <protection locked="0"/>
    </xf>
    <xf numFmtId="0" fontId="86" fillId="0" borderId="5" xfId="4" applyFont="1" applyBorder="1" applyAlignment="1" applyProtection="1">
      <alignment horizontal="left" vertical="top"/>
      <protection locked="0"/>
    </xf>
    <xf numFmtId="0" fontId="86" fillId="0" borderId="6" xfId="4" applyFont="1" applyBorder="1" applyAlignment="1" applyProtection="1">
      <alignment horizontal="left" vertical="top"/>
      <protection locked="0"/>
    </xf>
    <xf numFmtId="0" fontId="86" fillId="0" borderId="0" xfId="4" applyFont="1" applyBorder="1" applyAlignment="1" applyProtection="1">
      <alignment horizontal="left" vertical="top"/>
      <protection locked="0"/>
    </xf>
    <xf numFmtId="0" fontId="86" fillId="0" borderId="7" xfId="4" applyFont="1" applyBorder="1" applyAlignment="1" applyProtection="1">
      <alignment horizontal="left" vertical="top"/>
      <protection locked="0"/>
    </xf>
    <xf numFmtId="0" fontId="86" fillId="0" borderId="9" xfId="4" applyFont="1" applyBorder="1" applyAlignment="1" applyProtection="1">
      <alignment horizontal="left" vertical="top"/>
      <protection locked="0"/>
    </xf>
    <xf numFmtId="0" fontId="86" fillId="0" borderId="8" xfId="4" applyFont="1" applyBorder="1" applyAlignment="1" applyProtection="1">
      <alignment horizontal="left" vertical="top"/>
      <protection locked="0"/>
    </xf>
    <xf numFmtId="0" fontId="86" fillId="0" borderId="10" xfId="4" applyFont="1" applyBorder="1" applyAlignment="1" applyProtection="1">
      <alignment horizontal="left" vertical="top"/>
      <protection locked="0"/>
    </xf>
    <xf numFmtId="0" fontId="85" fillId="0" borderId="150" xfId="4" applyFont="1" applyBorder="1" applyAlignment="1" applyProtection="1">
      <alignment horizontal="center"/>
      <protection locked="0"/>
    </xf>
    <xf numFmtId="0" fontId="99" fillId="0" borderId="0" xfId="4" applyFont="1" applyBorder="1" applyAlignment="1">
      <alignment horizontal="left" vertical="top" wrapText="1"/>
    </xf>
    <xf numFmtId="0" fontId="108" fillId="0" borderId="0" xfId="4" applyFont="1" applyBorder="1" applyAlignment="1">
      <alignment horizontal="left" vertical="top" wrapText="1"/>
    </xf>
    <xf numFmtId="0" fontId="108" fillId="0" borderId="0" xfId="4" applyFont="1" applyAlignment="1">
      <alignment horizontal="left" vertical="top" wrapText="1"/>
    </xf>
    <xf numFmtId="0" fontId="101" fillId="0" borderId="0" xfId="0" applyFont="1" applyBorder="1" applyAlignment="1" applyProtection="1">
      <alignment horizontal="center" vertical="center"/>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0" fillId="0" borderId="0" xfId="0" applyFont="1" applyAlignment="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86" fillId="0" borderId="3" xfId="0" applyFont="1" applyBorder="1" applyAlignment="1" applyProtection="1">
      <alignment horizontal="left" vertical="top" wrapText="1"/>
      <protection locked="0"/>
    </xf>
    <xf numFmtId="0" fontId="86" fillId="0" borderId="4" xfId="0" applyFont="1" applyBorder="1" applyAlignment="1" applyProtection="1">
      <alignment horizontal="left" vertical="top" wrapText="1"/>
      <protection locked="0"/>
    </xf>
    <xf numFmtId="0" fontId="86" fillId="0" borderId="5" xfId="0" applyFont="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6" fillId="0" borderId="0" xfId="0" applyFont="1" applyBorder="1" applyAlignment="1" applyProtection="1">
      <alignment horizontal="left" vertical="top" wrapText="1"/>
      <protection locked="0"/>
    </xf>
    <xf numFmtId="0" fontId="86" fillId="0" borderId="7" xfId="0" applyFont="1" applyBorder="1" applyAlignment="1" applyProtection="1">
      <alignment horizontal="left" vertical="top" wrapText="1"/>
      <protection locked="0"/>
    </xf>
    <xf numFmtId="0" fontId="86" fillId="0" borderId="9" xfId="0" applyFont="1" applyBorder="1" applyAlignment="1" applyProtection="1">
      <alignment horizontal="left" vertical="top" wrapText="1"/>
      <protection locked="0"/>
    </xf>
    <xf numFmtId="0" fontId="86" fillId="0" borderId="8" xfId="0" applyFont="1" applyBorder="1" applyAlignment="1" applyProtection="1">
      <alignment horizontal="left" vertical="top" wrapText="1"/>
      <protection locked="0"/>
    </xf>
    <xf numFmtId="0" fontId="86" fillId="0" borderId="10" xfId="0" applyFont="1" applyBorder="1" applyAlignment="1" applyProtection="1">
      <alignment horizontal="left" vertical="top" wrapText="1"/>
      <protection locked="0"/>
    </xf>
    <xf numFmtId="0" fontId="85" fillId="25" borderId="0" xfId="0" applyFont="1" applyFill="1" applyBorder="1" applyAlignment="1" applyProtection="1">
      <alignment horizontal="center" vertical="center"/>
    </xf>
    <xf numFmtId="0" fontId="85" fillId="25" borderId="123" xfId="0" applyFont="1" applyFill="1" applyBorder="1" applyAlignment="1" applyProtection="1">
      <alignment horizontal="center" vertical="center"/>
    </xf>
    <xf numFmtId="0" fontId="96" fillId="0" borderId="0" xfId="0" applyFont="1" applyBorder="1" applyAlignment="1" applyProtection="1">
      <alignment horizontal="center" vertical="center"/>
    </xf>
    <xf numFmtId="38" fontId="85" fillId="0" borderId="91" xfId="0" applyNumberFormat="1" applyFont="1" applyBorder="1" applyAlignment="1" applyProtection="1">
      <alignment horizontal="left" vertical="top" wrapText="1"/>
      <protection locked="0"/>
    </xf>
    <xf numFmtId="0" fontId="85" fillId="0" borderId="92" xfId="0" applyFont="1" applyBorder="1" applyAlignment="1" applyProtection="1">
      <alignment wrapText="1"/>
      <protection locked="0"/>
    </xf>
    <xf numFmtId="0" fontId="85" fillId="0" borderId="93" xfId="0" applyFont="1" applyBorder="1" applyAlignment="1" applyProtection="1">
      <alignment wrapText="1"/>
      <protection locked="0"/>
    </xf>
    <xf numFmtId="0" fontId="85" fillId="0" borderId="94" xfId="0" applyFont="1" applyBorder="1" applyAlignment="1" applyProtection="1">
      <alignment wrapText="1"/>
      <protection locked="0"/>
    </xf>
    <xf numFmtId="0" fontId="85" fillId="0" borderId="0" xfId="0" applyFont="1" applyAlignment="1" applyProtection="1">
      <alignment wrapText="1"/>
      <protection locked="0"/>
    </xf>
    <xf numFmtId="0" fontId="85" fillId="0" borderId="95" xfId="0" applyFont="1" applyBorder="1" applyAlignment="1" applyProtection="1">
      <alignment wrapText="1"/>
      <protection locked="0"/>
    </xf>
    <xf numFmtId="0" fontId="85" fillId="0" borderId="96" xfId="0" applyFont="1" applyBorder="1" applyAlignment="1" applyProtection="1">
      <alignment wrapText="1"/>
      <protection locked="0"/>
    </xf>
    <xf numFmtId="0" fontId="85" fillId="0" borderId="97" xfId="0" applyFont="1" applyBorder="1" applyAlignment="1" applyProtection="1">
      <alignment wrapText="1"/>
      <protection locked="0"/>
    </xf>
    <xf numFmtId="0" fontId="85" fillId="0" borderId="98" xfId="0" applyFont="1" applyBorder="1" applyAlignment="1" applyProtection="1">
      <alignment wrapText="1"/>
      <protection locked="0"/>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166" fontId="90" fillId="0" borderId="0" xfId="0" applyNumberFormat="1" applyFont="1" applyBorder="1" applyAlignment="1" applyProtection="1">
      <alignment horizontal="left" vertical="center"/>
    </xf>
    <xf numFmtId="166" fontId="92" fillId="0" borderId="0" xfId="0" applyNumberFormat="1" applyFont="1" applyAlignment="1">
      <alignment horizontal="left" vertical="center"/>
    </xf>
    <xf numFmtId="0" fontId="90" fillId="0" borderId="0" xfId="0" applyFont="1" applyBorder="1" applyAlignment="1" applyProtection="1">
      <alignment wrapText="1"/>
    </xf>
    <xf numFmtId="0" fontId="90" fillId="0" borderId="0" xfId="0" applyFont="1" applyAlignment="1" applyProtection="1">
      <alignment horizontal="left" vertical="center"/>
    </xf>
    <xf numFmtId="0" fontId="90" fillId="0" borderId="0" xfId="0" applyFont="1" applyAlignment="1">
      <alignment horizontal="left" vertical="center"/>
    </xf>
    <xf numFmtId="0" fontId="90" fillId="0" borderId="0" xfId="0" applyFont="1" applyBorder="1" applyAlignment="1" applyProtection="1">
      <alignment vertical="top" wrapText="1"/>
    </xf>
    <xf numFmtId="0" fontId="90" fillId="0" borderId="0" xfId="0" applyFont="1" applyAlignment="1">
      <alignment wrapText="1"/>
    </xf>
    <xf numFmtId="0" fontId="98" fillId="0" borderId="0" xfId="0" applyFont="1" applyAlignment="1">
      <alignment horizontal="center" vertical="center"/>
    </xf>
    <xf numFmtId="0" fontId="92" fillId="0" borderId="0" xfId="0" applyFont="1" applyAlignment="1">
      <alignment horizontal="center" vertical="center"/>
    </xf>
    <xf numFmtId="0" fontId="87" fillId="0" borderId="0" xfId="2" applyFont="1" applyAlignment="1" applyProtection="1">
      <alignment horizontal="center" vertical="center"/>
    </xf>
    <xf numFmtId="0" fontId="85" fillId="0" borderId="5"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xf>
    <xf numFmtId="3" fontId="91" fillId="20" borderId="21" xfId="0" applyNumberFormat="1" applyFont="1" applyFill="1" applyBorder="1" applyAlignment="1" applyProtection="1">
      <alignment horizontal="left" vertical="center"/>
    </xf>
    <xf numFmtId="3" fontId="91" fillId="20" borderId="19" xfId="0" applyNumberFormat="1" applyFont="1" applyFill="1" applyBorder="1" applyAlignment="1" applyProtection="1">
      <alignment horizontal="left" vertical="center"/>
    </xf>
    <xf numFmtId="164" fontId="91" fillId="20" borderId="27" xfId="0" applyNumberFormat="1" applyFont="1" applyFill="1" applyBorder="1" applyAlignment="1" applyProtection="1">
      <alignment horizontal="left" vertical="center"/>
    </xf>
    <xf numFmtId="164" fontId="91" fillId="20" borderId="28" xfId="0" applyNumberFormat="1" applyFont="1" applyFill="1" applyBorder="1" applyAlignment="1" applyProtection="1">
      <alignment horizontal="left" vertical="center"/>
    </xf>
    <xf numFmtId="0" fontId="91" fillId="20" borderId="74" xfId="0" applyFont="1" applyFill="1" applyBorder="1" applyAlignment="1" applyProtection="1">
      <alignment horizontal="left" vertical="center"/>
    </xf>
    <xf numFmtId="0" fontId="91" fillId="20" borderId="28" xfId="0" applyFont="1" applyFill="1" applyBorder="1" applyAlignment="1" applyProtection="1">
      <alignment horizontal="left" vertical="center"/>
    </xf>
    <xf numFmtId="164" fontId="91" fillId="20" borderId="21" xfId="0" applyNumberFormat="1" applyFont="1" applyFill="1" applyBorder="1" applyAlignment="1" applyProtection="1">
      <alignment horizontal="left" vertical="center"/>
    </xf>
    <xf numFmtId="164" fontId="91" fillId="20" borderId="19" xfId="0" applyNumberFormat="1" applyFont="1" applyFill="1" applyBorder="1" applyAlignment="1" applyProtection="1">
      <alignment horizontal="left" vertical="center"/>
    </xf>
    <xf numFmtId="164" fontId="91" fillId="22" borderId="21" xfId="0" applyNumberFormat="1" applyFont="1" applyFill="1" applyBorder="1" applyAlignment="1" applyProtection="1">
      <alignment horizontal="left" vertical="center" wrapText="1" indent="2"/>
    </xf>
    <xf numFmtId="164" fontId="91" fillId="22" borderId="19" xfId="0" applyNumberFormat="1" applyFont="1" applyFill="1" applyBorder="1" applyAlignment="1" applyProtection="1">
      <alignment horizontal="left" vertical="center" wrapText="1" indent="2"/>
    </xf>
    <xf numFmtId="164" fontId="91" fillId="11" borderId="21" xfId="0" applyNumberFormat="1" applyFont="1" applyFill="1" applyBorder="1" applyAlignment="1" applyProtection="1">
      <alignment horizontal="left" vertical="center" wrapText="1"/>
    </xf>
    <xf numFmtId="164" fontId="91" fillId="11" borderId="19" xfId="0" applyNumberFormat="1" applyFont="1" applyFill="1" applyBorder="1" applyAlignment="1" applyProtection="1">
      <alignment horizontal="left" vertical="center" wrapText="1"/>
    </xf>
    <xf numFmtId="164" fontId="91" fillId="3" borderId="21" xfId="0" applyNumberFormat="1" applyFont="1" applyFill="1" applyBorder="1" applyAlignment="1" applyProtection="1">
      <alignment horizontal="left" vertical="center" wrapText="1" indent="1"/>
    </xf>
    <xf numFmtId="164" fontId="91" fillId="3" borderId="19" xfId="0" applyNumberFormat="1" applyFont="1" applyFill="1" applyBorder="1" applyAlignment="1" applyProtection="1">
      <alignment horizontal="left" vertical="center" wrapText="1" indent="1"/>
    </xf>
    <xf numFmtId="164" fontId="91" fillId="22" borderId="31" xfId="0" applyNumberFormat="1" applyFont="1" applyFill="1" applyBorder="1" applyAlignment="1" applyProtection="1">
      <alignment horizontal="left" vertical="center" wrapText="1" indent="2"/>
    </xf>
    <xf numFmtId="164" fontId="91" fillId="22" borderId="77" xfId="0" applyNumberFormat="1" applyFont="1" applyFill="1" applyBorder="1" applyAlignment="1" applyProtection="1">
      <alignment horizontal="left" vertical="center" wrapText="1" indent="2"/>
    </xf>
    <xf numFmtId="0" fontId="91" fillId="22" borderId="66" xfId="0" applyFont="1" applyFill="1" applyBorder="1" applyAlignment="1" applyProtection="1">
      <alignment horizontal="left" vertical="center" indent="2"/>
    </xf>
    <xf numFmtId="0" fontId="91" fillId="22" borderId="80" xfId="0" applyFont="1" applyFill="1" applyBorder="1" applyAlignment="1" applyProtection="1">
      <alignment horizontal="left" vertical="center" indent="2"/>
    </xf>
    <xf numFmtId="0" fontId="91" fillId="22" borderId="79" xfId="0" applyFont="1" applyFill="1" applyBorder="1" applyAlignment="1" applyProtection="1">
      <alignment horizontal="left" vertical="center" indent="2"/>
    </xf>
    <xf numFmtId="0" fontId="91" fillId="22" borderId="77" xfId="0" applyFont="1" applyFill="1" applyBorder="1" applyAlignment="1" applyProtection="1">
      <alignment horizontal="left" vertical="center" indent="2"/>
    </xf>
    <xf numFmtId="0" fontId="90" fillId="22" borderId="66" xfId="0" applyFont="1" applyFill="1" applyBorder="1" applyAlignment="1" applyProtection="1">
      <alignment horizontal="left" vertical="center" wrapText="1" indent="2"/>
    </xf>
    <xf numFmtId="0" fontId="92" fillId="22" borderId="80" xfId="0" applyFont="1" applyFill="1" applyBorder="1" applyAlignment="1">
      <alignment horizontal="left" wrapText="1" indent="2"/>
    </xf>
    <xf numFmtId="3" fontId="91" fillId="0" borderId="5" xfId="0" applyNumberFormat="1" applyFont="1" applyBorder="1" applyAlignment="1" applyProtection="1">
      <alignment horizontal="center" vertical="center" wrapText="1"/>
    </xf>
    <xf numFmtId="3" fontId="91" fillId="0" borderId="10" xfId="0" applyNumberFormat="1" applyFont="1" applyBorder="1" applyAlignment="1" applyProtection="1">
      <alignment horizontal="center" vertical="center" wrapText="1"/>
    </xf>
    <xf numFmtId="0" fontId="91" fillId="22" borderId="74" xfId="0" applyFont="1" applyFill="1" applyBorder="1" applyAlignment="1" applyProtection="1">
      <alignment horizontal="left" vertical="center" indent="1"/>
    </xf>
    <xf numFmtId="0" fontId="91" fillId="22" borderId="28" xfId="0" applyFont="1" applyFill="1" applyBorder="1" applyAlignment="1" applyProtection="1">
      <alignment horizontal="left" vertical="center" inden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left" vertical="center" indent="1"/>
    </xf>
    <xf numFmtId="164" fontId="91" fillId="26" borderId="21" xfId="0" applyNumberFormat="1" applyFont="1" applyFill="1" applyBorder="1" applyAlignment="1" applyProtection="1">
      <alignment horizontal="left" vertical="center" wrapText="1" indent="1"/>
    </xf>
    <xf numFmtId="164" fontId="91" fillId="26" borderId="19" xfId="0" applyNumberFormat="1" applyFont="1" applyFill="1" applyBorder="1" applyAlignment="1" applyProtection="1">
      <alignment horizontal="left" vertical="center" wrapText="1" indent="1"/>
    </xf>
    <xf numFmtId="164" fontId="91" fillId="27" borderId="21" xfId="0" applyNumberFormat="1" applyFont="1" applyFill="1" applyBorder="1" applyAlignment="1" applyProtection="1">
      <alignment horizontal="left" vertical="center" wrapText="1" indent="1"/>
    </xf>
    <xf numFmtId="164" fontId="91" fillId="27" borderId="19" xfId="0" applyNumberFormat="1" applyFont="1" applyFill="1" applyBorder="1" applyAlignment="1" applyProtection="1">
      <alignment horizontal="left" vertical="center" wrapText="1" indent="1"/>
    </xf>
    <xf numFmtId="49" fontId="91" fillId="20" borderId="21" xfId="0" applyNumberFormat="1" applyFont="1" applyFill="1" applyBorder="1" applyAlignment="1" applyProtection="1">
      <alignment horizontal="left" vertical="center"/>
    </xf>
    <xf numFmtId="49" fontId="91" fillId="20" borderId="19" xfId="0" applyNumberFormat="1" applyFont="1" applyFill="1" applyBorder="1" applyAlignment="1" applyProtection="1">
      <alignment horizontal="left" vertical="center"/>
    </xf>
    <xf numFmtId="0" fontId="91" fillId="11" borderId="14" xfId="0" applyFont="1" applyFill="1" applyBorder="1" applyAlignment="1" applyProtection="1">
      <alignment horizontal="left" vertical="center"/>
    </xf>
    <xf numFmtId="0" fontId="91" fillId="11" borderId="19" xfId="0" applyFont="1" applyFill="1" applyBorder="1" applyAlignment="1" applyProtection="1">
      <alignment horizontal="left" vertical="center"/>
    </xf>
    <xf numFmtId="0" fontId="91" fillId="20" borderId="21" xfId="0" applyFont="1" applyFill="1" applyBorder="1" applyAlignment="1" applyProtection="1">
      <alignment vertical="center"/>
    </xf>
    <xf numFmtId="0" fontId="91" fillId="20" borderId="19" xfId="0" applyFont="1" applyFill="1" applyBorder="1" applyAlignment="1" applyProtection="1">
      <alignment vertical="center"/>
    </xf>
    <xf numFmtId="0" fontId="91" fillId="22" borderId="51" xfId="0" applyFont="1" applyFill="1" applyBorder="1" applyAlignment="1" applyProtection="1">
      <alignment horizontal="left" vertical="center" indent="1"/>
    </xf>
    <xf numFmtId="0" fontId="92" fillId="22" borderId="78" xfId="0" applyFont="1" applyFill="1" applyBorder="1" applyAlignment="1">
      <alignment horizontal="left" vertical="center" indent="1"/>
    </xf>
    <xf numFmtId="0" fontId="91" fillId="11" borderId="14" xfId="0" applyFont="1" applyFill="1" applyBorder="1" applyAlignment="1">
      <alignment horizontal="left" vertical="center" wrapText="1"/>
    </xf>
    <xf numFmtId="0" fontId="92" fillId="11" borderId="19" xfId="0" applyFont="1" applyFill="1" applyBorder="1" applyAlignment="1">
      <alignment horizontal="left" vertical="center" wrapText="1"/>
    </xf>
    <xf numFmtId="0" fontId="91" fillId="11" borderId="74" xfId="0" applyFont="1" applyFill="1" applyBorder="1" applyAlignment="1">
      <alignment vertical="top" wrapText="1"/>
    </xf>
    <xf numFmtId="0" fontId="92" fillId="11" borderId="28" xfId="0" applyFont="1" applyFill="1" applyBorder="1" applyAlignment="1">
      <alignment vertical="top" wrapText="1"/>
    </xf>
    <xf numFmtId="0" fontId="91" fillId="22" borderId="79" xfId="0" applyFont="1" applyFill="1" applyBorder="1" applyAlignment="1" applyProtection="1">
      <alignment horizontal="left" vertical="top" wrapText="1" indent="1"/>
    </xf>
    <xf numFmtId="0" fontId="92" fillId="22" borderId="77" xfId="0" applyFont="1" applyFill="1" applyBorder="1" applyAlignment="1">
      <alignment horizontal="left" vertical="top" wrapText="1" indent="1"/>
    </xf>
    <xf numFmtId="0" fontId="91" fillId="22" borderId="79" xfId="0" applyFont="1" applyFill="1" applyBorder="1" applyAlignment="1" applyProtection="1">
      <alignment horizontal="left" vertical="top" indent="1"/>
    </xf>
    <xf numFmtId="0" fontId="92" fillId="22" borderId="77" xfId="0" applyFont="1" applyFill="1" applyBorder="1" applyAlignment="1">
      <alignment horizontal="left" vertical="top" indent="1"/>
    </xf>
    <xf numFmtId="0" fontId="91" fillId="11" borderId="74" xfId="0" applyFont="1" applyFill="1" applyBorder="1" applyAlignment="1">
      <alignment vertical="center" wrapText="1"/>
    </xf>
    <xf numFmtId="0" fontId="92" fillId="11" borderId="28" xfId="0" applyFont="1" applyFill="1" applyBorder="1" applyAlignment="1">
      <alignment vertical="center" wrapText="1"/>
    </xf>
    <xf numFmtId="0" fontId="100" fillId="20" borderId="8" xfId="0" applyFont="1" applyFill="1" applyBorder="1" applyAlignment="1">
      <alignment horizontal="center" vertical="center"/>
    </xf>
    <xf numFmtId="0" fontId="92" fillId="20" borderId="10" xfId="0" applyFont="1" applyFill="1" applyBorder="1" applyAlignment="1">
      <alignment horizontal="center" vertical="center"/>
    </xf>
    <xf numFmtId="3" fontId="91" fillId="22" borderId="74" xfId="0" applyNumberFormat="1" applyFont="1" applyFill="1" applyBorder="1" applyAlignment="1">
      <alignment horizontal="left" vertical="top" wrapText="1" indent="1"/>
    </xf>
    <xf numFmtId="0" fontId="92" fillId="22" borderId="28" xfId="0" applyFont="1" applyFill="1" applyBorder="1" applyAlignment="1">
      <alignment horizontal="left" vertical="top" wrapText="1"/>
    </xf>
    <xf numFmtId="3" fontId="91" fillId="22" borderId="88" xfId="0" applyNumberFormat="1" applyFont="1" applyFill="1" applyBorder="1" applyAlignment="1">
      <alignment horizontal="left" vertical="top" wrapText="1" indent="1"/>
    </xf>
    <xf numFmtId="0" fontId="92" fillId="22" borderId="29" xfId="0" applyFont="1" applyFill="1" applyBorder="1" applyAlignment="1">
      <alignment horizontal="left" vertical="top" wrapText="1" indent="1"/>
    </xf>
    <xf numFmtId="3" fontId="91" fillId="22" borderId="51" xfId="0" applyNumberFormat="1" applyFont="1" applyFill="1" applyBorder="1" applyAlignment="1">
      <alignment horizontal="left" vertical="top" wrapText="1" indent="1"/>
    </xf>
    <xf numFmtId="0" fontId="90" fillId="22" borderId="78" xfId="0" applyFont="1" applyFill="1" applyBorder="1" applyAlignment="1">
      <alignment horizontal="left" vertical="top" wrapText="1" indent="1"/>
    </xf>
    <xf numFmtId="3" fontId="91" fillId="22" borderId="79" xfId="0" applyNumberFormat="1" applyFont="1" applyFill="1" applyBorder="1" applyAlignment="1">
      <alignment horizontal="left" vertical="top" wrapText="1" indent="1"/>
    </xf>
    <xf numFmtId="3" fontId="91" fillId="22" borderId="79" xfId="0" applyNumberFormat="1" applyFont="1" applyFill="1" applyBorder="1" applyAlignment="1">
      <alignment horizontal="left" vertical="top" indent="1"/>
    </xf>
    <xf numFmtId="0" fontId="90" fillId="22" borderId="77" xfId="0" applyFont="1" applyFill="1" applyBorder="1" applyAlignment="1">
      <alignment horizontal="left" vertical="top" indent="1"/>
    </xf>
    <xf numFmtId="3" fontId="91" fillId="0" borderId="88" xfId="0" applyNumberFormat="1" applyFont="1" applyBorder="1" applyAlignment="1">
      <alignment horizontal="left" vertical="top" wrapText="1" indent="1"/>
    </xf>
    <xf numFmtId="0" fontId="92" fillId="0" borderId="29" xfId="0" applyFont="1" applyBorder="1" applyAlignment="1">
      <alignment horizontal="left" vertical="top" wrapText="1" indent="1"/>
    </xf>
    <xf numFmtId="0" fontId="100" fillId="20" borderId="8" xfId="0" applyFont="1" applyFill="1" applyBorder="1" applyAlignment="1">
      <alignment horizontal="center" vertical="center" wrapText="1"/>
    </xf>
    <xf numFmtId="0" fontId="92" fillId="20" borderId="10" xfId="0" applyFont="1" applyFill="1" applyBorder="1" applyAlignment="1">
      <alignment horizontal="center" vertical="center" wrapText="1"/>
    </xf>
    <xf numFmtId="3" fontId="100" fillId="20" borderId="21" xfId="0" applyNumberFormat="1" applyFont="1" applyFill="1" applyBorder="1" applyAlignment="1">
      <alignment horizontal="center" vertical="center"/>
    </xf>
    <xf numFmtId="0" fontId="92" fillId="20" borderId="19" xfId="0" applyFont="1" applyFill="1" applyBorder="1" applyAlignment="1">
      <alignment horizontal="center" vertical="center"/>
    </xf>
    <xf numFmtId="0" fontId="100" fillId="20" borderId="14" xfId="0" applyFont="1" applyFill="1" applyBorder="1" applyAlignment="1">
      <alignment horizontal="center" vertical="center"/>
    </xf>
    <xf numFmtId="3" fontId="91" fillId="22" borderId="27" xfId="0" applyNumberFormat="1" applyFont="1" applyFill="1" applyBorder="1" applyAlignment="1">
      <alignment horizontal="left" vertical="top" indent="1"/>
    </xf>
    <xf numFmtId="3" fontId="91" fillId="22" borderId="28" xfId="0" applyNumberFormat="1" applyFont="1" applyFill="1" applyBorder="1" applyAlignment="1">
      <alignment horizontal="left" vertical="top" indent="1"/>
    </xf>
    <xf numFmtId="3" fontId="91" fillId="0" borderId="7" xfId="0" applyNumberFormat="1" applyFont="1" applyBorder="1" applyAlignment="1" applyProtection="1">
      <alignment horizontal="center" vertical="center" wrapText="1"/>
    </xf>
    <xf numFmtId="0" fontId="100" fillId="20" borderId="9" xfId="0" applyFont="1" applyFill="1" applyBorder="1" applyAlignment="1">
      <alignment horizontal="center" vertical="center"/>
    </xf>
    <xf numFmtId="0" fontId="100" fillId="21" borderId="8" xfId="0" applyFont="1" applyFill="1" applyBorder="1" applyAlignment="1">
      <alignment horizontal="center" vertical="center"/>
    </xf>
    <xf numFmtId="0" fontId="100" fillId="21" borderId="10" xfId="0" applyFont="1" applyFill="1" applyBorder="1" applyAlignment="1">
      <alignment horizontal="center" vertical="center"/>
    </xf>
    <xf numFmtId="0" fontId="92" fillId="21" borderId="10" xfId="0" applyFont="1" applyFill="1" applyBorder="1" applyAlignment="1">
      <alignment horizontal="center" vertical="center"/>
    </xf>
    <xf numFmtId="0" fontId="100" fillId="20" borderId="141" xfId="0" applyFont="1" applyFill="1" applyBorder="1" applyAlignment="1">
      <alignment horizontal="center" vertical="center"/>
    </xf>
    <xf numFmtId="0" fontId="92" fillId="20" borderId="134" xfId="0" applyFont="1" applyFill="1" applyBorder="1" applyAlignment="1">
      <alignment horizontal="center" vertical="center"/>
    </xf>
    <xf numFmtId="3" fontId="91" fillId="16" borderId="5" xfId="0" applyNumberFormat="1" applyFont="1" applyFill="1" applyBorder="1" applyAlignment="1" applyProtection="1">
      <alignment horizontal="center" vertical="center" wrapText="1"/>
    </xf>
    <xf numFmtId="3" fontId="91" fillId="16" borderId="10" xfId="0" applyNumberFormat="1" applyFont="1" applyFill="1" applyBorder="1" applyAlignment="1" applyProtection="1">
      <alignment horizontal="center" vertical="center" wrapText="1"/>
    </xf>
    <xf numFmtId="49" fontId="100" fillId="24" borderId="21" xfId="0" applyNumberFormat="1" applyFont="1" applyFill="1" applyBorder="1" applyAlignment="1" applyProtection="1">
      <alignment horizontal="center" vertical="center"/>
    </xf>
    <xf numFmtId="0" fontId="92" fillId="24" borderId="19" xfId="0" applyFont="1" applyFill="1" applyBorder="1" applyAlignment="1">
      <alignment horizontal="center" vertical="center"/>
    </xf>
    <xf numFmtId="49" fontId="99" fillId="3" borderId="9" xfId="0" applyNumberFormat="1" applyFont="1" applyFill="1" applyBorder="1" applyAlignment="1" applyProtection="1">
      <alignment horizontal="left" vertical="center" wrapText="1"/>
    </xf>
    <xf numFmtId="0" fontId="92" fillId="0" borderId="8" xfId="0" applyFont="1" applyBorder="1" applyAlignment="1">
      <alignment horizontal="left" vertical="center" wrapText="1"/>
    </xf>
    <xf numFmtId="0" fontId="92" fillId="0" borderId="10" xfId="0" applyFont="1" applyBorder="1" applyAlignment="1">
      <alignment horizontal="left" vertical="center" wrapText="1"/>
    </xf>
    <xf numFmtId="49" fontId="110" fillId="3" borderId="9" xfId="0" applyNumberFormat="1" applyFont="1" applyFill="1" applyBorder="1" applyAlignment="1" applyProtection="1">
      <alignment horizontal="left" vertical="center" wrapText="1"/>
    </xf>
    <xf numFmtId="0" fontId="86" fillId="0" borderId="8" xfId="0" applyFont="1" applyBorder="1" applyAlignment="1">
      <alignment horizontal="left" vertical="center" wrapText="1"/>
    </xf>
    <xf numFmtId="0" fontId="86" fillId="0" borderId="10" xfId="0" applyFont="1" applyBorder="1" applyAlignment="1">
      <alignment horizontal="left" vertical="center" wrapText="1"/>
    </xf>
    <xf numFmtId="164" fontId="91" fillId="3" borderId="21" xfId="0" applyNumberFormat="1" applyFont="1" applyFill="1" applyBorder="1" applyAlignment="1" applyProtection="1">
      <alignment horizontal="left" vertical="center" wrapText="1"/>
    </xf>
    <xf numFmtId="0" fontId="92" fillId="3" borderId="19" xfId="0" applyFont="1" applyFill="1" applyBorder="1" applyAlignment="1">
      <alignment horizontal="left" vertical="center" wrapText="1"/>
    </xf>
    <xf numFmtId="49" fontId="91" fillId="0" borderId="21" xfId="0" applyNumberFormat="1" applyFont="1" applyBorder="1" applyAlignment="1" applyProtection="1">
      <alignment horizontal="center" vertical="center" wrapText="1"/>
    </xf>
    <xf numFmtId="49" fontId="91" fillId="0" borderId="19" xfId="0" applyNumberFormat="1" applyFont="1" applyBorder="1" applyAlignment="1" applyProtection="1">
      <alignment horizontal="center" vertical="center" wrapText="1"/>
    </xf>
    <xf numFmtId="49" fontId="91" fillId="22" borderId="21" xfId="0" applyNumberFormat="1" applyFont="1" applyFill="1" applyBorder="1" applyAlignment="1" applyProtection="1">
      <alignment horizontal="left" vertical="center" indent="1"/>
    </xf>
    <xf numFmtId="0" fontId="92" fillId="22" borderId="19" xfId="0" applyFont="1" applyFill="1" applyBorder="1" applyAlignment="1">
      <alignment horizontal="left" vertical="center" indent="1"/>
    </xf>
    <xf numFmtId="0" fontId="91" fillId="3" borderId="21" xfId="0" applyFont="1" applyFill="1" applyBorder="1" applyAlignment="1" applyProtection="1">
      <alignment horizontal="left" vertical="center" wrapText="1"/>
    </xf>
    <xf numFmtId="49" fontId="91" fillId="22" borderId="21" xfId="0" applyNumberFormat="1" applyFont="1" applyFill="1" applyBorder="1" applyAlignment="1" applyProtection="1">
      <alignment horizontal="left" vertical="center" wrapText="1" indent="1"/>
    </xf>
    <xf numFmtId="0" fontId="92" fillId="22" borderId="19" xfId="0" applyFont="1" applyFill="1" applyBorder="1" applyAlignment="1">
      <alignment horizontal="left" vertical="center" wrapText="1" indent="1"/>
    </xf>
    <xf numFmtId="49" fontId="91" fillId="3" borderId="21" xfId="0" applyNumberFormat="1" applyFont="1" applyFill="1" applyBorder="1" applyAlignment="1" applyProtection="1">
      <alignment horizontal="left" vertical="center"/>
    </xf>
    <xf numFmtId="49" fontId="91" fillId="3" borderId="19" xfId="0" applyNumberFormat="1" applyFont="1" applyFill="1" applyBorder="1" applyAlignment="1" applyProtection="1">
      <alignment horizontal="left" vertical="center"/>
    </xf>
    <xf numFmtId="49" fontId="91" fillId="3" borderId="21" xfId="0" applyNumberFormat="1" applyFont="1" applyFill="1" applyBorder="1" applyAlignment="1" applyProtection="1">
      <alignment horizontal="left" vertical="center" wrapText="1"/>
    </xf>
    <xf numFmtId="0" fontId="100" fillId="24" borderId="21" xfId="14" applyFont="1" applyFill="1" applyBorder="1" applyAlignment="1">
      <alignment horizontal="center" vertical="center"/>
    </xf>
    <xf numFmtId="0" fontId="90" fillId="0" borderId="0" xfId="14" applyFont="1" applyFill="1" applyAlignment="1">
      <alignment wrapText="1"/>
    </xf>
    <xf numFmtId="0" fontId="92" fillId="0" borderId="0" xfId="0" applyFont="1" applyAlignment="1">
      <alignment wrapText="1"/>
    </xf>
    <xf numFmtId="0" fontId="86" fillId="0" borderId="34" xfId="14" applyFont="1" applyFill="1" applyBorder="1" applyAlignment="1" applyProtection="1">
      <protection locked="0"/>
    </xf>
    <xf numFmtId="0" fontId="86" fillId="0" borderId="34" xfId="0" applyFont="1" applyBorder="1" applyAlignment="1"/>
    <xf numFmtId="0" fontId="86" fillId="0" borderId="39" xfId="14" applyFont="1" applyFill="1" applyBorder="1" applyAlignment="1" applyProtection="1">
      <protection locked="0"/>
    </xf>
    <xf numFmtId="0" fontId="86" fillId="0" borderId="39" xfId="0" applyFont="1" applyBorder="1" applyAlignment="1"/>
    <xf numFmtId="49" fontId="90" fillId="0" borderId="21" xfId="0" applyNumberFormat="1" applyFont="1" applyBorder="1" applyAlignment="1" applyProtection="1">
      <alignment horizontal="left" vertical="center" wrapText="1" indent="1"/>
    </xf>
    <xf numFmtId="0" fontId="92" fillId="0" borderId="19" xfId="0" applyFont="1" applyBorder="1" applyAlignment="1">
      <alignment horizontal="left" vertical="center" wrapText="1" indent="1"/>
    </xf>
    <xf numFmtId="0" fontId="91" fillId="22" borderId="38" xfId="0" applyFont="1" applyFill="1" applyBorder="1" applyAlignment="1" applyProtection="1">
      <alignment horizontal="left" vertical="center" indent="1"/>
    </xf>
    <xf numFmtId="0" fontId="91" fillId="22" borderId="39" xfId="0" applyFont="1" applyFill="1" applyBorder="1" applyAlignment="1" applyProtection="1">
      <alignment horizontal="left" vertical="center" indent="1"/>
    </xf>
    <xf numFmtId="0" fontId="91" fillId="4" borderId="39" xfId="0" applyFont="1" applyFill="1" applyBorder="1" applyAlignment="1" applyProtection="1">
      <alignment horizontal="left" vertical="center"/>
    </xf>
    <xf numFmtId="0" fontId="91" fillId="4" borderId="35" xfId="0" applyFont="1" applyFill="1" applyBorder="1" applyAlignment="1" applyProtection="1">
      <alignment horizontal="left" vertical="center"/>
    </xf>
    <xf numFmtId="0" fontId="90" fillId="0" borderId="39" xfId="0" applyFont="1" applyBorder="1" applyAlignment="1" applyProtection="1">
      <alignment horizontal="left" vertical="center" indent="1"/>
    </xf>
    <xf numFmtId="0" fontId="92" fillId="0" borderId="39" xfId="0" applyFont="1" applyBorder="1" applyAlignment="1">
      <alignment horizontal="left" indent="1"/>
    </xf>
    <xf numFmtId="0" fontId="92" fillId="0" borderId="35" xfId="0" applyFont="1" applyBorder="1" applyAlignment="1">
      <alignment horizontal="left" indent="1"/>
    </xf>
    <xf numFmtId="0" fontId="90" fillId="0" borderId="39" xfId="0" applyFont="1" applyBorder="1" applyAlignment="1" applyProtection="1">
      <alignment horizontal="left" vertical="center" wrapText="1" indent="1"/>
    </xf>
    <xf numFmtId="0" fontId="92" fillId="0" borderId="39" xfId="0" applyFont="1" applyBorder="1" applyAlignment="1" applyProtection="1">
      <alignment horizontal="left" vertical="center" wrapText="1" indent="1"/>
    </xf>
    <xf numFmtId="0" fontId="92" fillId="0" borderId="35" xfId="0" applyFont="1" applyBorder="1" applyAlignment="1" applyProtection="1">
      <alignment horizontal="left" vertical="center" wrapText="1" indent="1"/>
    </xf>
    <xf numFmtId="49" fontId="91" fillId="0" borderId="53" xfId="0" applyNumberFormat="1" applyFont="1" applyFill="1" applyBorder="1" applyAlignment="1" applyProtection="1">
      <alignment horizontal="center" vertical="center" wrapText="1"/>
    </xf>
    <xf numFmtId="49" fontId="91" fillId="0" borderId="16" xfId="0" applyNumberFormat="1" applyFont="1" applyFill="1" applyBorder="1" applyAlignment="1" applyProtection="1">
      <alignment horizontal="center" vertical="center" wrapText="1"/>
    </xf>
    <xf numFmtId="0" fontId="92" fillId="0" borderId="54" xfId="0" applyFont="1" applyFill="1" applyBorder="1" applyAlignment="1">
      <alignment wrapText="1"/>
    </xf>
    <xf numFmtId="0" fontId="91" fillId="0" borderId="38" xfId="0" applyFont="1" applyBorder="1" applyAlignment="1" applyProtection="1">
      <alignment horizontal="left" vertical="center" wrapText="1"/>
    </xf>
    <xf numFmtId="0" fontId="91" fillId="0" borderId="39" xfId="0" applyFont="1" applyBorder="1" applyAlignment="1" applyProtection="1">
      <alignment horizontal="left" vertical="center" wrapText="1"/>
    </xf>
    <xf numFmtId="0" fontId="92" fillId="0" borderId="39" xfId="0" applyFont="1" applyBorder="1" applyAlignment="1">
      <alignment wrapText="1"/>
    </xf>
    <xf numFmtId="0" fontId="91" fillId="3" borderId="46" xfId="0" applyFont="1" applyFill="1" applyBorder="1" applyAlignment="1" applyProtection="1">
      <alignment horizontal="left" vertical="center" wrapText="1"/>
    </xf>
    <xf numFmtId="0" fontId="91" fillId="3" borderId="0" xfId="0" applyFont="1" applyFill="1" applyBorder="1" applyAlignment="1" applyProtection="1">
      <alignment horizontal="left" vertical="center" wrapText="1"/>
    </xf>
    <xf numFmtId="0" fontId="91" fillId="3" borderId="99" xfId="0" applyFont="1" applyFill="1" applyBorder="1" applyAlignment="1" applyProtection="1">
      <alignment horizontal="left" vertical="center" wrapText="1"/>
    </xf>
    <xf numFmtId="0" fontId="91" fillId="3" borderId="100" xfId="0" applyFont="1" applyFill="1" applyBorder="1" applyAlignment="1" applyProtection="1">
      <alignment horizontal="left" vertical="center" wrapText="1"/>
    </xf>
    <xf numFmtId="0" fontId="92" fillId="0" borderId="100" xfId="0" applyFont="1" applyBorder="1" applyAlignment="1">
      <alignment wrapText="1"/>
    </xf>
    <xf numFmtId="0" fontId="91" fillId="22" borderId="83" xfId="0" applyFont="1" applyFill="1" applyBorder="1" applyAlignment="1" applyProtection="1">
      <alignment horizontal="left" vertical="center" indent="1"/>
    </xf>
    <xf numFmtId="0" fontId="91" fillId="22" borderId="84" xfId="0" applyFont="1" applyFill="1" applyBorder="1" applyAlignment="1" applyProtection="1">
      <alignment horizontal="left" vertical="center" indent="1"/>
    </xf>
    <xf numFmtId="0" fontId="91" fillId="22" borderId="101" xfId="0" applyFont="1" applyFill="1" applyBorder="1" applyAlignment="1" applyProtection="1">
      <alignment horizontal="left" vertical="center" indent="1"/>
    </xf>
    <xf numFmtId="0" fontId="100" fillId="24" borderId="38" xfId="0" applyFont="1" applyFill="1" applyBorder="1" applyAlignment="1" applyProtection="1">
      <alignment horizontal="left" vertical="center" wrapText="1"/>
    </xf>
    <xf numFmtId="0" fontId="92" fillId="24" borderId="39" xfId="0" applyFont="1" applyFill="1" applyBorder="1" applyAlignment="1">
      <alignment horizontal="left" wrapText="1"/>
    </xf>
    <xf numFmtId="0" fontId="92" fillId="24" borderId="35" xfId="0" applyFont="1" applyFill="1" applyBorder="1" applyAlignment="1">
      <alignment horizontal="left" wrapText="1"/>
    </xf>
    <xf numFmtId="0" fontId="90" fillId="0" borderId="38" xfId="0" applyFont="1" applyBorder="1" applyAlignment="1" applyProtection="1">
      <alignment horizontal="left" vertical="center" wrapText="1" indent="1"/>
    </xf>
    <xf numFmtId="0" fontId="92" fillId="0" borderId="35" xfId="0" applyFont="1" applyBorder="1" applyAlignment="1">
      <alignment horizontal="left" wrapText="1" indent="1"/>
    </xf>
    <xf numFmtId="0" fontId="90" fillId="0" borderId="35" xfId="0" applyFont="1" applyBorder="1" applyAlignment="1">
      <alignment horizontal="left" wrapText="1" indent="1"/>
    </xf>
    <xf numFmtId="0" fontId="119" fillId="0" borderId="46" xfId="0" applyFont="1" applyBorder="1" applyAlignment="1" applyProtection="1">
      <alignment horizontal="left" wrapText="1" indent="2"/>
    </xf>
    <xf numFmtId="0" fontId="90" fillId="0" borderId="0" xfId="0" applyFont="1" applyAlignment="1">
      <alignment horizontal="left" wrapText="1"/>
    </xf>
    <xf numFmtId="0" fontId="90" fillId="0" borderId="46" xfId="0" applyFont="1" applyBorder="1" applyAlignment="1">
      <alignment horizontal="left" wrapText="1"/>
    </xf>
    <xf numFmtId="0" fontId="90" fillId="0" borderId="34" xfId="0" applyFont="1" applyBorder="1" applyAlignment="1" applyProtection="1">
      <alignment horizontal="left" vertical="center" wrapText="1" indent="1"/>
    </xf>
    <xf numFmtId="0" fontId="92" fillId="0" borderId="41" xfId="0" applyFont="1" applyBorder="1" applyAlignment="1">
      <alignment horizontal="left" wrapText="1" indent="1"/>
    </xf>
    <xf numFmtId="0" fontId="90" fillId="0" borderId="35" xfId="0" applyFont="1" applyBorder="1" applyAlignment="1" applyProtection="1">
      <alignment horizontal="left" vertical="center" wrapText="1" indent="1"/>
    </xf>
    <xf numFmtId="0" fontId="148" fillId="0" borderId="34" xfId="0" applyFont="1" applyBorder="1" applyAlignment="1">
      <alignment horizontal="left" vertical="center" wrapText="1" indent="1"/>
    </xf>
    <xf numFmtId="0" fontId="92" fillId="0" borderId="34" xfId="0" applyFont="1" applyBorder="1" applyAlignment="1">
      <alignment horizontal="left" vertical="center" wrapText="1" indent="1"/>
    </xf>
    <xf numFmtId="0" fontId="100" fillId="20" borderId="38" xfId="0" applyFont="1" applyFill="1" applyBorder="1" applyAlignment="1" applyProtection="1">
      <alignment horizontal="left" vertical="center" indent="1"/>
    </xf>
    <xf numFmtId="0" fontId="100" fillId="20" borderId="39" xfId="0" applyFont="1" applyFill="1" applyBorder="1" applyAlignment="1" applyProtection="1">
      <alignment horizontal="left" vertical="center" indent="1"/>
    </xf>
    <xf numFmtId="0" fontId="100" fillId="20" borderId="35" xfId="0" applyFont="1" applyFill="1" applyBorder="1" applyAlignment="1" applyProtection="1">
      <alignment horizontal="left" vertical="center" indent="1"/>
    </xf>
    <xf numFmtId="0" fontId="121" fillId="3" borderId="102" xfId="15" applyFont="1" applyFill="1" applyBorder="1" applyAlignment="1">
      <alignment horizontal="center" vertical="center"/>
    </xf>
    <xf numFmtId="0" fontId="129" fillId="0" borderId="103" xfId="0" applyFont="1" applyBorder="1" applyAlignment="1">
      <alignment horizontal="center" vertical="center"/>
    </xf>
    <xf numFmtId="0" fontId="129" fillId="0" borderId="104" xfId="0" applyFont="1" applyBorder="1" applyAlignment="1">
      <alignment horizontal="center" vertical="center"/>
    </xf>
    <xf numFmtId="0" fontId="100" fillId="20" borderId="105" xfId="15" applyFont="1" applyFill="1" applyBorder="1" applyAlignment="1">
      <alignment horizontal="center" vertical="center" wrapText="1"/>
    </xf>
    <xf numFmtId="0" fontId="100" fillId="20" borderId="13" xfId="0" applyFont="1" applyFill="1" applyBorder="1" applyAlignment="1">
      <alignment horizontal="center" vertical="center" wrapText="1"/>
    </xf>
    <xf numFmtId="0" fontId="100" fillId="20" borderId="106" xfId="0" applyFont="1" applyFill="1" applyBorder="1" applyAlignment="1">
      <alignment horizontal="center" vertical="center" wrapText="1"/>
    </xf>
    <xf numFmtId="0" fontId="149" fillId="20" borderId="107" xfId="15" applyFont="1" applyFill="1" applyBorder="1" applyAlignment="1">
      <alignment horizontal="center" vertical="center"/>
    </xf>
    <xf numFmtId="0" fontId="86" fillId="20" borderId="12" xfId="0" applyFont="1" applyFill="1" applyBorder="1" applyAlignment="1">
      <alignment horizontal="center" vertical="center"/>
    </xf>
    <xf numFmtId="0" fontId="86" fillId="20" borderId="108" xfId="0" applyFont="1" applyFill="1" applyBorder="1" applyAlignment="1">
      <alignment horizontal="center" vertical="center"/>
    </xf>
    <xf numFmtId="0" fontId="108" fillId="0" borderId="63" xfId="15" applyFont="1" applyBorder="1" applyAlignment="1">
      <alignment horizontal="center"/>
    </xf>
    <xf numFmtId="0" fontId="92" fillId="0" borderId="63" xfId="0" applyFont="1" applyBorder="1" applyAlignment="1">
      <alignment horizontal="center"/>
    </xf>
    <xf numFmtId="0" fontId="138" fillId="0" borderId="70" xfId="9" applyFont="1" applyBorder="1" applyAlignment="1">
      <alignment horizontal="left" vertical="top" wrapText="1"/>
    </xf>
    <xf numFmtId="0" fontId="138" fillId="0" borderId="0" xfId="9" applyFont="1" applyBorder="1" applyAlignment="1">
      <alignment horizontal="left" vertical="top" wrapText="1"/>
    </xf>
    <xf numFmtId="0" fontId="138" fillId="0" borderId="71" xfId="9" applyFont="1" applyBorder="1" applyAlignment="1">
      <alignment horizontal="left" vertical="top" wrapText="1"/>
    </xf>
    <xf numFmtId="0" fontId="137" fillId="20" borderId="67" xfId="9" applyFont="1" applyFill="1" applyBorder="1" applyAlignment="1">
      <alignment horizontal="center" vertical="center"/>
    </xf>
    <xf numFmtId="0" fontId="137" fillId="20" borderId="68" xfId="9" applyFont="1" applyFill="1" applyBorder="1" applyAlignment="1">
      <alignment horizontal="center" vertical="center"/>
    </xf>
    <xf numFmtId="0" fontId="137" fillId="20" borderId="69" xfId="9" applyFont="1" applyFill="1" applyBorder="1" applyAlignment="1">
      <alignment horizontal="center" vertical="center"/>
    </xf>
    <xf numFmtId="0" fontId="137" fillId="20" borderId="75" xfId="9" applyFont="1" applyFill="1" applyBorder="1" applyAlignment="1">
      <alignment horizontal="center" vertical="center"/>
    </xf>
    <xf numFmtId="0" fontId="137" fillId="20" borderId="15" xfId="9" applyFont="1" applyFill="1" applyBorder="1" applyAlignment="1">
      <alignment horizontal="center" vertical="center"/>
    </xf>
    <xf numFmtId="0" fontId="137" fillId="20" borderId="76" xfId="9" applyFont="1" applyFill="1" applyBorder="1" applyAlignment="1">
      <alignment horizontal="center" vertical="center"/>
    </xf>
    <xf numFmtId="0" fontId="138" fillId="0" borderId="70" xfId="9" applyFont="1" applyBorder="1" applyAlignment="1">
      <alignment vertical="top" wrapText="1"/>
    </xf>
    <xf numFmtId="0" fontId="138" fillId="0" borderId="0" xfId="9" applyFont="1" applyBorder="1" applyAlignment="1">
      <alignment vertical="top" wrapText="1"/>
    </xf>
    <xf numFmtId="0" fontId="138" fillId="0" borderId="71" xfId="9" applyFont="1" applyBorder="1" applyAlignment="1">
      <alignment vertical="top" wrapText="1"/>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0" fontId="91" fillId="0" borderId="3" xfId="0" applyFont="1" applyFill="1" applyBorder="1" applyAlignment="1" applyProtection="1">
      <alignment horizontal="left" vertical="center" wrapText="1"/>
    </xf>
    <xf numFmtId="0" fontId="92" fillId="0" borderId="4" xfId="0" applyFont="1" applyBorder="1" applyAlignment="1">
      <alignment horizontal="left" vertical="center" wrapText="1"/>
    </xf>
    <xf numFmtId="0" fontId="92" fillId="0" borderId="5" xfId="0" applyFont="1" applyBorder="1" applyAlignment="1">
      <alignment horizontal="left" vertical="center" wrapText="1"/>
    </xf>
    <xf numFmtId="0" fontId="91" fillId="0" borderId="8" xfId="0" applyFont="1" applyBorder="1" applyAlignment="1">
      <alignment horizontal="center" vertical="center"/>
    </xf>
    <xf numFmtId="0" fontId="90" fillId="0" borderId="10" xfId="0" applyFont="1" applyBorder="1" applyAlignment="1">
      <alignment horizontal="center" vertical="center"/>
    </xf>
    <xf numFmtId="0" fontId="90" fillId="15" borderId="21" xfId="0" applyFont="1" applyFill="1" applyBorder="1" applyAlignment="1" applyProtection="1">
      <alignment horizontal="left" vertical="center" wrapText="1" indent="1"/>
    </xf>
    <xf numFmtId="0" fontId="92" fillId="15" borderId="14" xfId="0" applyFont="1" applyFill="1" applyBorder="1" applyAlignment="1">
      <alignment horizontal="left" vertical="center" wrapText="1" indent="1"/>
    </xf>
    <xf numFmtId="0" fontId="92" fillId="15" borderId="19" xfId="0" applyFont="1" applyFill="1" applyBorder="1" applyAlignment="1">
      <alignment horizontal="left" vertical="center" wrapText="1" indent="1"/>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140" fillId="20" borderId="0" xfId="7" applyFont="1" applyFill="1" applyAlignment="1">
      <alignment horizontal="center" vertical="center"/>
    </xf>
    <xf numFmtId="0" fontId="99" fillId="0" borderId="140" xfId="7" applyFont="1" applyFill="1" applyBorder="1" applyAlignment="1">
      <alignment horizontal="left" vertical="top" wrapText="1"/>
    </xf>
    <xf numFmtId="0" fontId="99" fillId="0" borderId="0" xfId="7" applyFont="1" applyFill="1" applyBorder="1" applyAlignment="1">
      <alignment horizontal="left" vertical="top" wrapText="1"/>
    </xf>
    <xf numFmtId="0" fontId="150" fillId="0" borderId="0" xfId="7" applyFont="1" applyAlignment="1">
      <alignment wrapText="1"/>
    </xf>
    <xf numFmtId="0" fontId="151" fillId="0" borderId="0" xfId="7" applyFont="1" applyAlignment="1">
      <alignment horizontal="center" vertical="center" wrapText="1"/>
    </xf>
    <xf numFmtId="174" fontId="151"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104" fillId="0" borderId="75"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76"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4" fillId="0" borderId="68" xfId="7" applyFont="1" applyBorder="1" applyAlignment="1" applyProtection="1">
      <alignment horizontal="center" vertical="top" wrapText="1"/>
      <protection locked="0"/>
    </xf>
    <xf numFmtId="0" fontId="104" fillId="0" borderId="69" xfId="7" applyFont="1" applyBorder="1" applyAlignment="1" applyProtection="1">
      <alignment horizontal="center" vertical="top" wrapText="1"/>
      <protection locked="0"/>
    </xf>
    <xf numFmtId="0" fontId="104" fillId="0" borderId="70"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71" xfId="7" applyFont="1" applyBorder="1" applyAlignment="1" applyProtection="1">
      <alignment vertical="top" wrapText="1"/>
      <protection locked="0"/>
    </xf>
    <xf numFmtId="0" fontId="99" fillId="0" borderId="128" xfId="4" applyNumberFormat="1" applyFont="1" applyBorder="1" applyAlignment="1">
      <alignment horizontal="center"/>
    </xf>
    <xf numFmtId="0" fontId="92" fillId="0" borderId="150" xfId="4" applyNumberFormat="1" applyFont="1" applyBorder="1" applyAlignment="1" applyProtection="1">
      <alignment horizontal="center"/>
      <protection locked="0"/>
    </xf>
    <xf numFmtId="171" fontId="92" fillId="0" borderId="150" xfId="4" applyNumberFormat="1" applyFont="1" applyBorder="1" applyAlignment="1" applyProtection="1">
      <alignment horizontal="center"/>
      <protection locked="0"/>
    </xf>
    <xf numFmtId="0" fontId="92" fillId="0" borderId="150" xfId="4" applyNumberFormat="1" applyFont="1" applyBorder="1" applyAlignment="1" applyProtection="1">
      <alignment horizontal="center" vertical="center"/>
      <protection locked="0"/>
    </xf>
    <xf numFmtId="0" fontId="90" fillId="0" borderId="46" xfId="4" quotePrefix="1" applyNumberFormat="1" applyFont="1" applyBorder="1" applyAlignment="1">
      <alignment horizontal="left" vertical="top" wrapText="1" indent="2"/>
    </xf>
    <xf numFmtId="0" fontId="90" fillId="0" borderId="0" xfId="4" quotePrefix="1" applyNumberFormat="1" applyFont="1" applyBorder="1" applyAlignment="1">
      <alignment horizontal="left" vertical="top" wrapText="1" indent="2"/>
    </xf>
    <xf numFmtId="0" fontId="90" fillId="0" borderId="0" xfId="4" applyNumberFormat="1" applyFont="1" applyBorder="1" applyAlignment="1">
      <alignment horizontal="left" vertical="top" wrapText="1" indent="2"/>
    </xf>
    <xf numFmtId="0" fontId="92" fillId="0" borderId="0" xfId="4" applyFont="1" applyAlignment="1">
      <alignment horizontal="left" vertical="top" wrapText="1" indent="2"/>
    </xf>
    <xf numFmtId="0" fontId="90" fillId="0" borderId="0" xfId="4" applyNumberFormat="1" applyFont="1" applyAlignment="1">
      <alignment horizontal="left" vertical="top" wrapText="1" indent="2"/>
    </xf>
    <xf numFmtId="0" fontId="86" fillId="0" borderId="8" xfId="4" applyNumberFormat="1" applyFont="1" applyBorder="1" applyAlignment="1">
      <alignment horizontal="left" vertical="center" indent="1"/>
    </xf>
    <xf numFmtId="0" fontId="86" fillId="0" borderId="8" xfId="4" applyNumberFormat="1" applyFont="1" applyBorder="1" applyAlignment="1">
      <alignment horizontal="left" vertical="center"/>
    </xf>
    <xf numFmtId="0" fontId="86" fillId="20" borderId="6" xfId="4" applyNumberFormat="1" applyFont="1" applyFill="1" applyBorder="1" applyAlignment="1">
      <alignment horizontal="left" vertical="top" wrapText="1"/>
    </xf>
    <xf numFmtId="0" fontId="86" fillId="20" borderId="0" xfId="4" applyFont="1" applyFill="1" applyBorder="1" applyAlignment="1">
      <alignment vertical="top"/>
    </xf>
    <xf numFmtId="0" fontId="86" fillId="20" borderId="7" xfId="4" applyFont="1" applyFill="1" applyBorder="1" applyAlignment="1">
      <alignment vertical="top"/>
    </xf>
    <xf numFmtId="166" fontId="86" fillId="0" borderId="14" xfId="4" applyNumberFormat="1" applyFont="1" applyBorder="1" applyAlignment="1">
      <alignment horizontal="left" vertical="center" indent="1"/>
    </xf>
    <xf numFmtId="0" fontId="91" fillId="0" borderId="9" xfId="4" applyNumberFormat="1" applyFont="1" applyBorder="1" applyAlignment="1">
      <alignment horizontal="center" vertical="center"/>
    </xf>
    <xf numFmtId="0" fontId="92" fillId="0" borderId="8" xfId="4" applyFont="1" applyBorder="1" applyAlignment="1">
      <alignment horizontal="center" vertical="center"/>
    </xf>
    <xf numFmtId="0" fontId="92" fillId="0" borderId="10" xfId="4" applyFont="1" applyBorder="1" applyAlignment="1">
      <alignment horizontal="center" vertical="center"/>
    </xf>
    <xf numFmtId="0" fontId="90" fillId="0" borderId="14" xfId="4" applyNumberFormat="1" applyFont="1" applyBorder="1" applyAlignment="1">
      <alignment horizontal="left" vertical="center" wrapText="1"/>
    </xf>
    <xf numFmtId="0" fontId="92" fillId="0" borderId="14" xfId="4" applyFont="1" applyBorder="1" applyAlignment="1">
      <alignment horizontal="left" vertical="center" wrapText="1"/>
    </xf>
    <xf numFmtId="0" fontId="92" fillId="0" borderId="19" xfId="4" applyFont="1" applyBorder="1" applyAlignment="1">
      <alignment horizontal="left" vertical="center" wrapText="1"/>
    </xf>
    <xf numFmtId="0" fontId="91" fillId="0" borderId="14" xfId="4" applyNumberFormat="1" applyFont="1" applyBorder="1" applyAlignment="1">
      <alignment vertical="center"/>
    </xf>
    <xf numFmtId="0" fontId="91" fillId="0" borderId="19" xfId="4" applyNumberFormat="1" applyFont="1" applyBorder="1" applyAlignment="1">
      <alignment vertical="center"/>
    </xf>
    <xf numFmtId="0" fontId="99" fillId="0" borderId="128" xfId="4" applyFont="1" applyBorder="1" applyAlignment="1">
      <alignment horizontal="center" vertical="center" wrapText="1"/>
    </xf>
    <xf numFmtId="0" fontId="110" fillId="0" borderId="0" xfId="0" applyFont="1" applyAlignment="1">
      <alignment vertical="top" wrapText="1"/>
    </xf>
    <xf numFmtId="0" fontId="100" fillId="24" borderId="21" xfId="4" applyFont="1" applyFill="1" applyBorder="1" applyAlignment="1">
      <alignment horizontal="center" vertical="center" wrapText="1"/>
    </xf>
    <xf numFmtId="0" fontId="100" fillId="24" borderId="14" xfId="4" applyFont="1" applyFill="1" applyBorder="1" applyAlignment="1">
      <alignment horizontal="center" vertical="center" wrapText="1"/>
    </xf>
    <xf numFmtId="0" fontId="100" fillId="24" borderId="19" xfId="4" applyFont="1" applyFill="1" applyBorder="1" applyAlignment="1">
      <alignment horizontal="center" vertical="center" wrapText="1"/>
    </xf>
    <xf numFmtId="0" fontId="92" fillId="0" borderId="0" xfId="4" applyFont="1" applyBorder="1" applyAlignment="1">
      <alignment wrapText="1"/>
    </xf>
    <xf numFmtId="0" fontId="152" fillId="0" borderId="151" xfId="4" applyFont="1" applyBorder="1" applyAlignment="1">
      <alignment horizontal="center" vertical="center" wrapText="1"/>
    </xf>
    <xf numFmtId="0" fontId="152" fillId="0" borderId="0" xfId="4" applyFont="1" applyBorder="1" applyAlignment="1">
      <alignment horizontal="center" vertical="center" wrapText="1"/>
    </xf>
    <xf numFmtId="0" fontId="152" fillId="0" borderId="152" xfId="4" applyFont="1" applyBorder="1" applyAlignment="1">
      <alignment horizontal="center" vertical="center" wrapText="1"/>
    </xf>
    <xf numFmtId="0" fontId="152" fillId="0" borderId="153" xfId="4" applyFont="1" applyBorder="1" applyAlignment="1">
      <alignment horizontal="center" vertical="center" wrapText="1"/>
    </xf>
    <xf numFmtId="0" fontId="152" fillId="0" borderId="154" xfId="4" applyFont="1" applyBorder="1" applyAlignment="1">
      <alignment horizontal="center" vertical="center" wrapText="1"/>
    </xf>
    <xf numFmtId="0" fontId="152" fillId="0" borderId="155" xfId="4" applyFont="1" applyBorder="1" applyAlignment="1">
      <alignment horizontal="center" vertical="center" wrapText="1"/>
    </xf>
    <xf numFmtId="0" fontId="133" fillId="0" borderId="21" xfId="4" applyNumberFormat="1" applyFont="1" applyBorder="1" applyAlignment="1">
      <alignment vertical="top" wrapText="1"/>
    </xf>
    <xf numFmtId="0" fontId="133" fillId="0" borderId="14" xfId="4" applyNumberFormat="1" applyFont="1" applyBorder="1" applyAlignment="1">
      <alignment vertical="top" wrapText="1"/>
    </xf>
    <xf numFmtId="0" fontId="133" fillId="0" borderId="19" xfId="4" applyNumberFormat="1" applyFont="1" applyBorder="1" applyAlignment="1">
      <alignment vertical="top" wrapText="1"/>
    </xf>
    <xf numFmtId="0" fontId="86" fillId="0" borderId="3" xfId="4" applyFont="1" applyBorder="1" applyAlignment="1">
      <alignment vertical="top" wrapText="1"/>
    </xf>
    <xf numFmtId="0" fontId="86" fillId="0" borderId="4" xfId="4" applyFont="1" applyBorder="1" applyAlignment="1">
      <alignment vertical="top" wrapText="1"/>
    </xf>
    <xf numFmtId="0" fontId="86" fillId="0" borderId="5" xfId="4" applyFont="1" applyBorder="1" applyAlignment="1">
      <alignment vertical="top" wrapText="1"/>
    </xf>
    <xf numFmtId="0" fontId="100" fillId="0" borderId="38" xfId="4" applyFont="1" applyBorder="1" applyAlignment="1">
      <alignment horizontal="center" vertical="center" wrapText="1"/>
    </xf>
    <xf numFmtId="0" fontId="100" fillId="0" borderId="39" xfId="4" applyFont="1" applyBorder="1" applyAlignment="1">
      <alignment horizontal="center" vertical="center" wrapText="1"/>
    </xf>
    <xf numFmtId="0" fontId="100" fillId="0" borderId="35" xfId="4" applyFont="1" applyBorder="1" applyAlignment="1">
      <alignment horizontal="center" vertical="center" wrapText="1"/>
    </xf>
    <xf numFmtId="0" fontId="110" fillId="0" borderId="46" xfId="4" applyFont="1" applyBorder="1" applyAlignment="1">
      <alignment vertical="top"/>
    </xf>
    <xf numFmtId="0" fontId="110" fillId="0" borderId="0" xfId="4" applyFont="1" applyBorder="1" applyAlignment="1">
      <alignment vertical="top"/>
    </xf>
    <xf numFmtId="0" fontId="110" fillId="0" borderId="44" xfId="4" applyFont="1" applyBorder="1" applyAlignment="1">
      <alignment vertical="top"/>
    </xf>
    <xf numFmtId="0" fontId="110" fillId="0" borderId="45" xfId="4" applyFont="1" applyBorder="1" applyAlignment="1">
      <alignment vertical="top"/>
    </xf>
    <xf numFmtId="0" fontId="110" fillId="0" borderId="34" xfId="4" applyFont="1" applyBorder="1" applyAlignment="1">
      <alignment vertical="top"/>
    </xf>
    <xf numFmtId="0" fontId="110" fillId="0" borderId="41" xfId="4" applyFont="1" applyBorder="1" applyAlignment="1">
      <alignment vertical="top"/>
    </xf>
    <xf numFmtId="0" fontId="153" fillId="24" borderId="9" xfId="0" applyFont="1" applyFill="1" applyBorder="1" applyAlignment="1">
      <alignment horizontal="center" vertical="center"/>
    </xf>
    <xf numFmtId="0" fontId="153" fillId="24" borderId="8" xfId="0" applyFont="1" applyFill="1" applyBorder="1" applyAlignment="1">
      <alignment horizontal="center" vertical="center"/>
    </xf>
    <xf numFmtId="0" fontId="153" fillId="24" borderId="109" xfId="0" applyFont="1" applyFill="1" applyBorder="1" applyAlignment="1">
      <alignment horizontal="center" vertical="center"/>
    </xf>
    <xf numFmtId="164" fontId="153" fillId="24" borderId="6" xfId="0" applyNumberFormat="1" applyFont="1" applyFill="1" applyBorder="1" applyAlignment="1">
      <alignment horizontal="center" vertical="center"/>
    </xf>
    <xf numFmtId="164" fontId="153" fillId="24" borderId="0" xfId="0" applyNumberFormat="1" applyFont="1" applyFill="1" applyBorder="1" applyAlignment="1">
      <alignment horizontal="center" vertical="center"/>
    </xf>
    <xf numFmtId="164" fontId="153" fillId="24" borderId="50" xfId="0" applyNumberFormat="1" applyFont="1" applyFill="1" applyBorder="1" applyAlignment="1">
      <alignment horizontal="center" vertical="center"/>
    </xf>
    <xf numFmtId="164" fontId="94" fillId="24" borderId="9" xfId="0" applyNumberFormat="1" applyFont="1" applyFill="1" applyBorder="1" applyAlignment="1">
      <alignment horizontal="center" vertical="top"/>
    </xf>
    <xf numFmtId="164" fontId="124" fillId="24" borderId="8" xfId="0" applyNumberFormat="1" applyFont="1" applyFill="1" applyBorder="1" applyAlignment="1">
      <alignment horizontal="center" vertical="top"/>
    </xf>
    <xf numFmtId="164" fontId="124" fillId="24" borderId="109" xfId="0" applyNumberFormat="1" applyFont="1" applyFill="1" applyBorder="1" applyAlignment="1">
      <alignment horizontal="center" vertical="top"/>
    </xf>
    <xf numFmtId="0" fontId="124" fillId="0" borderId="14" xfId="0" applyFont="1" applyBorder="1" applyAlignment="1">
      <alignment horizontal="left" vertical="top" wrapText="1"/>
    </xf>
    <xf numFmtId="0" fontId="86" fillId="0" borderId="19" xfId="0" applyFont="1" applyBorder="1" applyAlignment="1">
      <alignment horizontal="left" vertical="top" wrapText="1"/>
    </xf>
    <xf numFmtId="0" fontId="86" fillId="0" borderId="14" xfId="0" applyFont="1" applyBorder="1" applyAlignment="1">
      <alignment vertical="top" wrapText="1"/>
    </xf>
    <xf numFmtId="0" fontId="92" fillId="0" borderId="19" xfId="0" applyFont="1" applyBorder="1" applyAlignment="1">
      <alignment wrapText="1"/>
    </xf>
    <xf numFmtId="0" fontId="124" fillId="0" borderId="8" xfId="0" applyNumberFormat="1" applyFont="1" applyBorder="1" applyAlignment="1">
      <alignment horizontal="left" vertical="center" wrapText="1"/>
    </xf>
    <xf numFmtId="0" fontId="124" fillId="0" borderId="0" xfId="0" applyNumberFormat="1" applyFont="1" applyBorder="1" applyAlignment="1">
      <alignment horizontal="left" vertical="center" wrapText="1"/>
    </xf>
    <xf numFmtId="0" fontId="86" fillId="0" borderId="7" xfId="0" applyFont="1" applyBorder="1" applyAlignment="1">
      <alignment vertical="center" wrapText="1"/>
    </xf>
    <xf numFmtId="0" fontId="124" fillId="0" borderId="14" xfId="0" applyNumberFormat="1" applyFont="1" applyBorder="1" applyAlignment="1">
      <alignment horizontal="left" vertical="center" wrapText="1"/>
    </xf>
    <xf numFmtId="0" fontId="86" fillId="0" borderId="19" xfId="0" applyFont="1" applyBorder="1" applyAlignment="1"/>
    <xf numFmtId="0" fontId="110" fillId="0" borderId="46" xfId="4" applyNumberFormat="1" applyFont="1" applyBorder="1" applyAlignment="1" applyProtection="1"/>
    <xf numFmtId="0" fontId="110" fillId="0" borderId="0" xfId="4" applyFont="1" applyBorder="1" applyAlignment="1" applyProtection="1"/>
    <xf numFmtId="0" fontId="110" fillId="0" borderId="44" xfId="4" applyFont="1" applyBorder="1" applyAlignment="1" applyProtection="1"/>
    <xf numFmtId="0" fontId="100" fillId="0" borderId="39" xfId="4" applyNumberFormat="1" applyFont="1" applyBorder="1" applyAlignment="1" applyProtection="1">
      <alignment horizontal="left" indent="1"/>
      <protection locked="0"/>
    </xf>
    <xf numFmtId="0" fontId="100" fillId="0" borderId="39" xfId="4" applyFont="1" applyBorder="1" applyAlignment="1" applyProtection="1">
      <alignment horizontal="left" indent="1"/>
      <protection locked="0"/>
    </xf>
    <xf numFmtId="0" fontId="100" fillId="0" borderId="35" xfId="4" applyFont="1" applyBorder="1" applyAlignment="1" applyProtection="1">
      <alignment horizontal="left" indent="1"/>
      <protection locked="0"/>
    </xf>
    <xf numFmtId="0" fontId="100" fillId="0" borderId="0" xfId="4" applyNumberFormat="1" applyFont="1" applyAlignment="1" applyProtection="1">
      <alignment horizontal="center" vertical="center"/>
    </xf>
    <xf numFmtId="0" fontId="92" fillId="0" borderId="0" xfId="4" applyFont="1" applyAlignment="1">
      <alignment horizontal="center" vertical="center"/>
    </xf>
    <xf numFmtId="0" fontId="100" fillId="0" borderId="45" xfId="4" applyNumberFormat="1" applyFont="1" applyBorder="1" applyAlignment="1" applyProtection="1">
      <alignment horizontal="left" indent="1"/>
    </xf>
    <xf numFmtId="0" fontId="100" fillId="0" borderId="34" xfId="4" applyFont="1" applyBorder="1" applyAlignment="1" applyProtection="1">
      <alignment horizontal="left" indent="1"/>
    </xf>
    <xf numFmtId="0" fontId="100" fillId="0" borderId="41" xfId="4" applyFont="1" applyBorder="1" applyAlignment="1" applyProtection="1">
      <alignment horizontal="left" indent="1"/>
    </xf>
    <xf numFmtId="165" fontId="100" fillId="0" borderId="45" xfId="4" applyNumberFormat="1" applyFont="1" applyBorder="1" applyAlignment="1" applyProtection="1">
      <alignment horizontal="left" indent="1"/>
    </xf>
    <xf numFmtId="165" fontId="100" fillId="0" borderId="41" xfId="4" applyNumberFormat="1" applyFont="1" applyBorder="1" applyAlignment="1" applyProtection="1">
      <alignment horizontal="left" indent="1"/>
    </xf>
    <xf numFmtId="0" fontId="86" fillId="0" borderId="38" xfId="4" applyNumberFormat="1" applyFont="1" applyBorder="1" applyProtection="1"/>
    <xf numFmtId="0" fontId="86" fillId="0" borderId="39" xfId="4" applyNumberFormat="1" applyFont="1" applyBorder="1" applyProtection="1"/>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4" xfId="4" applyNumberFormat="1" applyFont="1" applyBorder="1" applyAlignment="1" applyProtection="1">
      <alignment horizontal="left" vertical="center" indent="1"/>
    </xf>
    <xf numFmtId="0" fontId="100" fillId="0" borderId="46" xfId="4" applyNumberFormat="1" applyFont="1" applyBorder="1" applyAlignment="1" applyProtection="1">
      <alignment horizontal="left" indent="1"/>
    </xf>
    <xf numFmtId="0" fontId="100" fillId="0" borderId="0" xfId="4" applyNumberFormat="1" applyFont="1" applyBorder="1" applyAlignment="1" applyProtection="1">
      <alignment horizontal="left" indent="1"/>
    </xf>
    <xf numFmtId="0" fontId="100" fillId="0" borderId="44" xfId="4" applyNumberFormat="1" applyFont="1" applyBorder="1" applyAlignment="1" applyProtection="1">
      <alignment horizontal="left" indent="1"/>
    </xf>
    <xf numFmtId="0" fontId="92" fillId="0" borderId="45" xfId="4" applyNumberFormat="1" applyFont="1" applyBorder="1" applyProtection="1"/>
    <xf numFmtId="0" fontId="92" fillId="0" borderId="34" xfId="4" applyNumberFormat="1" applyFont="1" applyBorder="1" applyProtection="1"/>
    <xf numFmtId="0" fontId="92" fillId="0" borderId="41" xfId="4" applyNumberFormat="1" applyFont="1" applyBorder="1" applyProtection="1"/>
    <xf numFmtId="0" fontId="100" fillId="0" borderId="45" xfId="4" applyNumberFormat="1" applyFont="1" applyBorder="1" applyAlignment="1" applyProtection="1"/>
    <xf numFmtId="0" fontId="100" fillId="0" borderId="34" xfId="4" applyFont="1" applyBorder="1" applyAlignment="1" applyProtection="1"/>
    <xf numFmtId="0" fontId="100" fillId="0" borderId="41" xfId="4" applyFont="1" applyBorder="1" applyAlignment="1" applyProtection="1"/>
    <xf numFmtId="0" fontId="100" fillId="0" borderId="41"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4" xfId="4" applyFont="1" applyBorder="1" applyAlignment="1" applyProtection="1"/>
    <xf numFmtId="0" fontId="100" fillId="0" borderId="0" xfId="4" applyNumberFormat="1" applyFont="1" applyAlignment="1" applyProtection="1">
      <alignment horizontal="center"/>
    </xf>
    <xf numFmtId="0" fontId="100" fillId="0" borderId="45" xfId="4" applyNumberFormat="1" applyFont="1" applyBorder="1" applyAlignment="1" applyProtection="1">
      <alignment horizontal="left" indent="1"/>
      <protection locked="0"/>
    </xf>
    <xf numFmtId="0" fontId="100" fillId="0" borderId="34" xfId="4" applyFont="1" applyBorder="1" applyAlignment="1">
      <alignment horizontal="left" indent="1"/>
    </xf>
    <xf numFmtId="0" fontId="100" fillId="0" borderId="41"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4" xfId="4" applyFont="1" applyBorder="1" applyAlignment="1">
      <alignment horizontal="left" indent="1"/>
    </xf>
    <xf numFmtId="0" fontId="100" fillId="0" borderId="0" xfId="4" applyFont="1" applyBorder="1" applyAlignment="1" applyProtection="1">
      <alignment horizontal="left" indent="1"/>
    </xf>
    <xf numFmtId="0" fontId="100" fillId="0" borderId="44" xfId="4" applyFont="1" applyBorder="1" applyAlignment="1" applyProtection="1">
      <alignment horizontal="left" indent="1"/>
    </xf>
    <xf numFmtId="0" fontId="92" fillId="0" borderId="45" xfId="4" applyNumberFormat="1" applyFont="1" applyBorder="1" applyAlignment="1" applyProtection="1">
      <alignment horizontal="left" vertical="center" indent="1"/>
    </xf>
    <xf numFmtId="0" fontId="92" fillId="0" borderId="34" xfId="4" applyFont="1" applyBorder="1" applyAlignment="1" applyProtection="1">
      <alignment horizontal="left" vertical="center" indent="1"/>
    </xf>
    <xf numFmtId="0" fontId="92" fillId="0" borderId="41" xfId="4" applyFont="1" applyBorder="1" applyAlignment="1" applyProtection="1">
      <alignment horizontal="left" vertical="center" indent="1"/>
    </xf>
    <xf numFmtId="0" fontId="100" fillId="0" borderId="46" xfId="4" applyNumberFormat="1" applyFont="1" applyBorder="1" applyAlignment="1" applyProtection="1"/>
    <xf numFmtId="0" fontId="85" fillId="0" borderId="0" xfId="4" applyFont="1" applyAlignment="1">
      <alignment horizontal="center" vertical="center"/>
    </xf>
    <xf numFmtId="174" fontId="85" fillId="0" borderId="0" xfId="4" applyNumberFormat="1" applyFont="1" applyAlignment="1">
      <alignment horizontal="center" vertical="center"/>
    </xf>
    <xf numFmtId="174" fontId="92" fillId="0" borderId="0" xfId="4" applyNumberFormat="1" applyFont="1" applyAlignment="1">
      <alignment horizontal="center" vertical="center"/>
    </xf>
    <xf numFmtId="0" fontId="92" fillId="0" borderId="56"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2" fillId="0" borderId="56" xfId="4" applyFont="1" applyBorder="1" applyAlignment="1" applyProtection="1">
      <alignment horizontal="left"/>
      <protection locked="0"/>
    </xf>
    <xf numFmtId="0" fontId="100" fillId="0" borderId="0" xfId="4" quotePrefix="1" applyFont="1" applyAlignment="1" applyProtection="1">
      <alignment horizontal="center" vertical="center"/>
    </xf>
    <xf numFmtId="3" fontId="86" fillId="0" borderId="55" xfId="4" applyNumberFormat="1" applyFont="1" applyBorder="1" applyAlignment="1" applyProtection="1">
      <alignment horizontal="right" indent="1"/>
      <protection locked="0"/>
    </xf>
    <xf numFmtId="0" fontId="90" fillId="0" borderId="0" xfId="4" applyFont="1" applyAlignment="1" applyProtection="1">
      <alignment horizontal="left" vertical="center" wrapText="1"/>
    </xf>
    <xf numFmtId="0" fontId="86" fillId="0" borderId="0" xfId="4" applyFont="1" applyBorder="1" applyAlignment="1" applyProtection="1">
      <alignment vertical="center" wrapText="1"/>
      <protection locked="0"/>
    </xf>
    <xf numFmtId="5" fontId="100" fillId="0" borderId="64" xfId="4" applyNumberFormat="1" applyFont="1" applyBorder="1" applyAlignment="1" applyProtection="1">
      <protection locked="0"/>
    </xf>
    <xf numFmtId="0" fontId="100" fillId="0" borderId="110" xfId="4" applyFont="1" applyBorder="1" applyAlignment="1" applyProtection="1">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85" fillId="0" borderId="15" xfId="4" applyFont="1" applyBorder="1" applyAlignment="1" applyProtection="1">
      <alignment horizontal="center"/>
    </xf>
    <xf numFmtId="0" fontId="86"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165" fontId="100" fillId="0" borderId="0" xfId="4" applyNumberFormat="1" applyFont="1" applyAlignment="1" applyProtection="1">
      <alignment horizontal="center" vertical="center"/>
    </xf>
    <xf numFmtId="0" fontId="85" fillId="0" borderId="0" xfId="4" applyFont="1" applyAlignment="1" applyProtection="1">
      <alignment horizontal="center" vertical="center" readingOrder="1"/>
    </xf>
    <xf numFmtId="0" fontId="85" fillId="0" borderId="0" xfId="4" applyFont="1" applyAlignment="1" applyProtection="1">
      <alignment horizontal="center" vertical="center"/>
    </xf>
    <xf numFmtId="0" fontId="100" fillId="0" borderId="0" xfId="4" applyNumberFormat="1" applyFont="1" applyAlignment="1">
      <alignment horizontal="center"/>
    </xf>
    <xf numFmtId="165" fontId="85" fillId="0" borderId="0" xfId="4" applyNumberFormat="1" applyFont="1" applyAlignment="1" applyProtection="1">
      <alignment horizontal="center" vertical="center"/>
    </xf>
    <xf numFmtId="0" fontId="85" fillId="0" borderId="0" xfId="4" applyNumberFormat="1" applyFont="1" applyAlignment="1" applyProtection="1">
      <alignment horizontal="center" vertical="center"/>
    </xf>
    <xf numFmtId="170" fontId="92" fillId="0" borderId="34" xfId="4" applyNumberFormat="1" applyFont="1" applyBorder="1" applyAlignment="1" applyProtection="1">
      <alignment horizontal="center"/>
      <protection locked="0"/>
    </xf>
    <xf numFmtId="0" fontId="90" fillId="0" borderId="64" xfId="4" applyFont="1" applyBorder="1" applyAlignment="1" applyProtection="1">
      <alignment horizontal="left" vertical="center"/>
      <protection locked="0"/>
    </xf>
    <xf numFmtId="0" fontId="90" fillId="0" borderId="58" xfId="4" applyFont="1" applyBorder="1" applyAlignment="1" applyProtection="1">
      <alignment horizontal="left" vertical="center"/>
      <protection locked="0"/>
    </xf>
    <xf numFmtId="0" fontId="90" fillId="0" borderId="110" xfId="4" applyFont="1" applyBorder="1" applyAlignment="1" applyProtection="1">
      <alignment horizontal="left" vertical="center"/>
      <protection locked="0"/>
    </xf>
    <xf numFmtId="38" fontId="90" fillId="0" borderId="55" xfId="4" applyNumberFormat="1" applyFont="1" applyBorder="1" applyAlignment="1" applyProtection="1">
      <alignment horizontal="right" vertical="center"/>
      <protection locked="0"/>
    </xf>
    <xf numFmtId="0" fontId="90" fillId="0" borderId="64" xfId="4" applyFont="1" applyBorder="1" applyAlignment="1" applyProtection="1">
      <alignment horizontal="center"/>
    </xf>
    <xf numFmtId="0" fontId="90" fillId="0" borderId="58" xfId="4" applyFont="1" applyBorder="1" applyAlignment="1" applyProtection="1">
      <alignment horizontal="center"/>
    </xf>
    <xf numFmtId="0" fontId="90" fillId="0" borderId="110" xfId="4" applyFont="1" applyBorder="1" applyAlignment="1" applyProtection="1">
      <alignment horizontal="center"/>
    </xf>
    <xf numFmtId="38" fontId="90" fillId="0" borderId="64" xfId="4" applyNumberFormat="1" applyFont="1" applyBorder="1" applyAlignment="1" applyProtection="1">
      <alignment horizontal="right" vertical="center"/>
      <protection locked="0"/>
    </xf>
    <xf numFmtId="38" fontId="90" fillId="0" borderId="58" xfId="4" applyNumberFormat="1" applyFont="1" applyBorder="1" applyAlignment="1" applyProtection="1">
      <alignment horizontal="right" vertical="center"/>
      <protection locked="0"/>
    </xf>
    <xf numFmtId="38" fontId="90" fillId="0" borderId="110" xfId="4" applyNumberFormat="1" applyFont="1" applyBorder="1" applyAlignment="1" applyProtection="1">
      <alignment horizontal="right" vertical="center"/>
      <protection locked="0"/>
    </xf>
    <xf numFmtId="0" fontId="91" fillId="0" borderId="64" xfId="4" applyFont="1" applyBorder="1" applyAlignment="1" applyProtection="1">
      <alignment horizontal="center" vertical="center"/>
      <protection locked="0"/>
    </xf>
    <xf numFmtId="0" fontId="91" fillId="0" borderId="58" xfId="4" applyFont="1" applyBorder="1" applyAlignment="1" applyProtection="1">
      <alignment horizontal="center" vertical="center"/>
      <protection locked="0"/>
    </xf>
    <xf numFmtId="0" fontId="91" fillId="0" borderId="110" xfId="4" applyFont="1" applyBorder="1" applyAlignment="1" applyProtection="1">
      <alignment horizontal="center" vertical="center"/>
      <protection locked="0"/>
    </xf>
    <xf numFmtId="6" fontId="90" fillId="0" borderId="55" xfId="4" applyNumberFormat="1" applyFont="1" applyBorder="1" applyAlignment="1" applyProtection="1">
      <alignment horizontal="right" vertical="center"/>
      <protection locked="0"/>
    </xf>
    <xf numFmtId="6" fontId="90" fillId="0" borderId="64" xfId="4" applyNumberFormat="1" applyFont="1" applyBorder="1" applyProtection="1">
      <protection locked="0"/>
    </xf>
    <xf numFmtId="6" fontId="90" fillId="0" borderId="110" xfId="4" applyNumberFormat="1" applyFont="1" applyBorder="1" applyProtection="1">
      <protection locked="0"/>
    </xf>
    <xf numFmtId="0" fontId="100" fillId="0" borderId="0" xfId="4" applyNumberFormat="1" applyFont="1" applyBorder="1" applyAlignment="1" applyProtection="1">
      <alignment horizontal="center" vertical="center" wrapText="1"/>
    </xf>
    <xf numFmtId="0" fontId="92"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2" fillId="0" borderId="0" xfId="4" applyFont="1" applyAlignment="1">
      <alignment horizontal="center" vertical="center" wrapText="1"/>
    </xf>
    <xf numFmtId="169" fontId="85" fillId="0" borderId="0" xfId="4" applyNumberFormat="1" applyFont="1" applyAlignment="1" applyProtection="1">
      <alignment horizontal="center" vertical="center" wrapText="1"/>
    </xf>
    <xf numFmtId="0" fontId="86" fillId="0" borderId="0" xfId="4" applyFont="1" applyAlignment="1">
      <alignment horizontal="center" vertical="center" wrapText="1"/>
    </xf>
    <xf numFmtId="0" fontId="92" fillId="0" borderId="34" xfId="4" applyFont="1" applyBorder="1" applyAlignment="1" applyProtection="1">
      <alignment horizontal="center"/>
      <protection locked="0"/>
    </xf>
    <xf numFmtId="0" fontId="92" fillId="0" borderId="63" xfId="4" applyFont="1" applyBorder="1" applyAlignment="1" applyProtection="1">
      <alignment horizontal="center"/>
      <protection locked="0"/>
    </xf>
    <xf numFmtId="0" fontId="92" fillId="0" borderId="0" xfId="4" applyFont="1" applyAlignment="1" applyProtection="1">
      <alignment horizontal="left" vertical="top" wrapText="1"/>
      <protection locked="0"/>
    </xf>
    <xf numFmtId="0" fontId="92" fillId="0" borderId="0" xfId="4" applyFont="1" applyBorder="1" applyAlignment="1" applyProtection="1">
      <alignment horizontal="left" vertical="top" wrapText="1"/>
      <protection locked="0"/>
    </xf>
    <xf numFmtId="0" fontId="85" fillId="0" borderId="0" xfId="4" applyFont="1" applyAlignment="1" applyProtection="1">
      <alignment horizontal="center" vertical="center" wrapText="1"/>
    </xf>
    <xf numFmtId="0" fontId="85" fillId="0" borderId="0" xfId="4" applyFont="1" applyBorder="1" applyAlignment="1" applyProtection="1">
      <alignment horizontal="center" vertical="center" wrapText="1"/>
    </xf>
    <xf numFmtId="0" fontId="92" fillId="0" borderId="0" xfId="4" applyFont="1" applyBorder="1" applyAlignment="1">
      <alignment horizontal="center" vertical="center" wrapText="1"/>
    </xf>
    <xf numFmtId="8" fontId="92" fillId="0" borderId="0" xfId="4" applyNumberFormat="1" applyFont="1" applyAlignment="1" applyProtection="1">
      <alignment horizontal="left" vertical="top" wrapText="1"/>
      <protection locked="0"/>
    </xf>
    <xf numFmtId="0" fontId="100" fillId="0" borderId="63" xfId="4" applyNumberFormat="1" applyFont="1" applyBorder="1" applyAlignment="1" applyProtection="1">
      <alignment horizontal="center"/>
      <protection locked="0"/>
    </xf>
    <xf numFmtId="0" fontId="100" fillId="0" borderId="63" xfId="4" applyFont="1" applyBorder="1" applyAlignment="1" applyProtection="1">
      <alignment horizontal="center"/>
      <protection locked="0"/>
    </xf>
    <xf numFmtId="0" fontId="100" fillId="0" borderId="63" xfId="4" applyFont="1" applyBorder="1" applyAlignment="1" applyProtection="1">
      <alignment horizontal="center" vertical="center"/>
      <protection locked="0"/>
    </xf>
    <xf numFmtId="0" fontId="85" fillId="0" borderId="0" xfId="4" applyNumberFormat="1" applyFont="1" applyBorder="1" applyAlignment="1" applyProtection="1">
      <alignment horizontal="center" vertical="center" wrapText="1"/>
    </xf>
    <xf numFmtId="165" fontId="85" fillId="0" borderId="0" xfId="4" applyNumberFormat="1" applyFont="1" applyBorder="1" applyAlignment="1" applyProtection="1">
      <alignment horizontal="center" vertical="center" wrapText="1"/>
    </xf>
    <xf numFmtId="0" fontId="85" fillId="0" borderId="16" xfId="4" applyFont="1" applyBorder="1" applyAlignment="1" applyProtection="1">
      <alignment horizontal="center" vertical="center" wrapText="1"/>
    </xf>
    <xf numFmtId="0" fontId="85"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116</xdr:row>
      <xdr:rowOff>523875</xdr:rowOff>
    </xdr:from>
    <xdr:to>
      <xdr:col>5</xdr:col>
      <xdr:colOff>38100</xdr:colOff>
      <xdr:row>118</xdr:row>
      <xdr:rowOff>85725</xdr:rowOff>
    </xdr:to>
    <xdr:pic>
      <xdr:nvPicPr>
        <xdr:cNvPr id="3072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9307175"/>
          <a:ext cx="35433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3799"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3800"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4823"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4824"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5847"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5848"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6871"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6872"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6" t="s">
        <v>425</v>
      </c>
      <c r="J1" s="2027"/>
      <c r="K1" s="2027"/>
      <c r="L1" s="2027"/>
      <c r="M1" s="2027"/>
      <c r="N1" s="2027"/>
      <c r="O1" s="2027"/>
      <c r="P1" s="2027"/>
      <c r="Q1" s="2027"/>
      <c r="R1" s="2027"/>
      <c r="S1" s="2027"/>
    </row>
    <row r="2" spans="1:28" ht="12" customHeight="1" x14ac:dyDescent="0.2">
      <c r="A2" s="47" t="s">
        <v>1684</v>
      </c>
      <c r="D2" s="48"/>
      <c r="I2" s="2028" t="s">
        <v>1036</v>
      </c>
      <c r="J2" s="2027"/>
      <c r="K2" s="2027"/>
      <c r="L2" s="2027"/>
      <c r="M2" s="2027"/>
      <c r="N2" s="2027"/>
      <c r="O2" s="2027"/>
      <c r="P2" s="2027"/>
      <c r="Q2" s="2027"/>
      <c r="R2" s="2027"/>
      <c r="S2" s="2027"/>
    </row>
    <row r="3" spans="1:28" ht="12" customHeight="1" x14ac:dyDescent="0.2">
      <c r="A3" s="155" t="s">
        <v>1685</v>
      </c>
      <c r="B3" s="156"/>
      <c r="C3" s="156"/>
      <c r="D3" s="157"/>
      <c r="I3" s="2028" t="s">
        <v>54</v>
      </c>
      <c r="J3" s="2027"/>
      <c r="K3" s="2027"/>
      <c r="L3" s="2027"/>
      <c r="M3" s="2027"/>
      <c r="N3" s="2027"/>
      <c r="O3" s="2027"/>
      <c r="P3" s="2027"/>
      <c r="Q3" s="2027"/>
      <c r="R3" s="2027"/>
      <c r="S3" s="2027"/>
    </row>
    <row r="4" spans="1:28" ht="12" customHeight="1" x14ac:dyDescent="0.2">
      <c r="A4" s="37"/>
      <c r="I4" s="2028" t="s">
        <v>545</v>
      </c>
      <c r="J4" s="2027"/>
      <c r="K4" s="2027"/>
      <c r="L4" s="2027"/>
      <c r="M4" s="2027"/>
      <c r="N4" s="2027"/>
      <c r="O4" s="2027"/>
      <c r="P4" s="2027"/>
      <c r="Q4" s="2027"/>
      <c r="R4" s="2027"/>
      <c r="S4" s="2027"/>
    </row>
    <row r="5" spans="1:28" ht="14.1" customHeight="1" x14ac:dyDescent="0.2">
      <c r="B5" s="104" t="s">
        <v>2076</v>
      </c>
      <c r="C5" s="26" t="s">
        <v>966</v>
      </c>
      <c r="D5" s="84"/>
      <c r="E5" s="84"/>
      <c r="H5" s="38"/>
      <c r="I5" s="2035" t="s">
        <v>701</v>
      </c>
      <c r="J5" s="2000"/>
      <c r="K5" s="2000"/>
      <c r="L5" s="2000"/>
      <c r="M5" s="2000"/>
      <c r="N5" s="2000"/>
      <c r="O5" s="2000"/>
      <c r="P5" s="2000"/>
      <c r="Q5" s="2000"/>
      <c r="R5" s="2000"/>
      <c r="S5" s="2000"/>
    </row>
    <row r="6" spans="1:28" ht="14.1" customHeight="1" x14ac:dyDescent="0.2">
      <c r="B6" s="104"/>
      <c r="C6" s="26" t="s">
        <v>967</v>
      </c>
      <c r="D6" s="84"/>
      <c r="E6" s="84"/>
      <c r="I6" s="2034" t="s">
        <v>938</v>
      </c>
      <c r="J6" s="2000"/>
      <c r="K6" s="2000"/>
      <c r="L6" s="2000"/>
      <c r="M6" s="2000"/>
      <c r="N6" s="2000"/>
      <c r="O6" s="2000"/>
      <c r="P6" s="2000"/>
      <c r="Q6" s="2000"/>
      <c r="R6" s="2000"/>
      <c r="S6" s="2000"/>
    </row>
    <row r="7" spans="1:28" ht="12.2" customHeight="1" x14ac:dyDescent="0.2">
      <c r="I7" s="2029">
        <v>43281</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695</v>
      </c>
      <c r="J9" s="2032"/>
      <c r="K9" s="2032"/>
      <c r="L9" s="2032"/>
      <c r="M9" s="2032"/>
      <c r="N9" s="2032"/>
      <c r="O9" s="2032"/>
      <c r="P9" s="2032"/>
      <c r="Q9" s="2032"/>
      <c r="R9" s="2032"/>
      <c r="S9" s="2033"/>
      <c r="T9" s="2011" t="s">
        <v>554</v>
      </c>
      <c r="U9" s="2012"/>
      <c r="V9" s="2012"/>
      <c r="W9" s="2012"/>
      <c r="X9" s="2012"/>
      <c r="Y9" s="2012"/>
      <c r="Z9" s="2012"/>
      <c r="AA9" s="2013"/>
    </row>
    <row r="10" spans="1:28" ht="13.5" customHeight="1" x14ac:dyDescent="0.2">
      <c r="A10" s="2018" t="s">
        <v>696</v>
      </c>
      <c r="B10" s="2019"/>
      <c r="C10" s="2019"/>
      <c r="D10" s="2019"/>
      <c r="E10" s="2019"/>
      <c r="F10" s="2019"/>
      <c r="G10" s="2019"/>
      <c r="H10" s="2020"/>
      <c r="I10" s="29"/>
      <c r="J10" s="30"/>
      <c r="K10" s="28"/>
      <c r="R10" s="30"/>
      <c r="S10" s="30"/>
      <c r="T10" s="2014"/>
      <c r="U10" s="2000"/>
      <c r="V10" s="2000"/>
      <c r="W10" s="2000"/>
      <c r="X10" s="2000"/>
      <c r="Y10" s="2000"/>
      <c r="Z10" s="2000"/>
      <c r="AA10" s="2001"/>
    </row>
    <row r="11" spans="1:28" ht="14.25" customHeight="1" x14ac:dyDescent="0.2">
      <c r="A11" s="2021" t="s">
        <v>1012</v>
      </c>
      <c r="B11" s="2022"/>
      <c r="C11" s="2022"/>
      <c r="D11" s="2022"/>
      <c r="E11" s="2022"/>
      <c r="F11" s="2022"/>
      <c r="G11" s="2022"/>
      <c r="H11" s="2023"/>
      <c r="I11" s="27"/>
      <c r="J11" s="74"/>
      <c r="K11" s="27"/>
      <c r="O11" s="148" t="s">
        <v>2076</v>
      </c>
      <c r="P11" s="100" t="s">
        <v>210</v>
      </c>
      <c r="Q11" s="30"/>
      <c r="R11" s="28"/>
      <c r="S11" s="27"/>
      <c r="T11" s="2015"/>
      <c r="U11" s="2016"/>
      <c r="V11" s="2016"/>
      <c r="W11" s="2016"/>
      <c r="X11" s="2016"/>
      <c r="Y11" s="2016"/>
      <c r="Z11" s="2016"/>
      <c r="AA11" s="201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79">
        <v>53102002004</v>
      </c>
      <c r="B13" s="1980"/>
      <c r="C13" s="1980"/>
      <c r="D13" s="1980"/>
      <c r="E13" s="1980"/>
      <c r="F13" s="1980"/>
      <c r="G13" s="1980"/>
      <c r="H13" s="1981"/>
      <c r="I13" s="31"/>
      <c r="J13" s="30"/>
      <c r="K13" s="28"/>
      <c r="L13" s="30"/>
      <c r="M13" s="30"/>
      <c r="N13" s="30"/>
      <c r="O13" s="30"/>
      <c r="P13" s="30"/>
      <c r="Q13" s="30"/>
      <c r="R13" s="30"/>
      <c r="S13" s="30"/>
      <c r="T13" s="1985" t="s">
        <v>2083</v>
      </c>
      <c r="U13" s="1986"/>
      <c r="V13" s="1986"/>
      <c r="W13" s="1986"/>
      <c r="X13" s="1986"/>
      <c r="Y13" s="1987"/>
      <c r="Z13" s="1987"/>
      <c r="AA13" s="198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82" t="s">
        <v>2077</v>
      </c>
      <c r="B15" s="1974"/>
      <c r="C15" s="1974"/>
      <c r="D15" s="1974"/>
      <c r="E15" s="1974"/>
      <c r="F15" s="1974"/>
      <c r="G15" s="1974"/>
      <c r="H15" s="1975"/>
      <c r="T15" s="1965" t="s">
        <v>2084</v>
      </c>
      <c r="U15" s="1966"/>
      <c r="V15" s="1966"/>
      <c r="W15" s="1966"/>
      <c r="X15" s="1966"/>
      <c r="Y15" s="1989"/>
      <c r="Z15" s="1989"/>
      <c r="AA15" s="199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8" t="s">
        <v>2078</v>
      </c>
      <c r="B17" s="2009"/>
      <c r="C17" s="2009"/>
      <c r="D17" s="2009"/>
      <c r="E17" s="2009"/>
      <c r="F17" s="2009"/>
      <c r="G17" s="2009"/>
      <c r="H17" s="2010"/>
      <c r="T17" s="1993" t="s">
        <v>2085</v>
      </c>
      <c r="U17" s="1994"/>
      <c r="V17" s="1994"/>
      <c r="W17" s="1994"/>
      <c r="X17" s="1994"/>
      <c r="Y17" s="1994"/>
      <c r="Z17" s="1994"/>
      <c r="AA17" s="1995"/>
    </row>
    <row r="18" spans="1:27" ht="13.5" customHeight="1" x14ac:dyDescent="0.2">
      <c r="A18" s="85" t="s">
        <v>551</v>
      </c>
      <c r="B18" s="76"/>
      <c r="C18" s="72"/>
      <c r="D18" s="76"/>
      <c r="E18" s="76"/>
      <c r="F18" s="76"/>
      <c r="G18" s="76"/>
      <c r="H18" s="56"/>
      <c r="I18" s="2005" t="s">
        <v>697</v>
      </c>
      <c r="J18" s="2006"/>
      <c r="K18" s="2006"/>
      <c r="L18" s="2006"/>
      <c r="M18" s="2006"/>
      <c r="N18" s="2006"/>
      <c r="O18" s="2006"/>
      <c r="P18" s="2006"/>
      <c r="Q18" s="2006"/>
      <c r="R18" s="2006"/>
      <c r="S18" s="2007"/>
      <c r="T18" s="85" t="s">
        <v>735</v>
      </c>
      <c r="U18" s="51"/>
      <c r="V18" s="72"/>
      <c r="W18" s="50"/>
      <c r="X18" s="85" t="s">
        <v>284</v>
      </c>
      <c r="Y18" s="81"/>
      <c r="Z18" s="159" t="s">
        <v>698</v>
      </c>
      <c r="AA18" s="46"/>
    </row>
    <row r="19" spans="1:27" ht="13.5" customHeight="1" x14ac:dyDescent="0.2">
      <c r="A19" s="1982" t="s">
        <v>2079</v>
      </c>
      <c r="B19" s="2025"/>
      <c r="C19" s="2025"/>
      <c r="D19" s="2025"/>
      <c r="E19" s="2025"/>
      <c r="F19" s="2025"/>
      <c r="G19" s="2025"/>
      <c r="H19" s="1984"/>
      <c r="I19" s="30"/>
      <c r="J19" s="99"/>
      <c r="K19" s="40"/>
      <c r="L19" s="38"/>
      <c r="M19" s="112" t="s">
        <v>333</v>
      </c>
      <c r="P19" s="27"/>
      <c r="Q19" s="27"/>
      <c r="R19" s="27"/>
      <c r="S19" s="31"/>
      <c r="T19" s="1982" t="s">
        <v>2086</v>
      </c>
      <c r="U19" s="1983"/>
      <c r="V19" s="1983"/>
      <c r="W19" s="1984"/>
      <c r="X19" s="1992" t="s">
        <v>2087</v>
      </c>
      <c r="Y19" s="1983"/>
      <c r="Z19" s="1991">
        <v>61761</v>
      </c>
      <c r="AA19" s="198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4" t="s">
        <v>2080</v>
      </c>
      <c r="B21" s="1983"/>
      <c r="C21" s="1983"/>
      <c r="D21" s="1983"/>
      <c r="E21" s="1983"/>
      <c r="F21" s="1983"/>
      <c r="G21" s="1983"/>
      <c r="H21" s="1984"/>
      <c r="I21" s="1999" t="s">
        <v>699</v>
      </c>
      <c r="J21" s="2000"/>
      <c r="K21" s="2000"/>
      <c r="L21" s="2000"/>
      <c r="M21" s="2000"/>
      <c r="N21" s="2000"/>
      <c r="O21" s="2000"/>
      <c r="P21" s="2000"/>
      <c r="Q21" s="2000"/>
      <c r="R21" s="2000"/>
      <c r="S21" s="2001"/>
      <c r="T21" s="1962" t="s">
        <v>2088</v>
      </c>
      <c r="U21" s="1963"/>
      <c r="V21" s="1963"/>
      <c r="W21" s="1963"/>
      <c r="X21" s="1976" t="s">
        <v>2089</v>
      </c>
      <c r="Y21" s="1977"/>
      <c r="Z21" s="1977"/>
      <c r="AA21" s="1978"/>
    </row>
    <row r="22" spans="1:27" ht="13.5" customHeight="1" x14ac:dyDescent="0.2">
      <c r="A22" s="87" t="s">
        <v>552</v>
      </c>
      <c r="B22" s="59"/>
      <c r="C22" s="59"/>
      <c r="D22" s="59"/>
      <c r="E22" s="59"/>
      <c r="F22" s="59"/>
      <c r="G22" s="59"/>
      <c r="H22" s="60"/>
      <c r="I22" s="2002" t="s">
        <v>1504</v>
      </c>
      <c r="J22" s="2003"/>
      <c r="K22" s="2003"/>
      <c r="L22" s="2003"/>
      <c r="M22" s="2003"/>
      <c r="N22" s="2003"/>
      <c r="O22" s="2003"/>
      <c r="P22" s="2003"/>
      <c r="Q22" s="2003"/>
      <c r="R22" s="2003"/>
      <c r="S22" s="2004"/>
      <c r="T22" s="85" t="s">
        <v>1596</v>
      </c>
      <c r="U22" s="51"/>
      <c r="V22" s="72"/>
      <c r="W22" s="51"/>
      <c r="X22" s="160" t="s">
        <v>1385</v>
      </c>
      <c r="Z22" s="45"/>
      <c r="AA22" s="46"/>
    </row>
    <row r="23" spans="1:27" ht="13.5" customHeight="1" x14ac:dyDescent="0.2">
      <c r="A23" s="1996" t="s">
        <v>2103</v>
      </c>
      <c r="B23" s="1997"/>
      <c r="C23" s="1997"/>
      <c r="D23" s="1997"/>
      <c r="E23" s="1997"/>
      <c r="F23" s="1997"/>
      <c r="G23" s="1997"/>
      <c r="H23" s="1998"/>
      <c r="T23" s="1957" t="s">
        <v>2101</v>
      </c>
      <c r="U23" s="1958"/>
      <c r="V23" s="1958"/>
      <c r="W23" s="1958"/>
      <c r="X23" s="1973">
        <v>43434</v>
      </c>
      <c r="Y23" s="1974"/>
      <c r="Z23" s="1974"/>
      <c r="AA23" s="1975"/>
    </row>
    <row r="24" spans="1:27" ht="14.1" customHeight="1" x14ac:dyDescent="0.2">
      <c r="A24" s="88" t="s">
        <v>698</v>
      </c>
      <c r="B24" s="49"/>
      <c r="C24" s="49"/>
      <c r="D24" s="49"/>
      <c r="E24" s="49"/>
      <c r="F24" s="49"/>
      <c r="G24" s="49"/>
      <c r="H24" s="61"/>
      <c r="J24" s="2055">
        <f>IF(B5="x",IF(AUDITCHECK!D29="AFR form Incomplete.","",IF(AUDITCHECK!D29="Deficit reduction plan is required.","School District must complete a deficit reduction plan in the 2018-2019 Budget",)),"")</f>
        <v>0</v>
      </c>
      <c r="K24" s="2055"/>
      <c r="L24" s="2055"/>
      <c r="M24" s="2055"/>
      <c r="N24" s="2055"/>
      <c r="O24" s="2055"/>
      <c r="P24" s="2055"/>
      <c r="Q24" s="2055"/>
      <c r="R24" s="2055"/>
      <c r="S24" s="2056"/>
      <c r="T24" s="105" t="s">
        <v>552</v>
      </c>
      <c r="U24" s="106"/>
      <c r="V24" s="106"/>
      <c r="W24" s="106"/>
      <c r="X24" s="107"/>
      <c r="Y24" s="107"/>
      <c r="Z24" s="107"/>
      <c r="AA24" s="108"/>
    </row>
    <row r="25" spans="1:27" ht="14.1" customHeight="1" x14ac:dyDescent="0.2">
      <c r="A25" s="2024">
        <v>61611</v>
      </c>
      <c r="B25" s="1983"/>
      <c r="C25" s="1983"/>
      <c r="D25" s="1983"/>
      <c r="E25" s="1983"/>
      <c r="F25" s="1983"/>
      <c r="G25" s="1983"/>
      <c r="H25" s="1984"/>
      <c r="I25" s="113"/>
      <c r="J25" s="2057"/>
      <c r="K25" s="2057"/>
      <c r="L25" s="2057"/>
      <c r="M25" s="2057"/>
      <c r="N25" s="2057"/>
      <c r="O25" s="2057"/>
      <c r="P25" s="2057"/>
      <c r="Q25" s="2057"/>
      <c r="R25" s="2057"/>
      <c r="S25" s="2058"/>
      <c r="T25" s="1954" t="s">
        <v>2090</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8" t="s">
        <v>1591</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5"/>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8" t="s">
        <v>2102</v>
      </c>
      <c r="B38" s="2009"/>
      <c r="C38" s="2009"/>
      <c r="D38" s="2009"/>
      <c r="E38" s="2009"/>
      <c r="F38" s="1983"/>
      <c r="G38" s="1983"/>
      <c r="H38" s="1984"/>
      <c r="I38" s="2042"/>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46" t="s">
        <v>552</v>
      </c>
      <c r="B39" s="2047"/>
      <c r="C39" s="72"/>
      <c r="D39" s="69"/>
      <c r="E39" s="69"/>
      <c r="F39" s="79"/>
      <c r="G39" s="69"/>
      <c r="H39" s="56"/>
      <c r="I39" s="2046" t="s">
        <v>552</v>
      </c>
      <c r="J39" s="2047"/>
      <c r="K39" s="2047"/>
      <c r="L39" s="2047"/>
      <c r="M39" s="2047"/>
      <c r="N39" s="67"/>
      <c r="O39" s="72"/>
      <c r="P39" s="72"/>
      <c r="Q39" s="78"/>
      <c r="R39" s="72"/>
      <c r="S39" s="56"/>
      <c r="T39" s="72" t="s">
        <v>552</v>
      </c>
      <c r="U39" s="51"/>
      <c r="V39" s="72"/>
      <c r="W39" s="50"/>
      <c r="X39" s="78"/>
      <c r="Y39" s="45"/>
      <c r="Z39" s="45"/>
      <c r="AA39" s="46"/>
    </row>
    <row r="40" spans="1:27" ht="13.5" customHeight="1" x14ac:dyDescent="0.2">
      <c r="A40" s="2049" t="s">
        <v>2103</v>
      </c>
      <c r="B40" s="2050"/>
      <c r="C40" s="2051"/>
      <c r="D40" s="2051"/>
      <c r="E40" s="2051"/>
      <c r="F40" s="2052"/>
      <c r="G40" s="2052"/>
      <c r="H40" s="2053"/>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6" t="s">
        <v>2081</v>
      </c>
      <c r="B42" s="2040"/>
      <c r="C42" s="2041"/>
      <c r="D42" s="2054" t="s">
        <v>2082</v>
      </c>
      <c r="E42" s="2040"/>
      <c r="F42" s="2040"/>
      <c r="G42" s="2040"/>
      <c r="H42" s="2041"/>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3"/>
      <c r="B44" s="2044"/>
      <c r="C44" s="2044"/>
      <c r="D44" s="2044"/>
      <c r="E44" s="2044"/>
      <c r="F44" s="2044"/>
      <c r="G44" s="2044"/>
      <c r="H44" s="2045"/>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6" sqref="A26"/>
    </sheetView>
  </sheetViews>
  <sheetFormatPr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903" t="s">
        <v>106</v>
      </c>
    </row>
    <row r="2" spans="1:6" ht="39.75" customHeight="1" x14ac:dyDescent="0.2">
      <c r="A2" s="2194" t="s">
        <v>1905</v>
      </c>
      <c r="B2" s="1548" t="s">
        <v>2036</v>
      </c>
      <c r="C2" s="713" t="s">
        <v>1910</v>
      </c>
      <c r="D2" s="713" t="s">
        <v>1911</v>
      </c>
      <c r="E2" s="713" t="s">
        <v>1912</v>
      </c>
      <c r="F2" s="713" t="s">
        <v>1913</v>
      </c>
    </row>
    <row r="3" spans="1:6" ht="12" customHeight="1" x14ac:dyDescent="0.2">
      <c r="A3" s="2195"/>
      <c r="B3" s="1545"/>
      <c r="C3" s="1546"/>
      <c r="D3" s="1547" t="s">
        <v>274</v>
      </c>
      <c r="E3" s="1546"/>
      <c r="F3" s="1547" t="s">
        <v>275</v>
      </c>
    </row>
    <row r="4" spans="1:6" ht="13.7" customHeight="1" x14ac:dyDescent="0.2">
      <c r="A4" s="714" t="s">
        <v>1217</v>
      </c>
      <c r="B4" s="1769">
        <f>'Revenues 9-14'!C5</f>
        <v>794000</v>
      </c>
      <c r="C4" s="1544"/>
      <c r="D4" s="1772">
        <f>B4-C4</f>
        <v>794000</v>
      </c>
      <c r="E4" s="1544">
        <v>794532</v>
      </c>
      <c r="F4" s="1772">
        <f>E4-C4</f>
        <v>794532</v>
      </c>
    </row>
    <row r="5" spans="1:6" ht="13.7" customHeight="1" x14ac:dyDescent="0.2">
      <c r="A5" s="714" t="s">
        <v>925</v>
      </c>
      <c r="B5" s="1770">
        <f>'Revenues 9-14'!D5</f>
        <v>110278</v>
      </c>
      <c r="C5" s="583"/>
      <c r="D5" s="1773">
        <f t="shared" ref="D5:D18" si="0">B5-C5</f>
        <v>110278</v>
      </c>
      <c r="E5" s="583">
        <v>110352</v>
      </c>
      <c r="F5" s="1773">
        <f>E5-C5</f>
        <v>110352</v>
      </c>
    </row>
    <row r="6" spans="1:6" ht="13.7" customHeight="1" x14ac:dyDescent="0.2">
      <c r="A6" s="714" t="s">
        <v>431</v>
      </c>
      <c r="B6" s="1770">
        <f>'Revenues 9-14'!E5</f>
        <v>149537</v>
      </c>
      <c r="C6" s="583"/>
      <c r="D6" s="1773">
        <f t="shared" si="0"/>
        <v>149537</v>
      </c>
      <c r="E6" s="583">
        <v>150829</v>
      </c>
      <c r="F6" s="1773">
        <f t="shared" ref="F6:F18" si="1">E6-C6</f>
        <v>150829</v>
      </c>
    </row>
    <row r="7" spans="1:6" ht="13.7" customHeight="1" x14ac:dyDescent="0.2">
      <c r="A7" s="714" t="s">
        <v>157</v>
      </c>
      <c r="B7" s="1770">
        <f>'Revenues 9-14'!F5</f>
        <v>52933</v>
      </c>
      <c r="C7" s="583"/>
      <c r="D7" s="1773">
        <f t="shared" si="0"/>
        <v>52933</v>
      </c>
      <c r="E7" s="583">
        <v>25969</v>
      </c>
      <c r="F7" s="1773">
        <f t="shared" si="1"/>
        <v>25969</v>
      </c>
    </row>
    <row r="8" spans="1:6" ht="13.7" customHeight="1" x14ac:dyDescent="0.2">
      <c r="A8" s="714" t="s">
        <v>1241</v>
      </c>
      <c r="B8" s="1770">
        <f>'Revenues 9-14'!G5</f>
        <v>25496</v>
      </c>
      <c r="C8" s="583"/>
      <c r="D8" s="1773">
        <f t="shared" si="0"/>
        <v>25496</v>
      </c>
      <c r="E8" s="583">
        <v>25557</v>
      </c>
      <c r="F8" s="1773">
        <f t="shared" si="1"/>
        <v>25557</v>
      </c>
    </row>
    <row r="9" spans="1:6" ht="13.7" customHeight="1" x14ac:dyDescent="0.2">
      <c r="A9" s="714" t="s">
        <v>428</v>
      </c>
      <c r="B9" s="1770">
        <f>'Revenues 9-14'!H5</f>
        <v>0</v>
      </c>
      <c r="C9" s="583"/>
      <c r="D9" s="1773">
        <f t="shared" si="0"/>
        <v>0</v>
      </c>
      <c r="E9" s="583">
        <v>0</v>
      </c>
      <c r="F9" s="1773">
        <f t="shared" si="1"/>
        <v>0</v>
      </c>
    </row>
    <row r="10" spans="1:6" ht="13.7" customHeight="1" x14ac:dyDescent="0.2">
      <c r="A10" s="714" t="s">
        <v>427</v>
      </c>
      <c r="B10" s="1770">
        <f>'Revenues 9-14'!I5</f>
        <v>22056</v>
      </c>
      <c r="C10" s="583"/>
      <c r="D10" s="1773">
        <f t="shared" si="0"/>
        <v>22056</v>
      </c>
      <c r="E10" s="583">
        <v>22070</v>
      </c>
      <c r="F10" s="1773">
        <f t="shared" si="1"/>
        <v>22070</v>
      </c>
    </row>
    <row r="11" spans="1:6" x14ac:dyDescent="0.2">
      <c r="A11" s="714" t="s">
        <v>429</v>
      </c>
      <c r="B11" s="1770">
        <f>'Revenues 9-14'!J5</f>
        <v>69959</v>
      </c>
      <c r="C11" s="583"/>
      <c r="D11" s="1773">
        <f t="shared" si="0"/>
        <v>69959</v>
      </c>
      <c r="E11" s="583">
        <v>71022</v>
      </c>
      <c r="F11" s="1773">
        <f t="shared" si="1"/>
        <v>71022</v>
      </c>
    </row>
    <row r="12" spans="1:6" ht="13.7" customHeight="1" x14ac:dyDescent="0.2">
      <c r="A12" s="714" t="s">
        <v>159</v>
      </c>
      <c r="B12" s="1770">
        <f>'Revenues 9-14'!K5</f>
        <v>22056</v>
      </c>
      <c r="C12" s="583"/>
      <c r="D12" s="1773">
        <f t="shared" si="0"/>
        <v>22056</v>
      </c>
      <c r="E12" s="583">
        <v>22070</v>
      </c>
      <c r="F12" s="1773">
        <f t="shared" si="1"/>
        <v>22070</v>
      </c>
    </row>
    <row r="13" spans="1:6" ht="13.7" customHeight="1" x14ac:dyDescent="0.2">
      <c r="A13" s="714" t="s">
        <v>993</v>
      </c>
      <c r="B13" s="1770">
        <f>SUM('Revenues 9-14'!C6:D6)</f>
        <v>22056</v>
      </c>
      <c r="C13" s="583"/>
      <c r="D13" s="1773">
        <f t="shared" si="0"/>
        <v>22056</v>
      </c>
      <c r="E13" s="583">
        <v>22070</v>
      </c>
      <c r="F13" s="1773">
        <f t="shared" si="1"/>
        <v>22070</v>
      </c>
    </row>
    <row r="14" spans="1:6" ht="13.7" customHeight="1" x14ac:dyDescent="0.2">
      <c r="A14" s="714" t="s">
        <v>430</v>
      </c>
      <c r="B14" s="1770">
        <f>SUM('Revenues 9-14'!C7:D7,'Revenues 9-14'!F7:H7)</f>
        <v>8822</v>
      </c>
      <c r="C14" s="583"/>
      <c r="D14" s="1773">
        <f t="shared" si="0"/>
        <v>8822</v>
      </c>
      <c r="E14" s="583">
        <v>8828</v>
      </c>
      <c r="F14" s="1773">
        <f t="shared" si="1"/>
        <v>8828</v>
      </c>
    </row>
    <row r="15" spans="1:6" ht="13.7" customHeight="1" x14ac:dyDescent="0.2">
      <c r="A15" s="714" t="s">
        <v>1220</v>
      </c>
      <c r="B15" s="1770">
        <f>'Revenues 9-14'!E9</f>
        <v>0</v>
      </c>
      <c r="C15" s="583"/>
      <c r="D15" s="1773">
        <f t="shared" si="0"/>
        <v>0</v>
      </c>
      <c r="E15" s="583">
        <v>0</v>
      </c>
      <c r="F15" s="1773">
        <f t="shared" si="1"/>
        <v>0</v>
      </c>
    </row>
    <row r="16" spans="1:6" ht="13.7" customHeight="1" x14ac:dyDescent="0.2">
      <c r="A16" s="714" t="s">
        <v>1221</v>
      </c>
      <c r="B16" s="1770">
        <f>'Revenues 9-14'!G8</f>
        <v>25496</v>
      </c>
      <c r="C16" s="583"/>
      <c r="D16" s="1773">
        <f t="shared" si="0"/>
        <v>25496</v>
      </c>
      <c r="E16" s="583">
        <v>25557</v>
      </c>
      <c r="F16" s="1773">
        <f t="shared" si="1"/>
        <v>25557</v>
      </c>
    </row>
    <row r="17" spans="1:6" ht="13.7" customHeight="1" x14ac:dyDescent="0.2">
      <c r="A17" s="714" t="s">
        <v>1222</v>
      </c>
      <c r="B17" s="1770">
        <f>'Revenues 9-14'!C10</f>
        <v>0</v>
      </c>
      <c r="C17" s="583"/>
      <c r="D17" s="1773">
        <f t="shared" si="0"/>
        <v>0</v>
      </c>
      <c r="E17" s="583">
        <v>0</v>
      </c>
      <c r="F17" s="1773">
        <f t="shared" si="1"/>
        <v>0</v>
      </c>
    </row>
    <row r="18" spans="1:6" ht="13.7" customHeight="1" x14ac:dyDescent="0.2">
      <c r="A18" s="714" t="s">
        <v>786</v>
      </c>
      <c r="B18" s="1770">
        <f>SUM('Revenues 9-14'!C11:K11)</f>
        <v>0</v>
      </c>
      <c r="C18" s="583"/>
      <c r="D18" s="1773">
        <f t="shared" si="0"/>
        <v>0</v>
      </c>
      <c r="E18" s="583">
        <v>0</v>
      </c>
      <c r="F18" s="1773">
        <f t="shared" si="1"/>
        <v>0</v>
      </c>
    </row>
    <row r="19" spans="1:6" ht="13.7" customHeight="1" thickBot="1" x14ac:dyDescent="0.25">
      <c r="A19" s="1774" t="s">
        <v>1223</v>
      </c>
      <c r="B19" s="1771">
        <f>SUM(B4:B18)</f>
        <v>1302689</v>
      </c>
      <c r="C19" s="1771">
        <f>SUM(C4:C18)</f>
        <v>0</v>
      </c>
      <c r="D19" s="1771">
        <f>SUM(D4:D18)</f>
        <v>1302689</v>
      </c>
      <c r="E19" s="1771">
        <f>SUM(E4:E18)</f>
        <v>1278856</v>
      </c>
      <c r="F19" s="1771">
        <f>SUM(F4:F18)</f>
        <v>1278856</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sheet="1" objects="1" scenarios="1"/>
  <mergeCells count="1">
    <mergeCell ref="A2:A3"/>
  </mergeCells>
  <phoneticPr fontId="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47" sqref="H47"/>
    </sheetView>
  </sheetViews>
  <sheetFormatPr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196" t="s">
        <v>650</v>
      </c>
      <c r="B1" s="2197"/>
      <c r="C1" s="720"/>
    </row>
    <row r="2" spans="1:7" ht="33.75" x14ac:dyDescent="0.2">
      <c r="A2" s="2206" t="s">
        <v>1905</v>
      </c>
      <c r="B2" s="2207"/>
      <c r="C2" s="1904" t="s">
        <v>2037</v>
      </c>
      <c r="D2" s="722" t="s">
        <v>2044</v>
      </c>
      <c r="E2" s="722" t="s">
        <v>2045</v>
      </c>
      <c r="F2" s="1904" t="s">
        <v>2038</v>
      </c>
    </row>
    <row r="3" spans="1:7" ht="15.75" customHeight="1" x14ac:dyDescent="0.2">
      <c r="A3" s="2213" t="s">
        <v>1176</v>
      </c>
      <c r="B3" s="2214"/>
      <c r="C3" s="2198"/>
      <c r="D3" s="2199"/>
      <c r="E3" s="2199"/>
      <c r="F3" s="2200"/>
    </row>
    <row r="4" spans="1:7" ht="12.75" customHeight="1" thickBot="1" x14ac:dyDescent="0.25">
      <c r="A4" s="2208" t="s">
        <v>651</v>
      </c>
      <c r="B4" s="2209"/>
      <c r="C4" s="579"/>
      <c r="D4" s="579"/>
      <c r="E4" s="579"/>
      <c r="F4" s="1775">
        <f>SUM(C4+D4)-E4</f>
        <v>0</v>
      </c>
    </row>
    <row r="5" spans="1:7" ht="15.75" customHeight="1" thickTop="1" x14ac:dyDescent="0.2">
      <c r="A5" s="2210" t="s">
        <v>1172</v>
      </c>
      <c r="B5" s="2205"/>
      <c r="C5" s="2201"/>
      <c r="D5" s="2202"/>
      <c r="E5" s="2202"/>
      <c r="F5" s="220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1" t="s">
        <v>652</v>
      </c>
      <c r="B15" s="2212"/>
      <c r="C15" s="1775">
        <f>SUM(C6:C14)</f>
        <v>0</v>
      </c>
      <c r="D15" s="1775">
        <f>SUM(D6:D14)</f>
        <v>0</v>
      </c>
      <c r="E15" s="1775">
        <f>SUM(E6:E14)</f>
        <v>0</v>
      </c>
      <c r="F15" s="1775">
        <f>SUM(F6:F14)</f>
        <v>0</v>
      </c>
      <c r="G15" s="550"/>
    </row>
    <row r="16" spans="1:7" s="202" customFormat="1" ht="15.75" customHeight="1" thickTop="1" x14ac:dyDescent="0.2">
      <c r="A16" s="2204" t="s">
        <v>1173</v>
      </c>
      <c r="B16" s="2205"/>
      <c r="C16" s="2201"/>
      <c r="D16" s="2202"/>
      <c r="E16" s="2202"/>
      <c r="F16" s="2203"/>
    </row>
    <row r="17" spans="1:11" ht="12.75" customHeight="1" thickBot="1" x14ac:dyDescent="0.25">
      <c r="A17" s="2223" t="s">
        <v>66</v>
      </c>
      <c r="B17" s="2224"/>
      <c r="C17" s="725"/>
      <c r="D17" s="583"/>
      <c r="E17" s="725"/>
      <c r="F17" s="1775">
        <f>SUM(C17+D17)-E17</f>
        <v>0</v>
      </c>
    </row>
    <row r="18" spans="1:11" ht="12.75" customHeight="1" thickTop="1" thickBot="1" x14ac:dyDescent="0.25">
      <c r="A18" s="2223" t="s">
        <v>6</v>
      </c>
      <c r="B18" s="2224"/>
      <c r="C18" s="725"/>
      <c r="D18" s="583"/>
      <c r="E18" s="725"/>
      <c r="F18" s="1775">
        <f>SUM(C18+D18)-E18</f>
        <v>0</v>
      </c>
    </row>
    <row r="19" spans="1:11" ht="12.75" customHeight="1" thickTop="1" thickBot="1" x14ac:dyDescent="0.25">
      <c r="A19" s="2223" t="s">
        <v>406</v>
      </c>
      <c r="B19" s="2224"/>
      <c r="C19" s="725"/>
      <c r="D19" s="583"/>
      <c r="E19" s="725"/>
      <c r="F19" s="1775">
        <f>SUM(C19+D19)-E19</f>
        <v>0</v>
      </c>
    </row>
    <row r="20" spans="1:11" ht="12.75" customHeight="1" thickTop="1" thickBot="1" x14ac:dyDescent="0.25">
      <c r="A20" s="2223" t="s">
        <v>468</v>
      </c>
      <c r="B20" s="2224"/>
      <c r="C20" s="725"/>
      <c r="D20" s="583"/>
      <c r="E20" s="725"/>
      <c r="F20" s="1775">
        <f>SUM(C20+D20)-E20</f>
        <v>0</v>
      </c>
    </row>
    <row r="21" spans="1:11" ht="14.25" thickTop="1" thickBot="1" x14ac:dyDescent="0.25">
      <c r="A21" s="2211" t="s">
        <v>653</v>
      </c>
      <c r="B21" s="2212"/>
      <c r="C21" s="1775">
        <f>SUM(C17:C20)</f>
        <v>0</v>
      </c>
      <c r="D21" s="1775">
        <f>SUM(D17:D20)</f>
        <v>0</v>
      </c>
      <c r="E21" s="1775">
        <f>SUM(E17:E20)</f>
        <v>0</v>
      </c>
      <c r="F21" s="1775">
        <f>SUM(F17:F20)</f>
        <v>0</v>
      </c>
      <c r="G21" s="550"/>
    </row>
    <row r="22" spans="1:11" ht="15.75" customHeight="1" thickTop="1" x14ac:dyDescent="0.2">
      <c r="A22" s="2215" t="s">
        <v>1174</v>
      </c>
      <c r="B22" s="2205"/>
      <c r="C22" s="2201"/>
      <c r="D22" s="2202"/>
      <c r="E22" s="2202"/>
      <c r="F22" s="2203"/>
    </row>
    <row r="23" spans="1:11" ht="13.5" thickBot="1" x14ac:dyDescent="0.25">
      <c r="A23" s="2208" t="s">
        <v>654</v>
      </c>
      <c r="B23" s="2209"/>
      <c r="C23" s="579"/>
      <c r="D23" s="579"/>
      <c r="E23" s="579"/>
      <c r="F23" s="1775">
        <f>SUM(C23+D23)-E23</f>
        <v>0</v>
      </c>
      <c r="G23" s="550"/>
    </row>
    <row r="24" spans="1:11" ht="15.75" customHeight="1" thickTop="1" x14ac:dyDescent="0.2">
      <c r="A24" s="2215" t="s">
        <v>1175</v>
      </c>
      <c r="B24" s="2205"/>
      <c r="C24" s="2201"/>
      <c r="D24" s="2202"/>
      <c r="E24" s="2202"/>
      <c r="F24" s="2203"/>
    </row>
    <row r="25" spans="1:11" ht="13.5" thickBot="1" x14ac:dyDescent="0.25">
      <c r="A25" s="2208" t="s">
        <v>655</v>
      </c>
      <c r="B25" s="2209"/>
      <c r="C25" s="579"/>
      <c r="D25" s="579"/>
      <c r="E25" s="579"/>
      <c r="F25" s="1775">
        <f>SUM(C25+D25)-E25</f>
        <v>0</v>
      </c>
      <c r="G25" s="550"/>
    </row>
    <row r="26" spans="1:11" ht="15.75" customHeight="1" thickTop="1" x14ac:dyDescent="0.2">
      <c r="A26" s="2210" t="s">
        <v>678</v>
      </c>
      <c r="B26" s="2205"/>
      <c r="C26" s="726"/>
      <c r="D26" s="726"/>
      <c r="E26" s="726"/>
      <c r="F26" s="727"/>
    </row>
    <row r="27" spans="1:11" ht="13.5" thickBot="1" x14ac:dyDescent="0.25">
      <c r="A27" s="2211" t="s">
        <v>1130</v>
      </c>
      <c r="B27" s="2212"/>
      <c r="C27" s="583"/>
      <c r="D27" s="583"/>
      <c r="E27" s="583"/>
      <c r="F27" s="1775">
        <f>SUM(C27+D27)-E27</f>
        <v>0</v>
      </c>
      <c r="G27" s="550"/>
    </row>
    <row r="28" spans="1:11" ht="7.5" customHeight="1" thickTop="1" x14ac:dyDescent="0.2">
      <c r="A28" s="592"/>
    </row>
    <row r="29" spans="1:11" ht="23.25" customHeight="1" x14ac:dyDescent="0.2">
      <c r="A29" s="2216" t="s">
        <v>603</v>
      </c>
      <c r="B29" s="2197"/>
      <c r="C29" s="728"/>
      <c r="D29" s="728"/>
      <c r="E29" s="728"/>
      <c r="F29" s="728"/>
      <c r="G29" s="728"/>
      <c r="H29" s="728"/>
      <c r="I29" s="728"/>
      <c r="J29" s="728"/>
    </row>
    <row r="30" spans="1:11" ht="33.75" x14ac:dyDescent="0.2">
      <c r="A30" s="1549" t="s">
        <v>1131</v>
      </c>
      <c r="B30" s="729" t="s">
        <v>1186</v>
      </c>
      <c r="C30" s="1905" t="s">
        <v>604</v>
      </c>
      <c r="D30" s="1905" t="s">
        <v>1772</v>
      </c>
      <c r="E30" s="1905" t="s">
        <v>2039</v>
      </c>
      <c r="F30" s="1905" t="s">
        <v>2040</v>
      </c>
      <c r="G30" s="1905" t="s">
        <v>2043</v>
      </c>
      <c r="H30" s="1905" t="s">
        <v>2041</v>
      </c>
      <c r="I30" s="1905" t="s">
        <v>2042</v>
      </c>
      <c r="J30" s="1906"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t="s">
        <v>2091</v>
      </c>
      <c r="B32" s="732">
        <v>42214</v>
      </c>
      <c r="C32" s="733">
        <v>321000</v>
      </c>
      <c r="D32" s="734">
        <v>1</v>
      </c>
      <c r="E32" s="733">
        <v>179000</v>
      </c>
      <c r="F32" s="733"/>
      <c r="G32" s="733"/>
      <c r="H32" s="733">
        <v>148000</v>
      </c>
      <c r="I32" s="1776">
        <f>((E32+F32)-H32)+G32</f>
        <v>31000</v>
      </c>
      <c r="J32" s="733">
        <v>31000</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t="s">
        <v>2092</v>
      </c>
      <c r="B34" s="732">
        <v>43166</v>
      </c>
      <c r="C34" s="733">
        <v>304000</v>
      </c>
      <c r="D34" s="734">
        <v>7</v>
      </c>
      <c r="E34" s="733"/>
      <c r="F34" s="733">
        <v>304000</v>
      </c>
      <c r="G34" s="733"/>
      <c r="H34" s="733"/>
      <c r="I34" s="1776">
        <f t="shared" si="1"/>
        <v>304000</v>
      </c>
      <c r="J34" s="733">
        <v>301149</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5"/>
      <c r="D37" s="739"/>
      <c r="E37" s="465"/>
      <c r="F37" s="465"/>
      <c r="G37" s="465"/>
      <c r="H37" s="465"/>
      <c r="I37" s="1776">
        <f t="shared" si="1"/>
        <v>0</v>
      </c>
      <c r="J37" s="465"/>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625000</v>
      </c>
      <c r="D49" s="744"/>
      <c r="E49" s="1776">
        <f t="shared" ref="E49:J49" si="2">SUM(E31:E48)</f>
        <v>179000</v>
      </c>
      <c r="F49" s="1776">
        <f t="shared" si="2"/>
        <v>304000</v>
      </c>
      <c r="G49" s="1776">
        <f t="shared" si="2"/>
        <v>0</v>
      </c>
      <c r="H49" s="1776">
        <f t="shared" si="2"/>
        <v>148000</v>
      </c>
      <c r="I49" s="1776">
        <f t="shared" si="2"/>
        <v>335000</v>
      </c>
      <c r="J49" s="1776">
        <f t="shared" si="2"/>
        <v>332149</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7" t="s">
        <v>605</v>
      </c>
      <c r="C52" s="2218"/>
      <c r="D52" s="2218"/>
      <c r="E52" s="748" t="s">
        <v>900</v>
      </c>
      <c r="F52" s="2219" t="s">
        <v>2100</v>
      </c>
      <c r="G52" s="2220"/>
      <c r="H52" s="735"/>
      <c r="I52" s="735"/>
      <c r="J52" s="745"/>
    </row>
    <row r="53" spans="1:11" ht="11.25" customHeight="1" x14ac:dyDescent="0.2">
      <c r="A53" s="749" t="s">
        <v>969</v>
      </c>
      <c r="B53" s="750" t="s">
        <v>1008</v>
      </c>
      <c r="C53" s="745"/>
      <c r="D53" s="736"/>
      <c r="E53" s="748" t="s">
        <v>518</v>
      </c>
      <c r="F53" s="2221"/>
      <c r="G53" s="2222"/>
      <c r="H53" s="735"/>
      <c r="I53" s="735"/>
      <c r="J53" s="745"/>
    </row>
    <row r="54" spans="1:11" ht="11.25" customHeight="1" x14ac:dyDescent="0.2">
      <c r="A54" s="751" t="s">
        <v>970</v>
      </c>
      <c r="B54" s="746" t="s">
        <v>1009</v>
      </c>
      <c r="C54" s="745"/>
      <c r="D54" s="736"/>
      <c r="E54" s="748" t="s">
        <v>519</v>
      </c>
      <c r="F54" s="2221"/>
      <c r="G54" s="222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49" t="s">
        <v>911</v>
      </c>
      <c r="B1" s="2250"/>
      <c r="C1" s="2250"/>
      <c r="D1" s="2250"/>
      <c r="E1" s="2250"/>
      <c r="F1" s="2250"/>
      <c r="G1" s="2251"/>
      <c r="H1" s="1550"/>
      <c r="I1" s="759"/>
      <c r="J1" s="431"/>
    </row>
    <row r="2" spans="1:11" ht="26.25" x14ac:dyDescent="0.2">
      <c r="A2" s="2235" t="s">
        <v>1776</v>
      </c>
      <c r="B2" s="2236"/>
      <c r="C2" s="2236"/>
      <c r="D2" s="2236"/>
      <c r="E2" s="2237"/>
      <c r="F2" s="760" t="s">
        <v>960</v>
      </c>
      <c r="G2" s="761" t="s">
        <v>1773</v>
      </c>
      <c r="H2" s="761" t="s">
        <v>430</v>
      </c>
      <c r="I2" s="761" t="s">
        <v>1220</v>
      </c>
      <c r="J2" s="761" t="s">
        <v>1919</v>
      </c>
      <c r="K2" s="761" t="s">
        <v>140</v>
      </c>
    </row>
    <row r="3" spans="1:11" x14ac:dyDescent="0.2">
      <c r="A3" s="2238" t="s">
        <v>1698</v>
      </c>
      <c r="B3" s="2239"/>
      <c r="C3" s="2239"/>
      <c r="D3" s="2239"/>
      <c r="E3" s="2240"/>
      <c r="F3" s="762"/>
      <c r="G3" s="763"/>
      <c r="H3" s="763"/>
      <c r="I3" s="763"/>
      <c r="J3" s="764"/>
      <c r="K3" s="764"/>
    </row>
    <row r="4" spans="1:11" x14ac:dyDescent="0.2">
      <c r="A4" s="2241" t="s">
        <v>387</v>
      </c>
      <c r="B4" s="2242"/>
      <c r="C4" s="2242"/>
      <c r="D4" s="2242"/>
      <c r="E4" s="2218"/>
      <c r="F4" s="765"/>
      <c r="G4" s="766"/>
      <c r="H4" s="767"/>
      <c r="I4" s="766"/>
      <c r="J4" s="768"/>
      <c r="K4" s="768"/>
    </row>
    <row r="5" spans="1:11" x14ac:dyDescent="0.2">
      <c r="A5" s="2252" t="s">
        <v>1129</v>
      </c>
      <c r="B5" s="2232"/>
      <c r="C5" s="2232"/>
      <c r="D5" s="2232"/>
      <c r="E5" s="2253"/>
      <c r="F5" s="769" t="s">
        <v>903</v>
      </c>
      <c r="G5" s="770"/>
      <c r="H5" s="763">
        <v>8820</v>
      </c>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52" t="s">
        <v>1920</v>
      </c>
      <c r="B10" s="2232"/>
      <c r="C10" s="2232"/>
      <c r="D10" s="2232"/>
      <c r="E10" s="2254"/>
      <c r="F10" s="782" t="s">
        <v>917</v>
      </c>
      <c r="G10" s="781"/>
      <c r="H10" s="783"/>
      <c r="I10" s="763"/>
      <c r="J10" s="764"/>
      <c r="K10" s="764"/>
    </row>
    <row r="11" spans="1:11" x14ac:dyDescent="0.2">
      <c r="A11" s="2252" t="s">
        <v>162</v>
      </c>
      <c r="B11" s="2232"/>
      <c r="C11" s="2232"/>
      <c r="D11" s="2232"/>
      <c r="E11" s="2253"/>
      <c r="F11" s="769" t="s">
        <v>907</v>
      </c>
      <c r="G11" s="770"/>
      <c r="H11" s="763"/>
      <c r="I11" s="763"/>
      <c r="J11" s="764"/>
      <c r="K11" s="772"/>
    </row>
    <row r="12" spans="1:11" ht="13.5" thickBot="1" x14ac:dyDescent="0.25">
      <c r="A12" s="2246" t="s">
        <v>961</v>
      </c>
      <c r="B12" s="2247"/>
      <c r="C12" s="2247"/>
      <c r="D12" s="2247"/>
      <c r="E12" s="2248"/>
      <c r="F12" s="1777"/>
      <c r="G12" s="1778">
        <f>SUM(G5:G11)</f>
        <v>0</v>
      </c>
      <c r="H12" s="1778">
        <f>SUM(H5:H11)</f>
        <v>8820</v>
      </c>
      <c r="I12" s="1778">
        <f>SUM(I5:I11)</f>
        <v>0</v>
      </c>
      <c r="J12" s="1778">
        <f>SUM(J5:J11)</f>
        <v>0</v>
      </c>
      <c r="K12" s="1778">
        <f>SUM(K5:K11)</f>
        <v>0</v>
      </c>
    </row>
    <row r="13" spans="1:11" ht="13.5" thickTop="1" x14ac:dyDescent="0.2">
      <c r="A13" s="2243" t="s">
        <v>388</v>
      </c>
      <c r="B13" s="2244"/>
      <c r="C13" s="2244"/>
      <c r="D13" s="2244"/>
      <c r="E13" s="2245"/>
      <c r="F13" s="784"/>
      <c r="G13" s="785"/>
      <c r="H13" s="786"/>
      <c r="I13" s="787"/>
      <c r="J13" s="787"/>
      <c r="K13" s="787"/>
    </row>
    <row r="14" spans="1:11" x14ac:dyDescent="0.2">
      <c r="A14" s="2258" t="s">
        <v>476</v>
      </c>
      <c r="B14" s="2258"/>
      <c r="C14" s="2258"/>
      <c r="D14" s="2258"/>
      <c r="E14" s="2259"/>
      <c r="F14" s="788" t="s">
        <v>909</v>
      </c>
      <c r="G14" s="781"/>
      <c r="H14" s="763">
        <v>8820</v>
      </c>
      <c r="I14" s="770"/>
      <c r="J14" s="772"/>
      <c r="K14" s="764"/>
    </row>
    <row r="15" spans="1:11" x14ac:dyDescent="0.2">
      <c r="A15" s="2232" t="s">
        <v>4</v>
      </c>
      <c r="B15" s="2232"/>
      <c r="C15" s="2232"/>
      <c r="D15" s="2232"/>
      <c r="E15" s="2253"/>
      <c r="F15" s="788" t="s">
        <v>910</v>
      </c>
      <c r="G15" s="770"/>
      <c r="H15" s="763"/>
      <c r="I15" s="763"/>
      <c r="J15" s="764"/>
      <c r="K15" s="764"/>
    </row>
    <row r="16" spans="1:11" x14ac:dyDescent="0.2">
      <c r="A16" s="2232" t="s">
        <v>316</v>
      </c>
      <c r="B16" s="2232"/>
      <c r="C16" s="2232"/>
      <c r="D16" s="2232"/>
      <c r="E16" s="2253"/>
      <c r="F16" s="788" t="s">
        <v>980</v>
      </c>
      <c r="G16" s="771"/>
      <c r="H16" s="766"/>
      <c r="I16" s="766"/>
      <c r="J16" s="768"/>
      <c r="K16" s="768"/>
    </row>
    <row r="17" spans="1:11" x14ac:dyDescent="0.2">
      <c r="A17" s="2227" t="s">
        <v>992</v>
      </c>
      <c r="B17" s="2227"/>
      <c r="C17" s="2227"/>
      <c r="D17" s="2227"/>
      <c r="E17" s="2228"/>
      <c r="F17" s="789"/>
      <c r="G17" s="790"/>
      <c r="H17" s="791"/>
      <c r="I17" s="791"/>
      <c r="J17" s="792"/>
      <c r="K17" s="793"/>
    </row>
    <row r="18" spans="1:11" x14ac:dyDescent="0.2">
      <c r="A18" s="2229" t="s">
        <v>386</v>
      </c>
      <c r="B18" s="2230"/>
      <c r="C18" s="2230"/>
      <c r="D18" s="2230"/>
      <c r="E18" s="2231"/>
      <c r="F18" s="788" t="s">
        <v>989</v>
      </c>
      <c r="G18" s="781"/>
      <c r="H18" s="781"/>
      <c r="I18" s="781"/>
      <c r="J18" s="764"/>
      <c r="K18" s="794"/>
    </row>
    <row r="19" spans="1:11" ht="21.75" customHeight="1" x14ac:dyDescent="0.2">
      <c r="A19" s="2232" t="s">
        <v>1916</v>
      </c>
      <c r="B19" s="2232"/>
      <c r="C19" s="2232"/>
      <c r="D19" s="2232"/>
      <c r="E19" s="2260"/>
      <c r="F19" s="788" t="s">
        <v>990</v>
      </c>
      <c r="G19" s="781"/>
      <c r="H19" s="781"/>
      <c r="I19" s="781"/>
      <c r="J19" s="764"/>
      <c r="K19" s="794"/>
    </row>
    <row r="20" spans="1:11" x14ac:dyDescent="0.2">
      <c r="A20" s="2229" t="s">
        <v>1921</v>
      </c>
      <c r="B20" s="2230"/>
      <c r="C20" s="2230"/>
      <c r="D20" s="2230"/>
      <c r="E20" s="2231"/>
      <c r="F20" s="788" t="s">
        <v>991</v>
      </c>
      <c r="G20" s="781"/>
      <c r="H20" s="781"/>
      <c r="I20" s="781"/>
      <c r="J20" s="764"/>
      <c r="K20" s="794"/>
    </row>
    <row r="21" spans="1:11" ht="13.5" thickBot="1" x14ac:dyDescent="0.25">
      <c r="A21" s="2226" t="s">
        <v>659</v>
      </c>
      <c r="B21" s="2226"/>
      <c r="C21" s="2226"/>
      <c r="D21" s="2226"/>
      <c r="E21" s="2226"/>
      <c r="F21" s="1779"/>
      <c r="G21" s="791"/>
      <c r="H21" s="795"/>
      <c r="I21" s="795"/>
      <c r="J21" s="1780">
        <f>SUM(J18:J20)</f>
        <v>0</v>
      </c>
      <c r="K21" s="792"/>
    </row>
    <row r="22" spans="1:11" ht="13.5" thickTop="1" x14ac:dyDescent="0.2">
      <c r="A22" s="2232" t="s">
        <v>1922</v>
      </c>
      <c r="B22" s="2232"/>
      <c r="C22" s="2232"/>
      <c r="D22" s="2232"/>
      <c r="E22" s="2253"/>
      <c r="F22" s="788" t="s">
        <v>917</v>
      </c>
      <c r="G22" s="781"/>
      <c r="H22" s="763"/>
      <c r="I22" s="763"/>
      <c r="J22" s="796"/>
      <c r="K22" s="764"/>
    </row>
    <row r="23" spans="1:11" ht="13.5" thickBot="1" x14ac:dyDescent="0.25">
      <c r="A23" s="2225" t="s">
        <v>962</v>
      </c>
      <c r="B23" s="2226"/>
      <c r="C23" s="2226"/>
      <c r="D23" s="2226"/>
      <c r="E23" s="2226"/>
      <c r="F23" s="1781"/>
      <c r="G23" s="1778">
        <f>SUM(G14:G16,G21,G22)</f>
        <v>0</v>
      </c>
      <c r="H23" s="1778">
        <f>SUM(H14:H16,H21,H22)</f>
        <v>8820</v>
      </c>
      <c r="I23" s="1778">
        <f>SUM(I14:I16,I21,I22)</f>
        <v>0</v>
      </c>
      <c r="J23" s="1778">
        <f>SUM(J14:J16,J21,J22)</f>
        <v>0</v>
      </c>
      <c r="K23" s="1778">
        <f>SUM(K14:K16,K21,K22)</f>
        <v>0</v>
      </c>
    </row>
    <row r="24" spans="1:11" ht="14.25" thickTop="1" thickBot="1" x14ac:dyDescent="0.25">
      <c r="A24" s="2225" t="s">
        <v>2025</v>
      </c>
      <c r="B24" s="2226"/>
      <c r="C24" s="2226"/>
      <c r="D24" s="2226"/>
      <c r="E24" s="2226"/>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0" t="s">
        <v>2035</v>
      </c>
      <c r="B28" s="1901"/>
      <c r="C28" s="1901"/>
      <c r="D28" s="1901"/>
      <c r="E28" s="1902"/>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55"/>
      <c r="I31" s="2256"/>
      <c r="J31" s="2256"/>
      <c r="K31" s="2256"/>
    </row>
    <row r="32" spans="1:11" x14ac:dyDescent="0.2">
      <c r="A32" s="808"/>
      <c r="B32" s="236"/>
      <c r="C32" s="236"/>
      <c r="D32" s="236"/>
      <c r="E32" s="804"/>
      <c r="F32" s="810" t="s">
        <v>561</v>
      </c>
      <c r="G32" s="763"/>
      <c r="H32" s="2257"/>
      <c r="I32" s="2256"/>
      <c r="J32" s="2256"/>
      <c r="K32" s="2256"/>
    </row>
    <row r="33" spans="1:11" ht="1.5" customHeight="1" x14ac:dyDescent="0.2">
      <c r="A33" s="811" t="s">
        <v>1231</v>
      </c>
      <c r="B33" s="362"/>
      <c r="C33" s="362"/>
      <c r="D33" s="362"/>
      <c r="E33" s="362"/>
      <c r="F33" s="362"/>
      <c r="G33" s="812"/>
      <c r="H33" s="2257"/>
      <c r="I33" s="2256"/>
      <c r="J33" s="2256"/>
      <c r="K33" s="2256"/>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33"/>
      <c r="C41" s="2233"/>
      <c r="D41" s="2233"/>
      <c r="E41" s="2233"/>
      <c r="F41" s="22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sheet="1" objects="1" scenarios="1"/>
  <mergeCells count="22">
    <mergeCell ref="H31:K33"/>
    <mergeCell ref="A14:E14"/>
    <mergeCell ref="A15:E15"/>
    <mergeCell ref="A16:E16"/>
    <mergeCell ref="A22:E22"/>
    <mergeCell ref="A19:E19"/>
    <mergeCell ref="A21:E21"/>
    <mergeCell ref="A23:E23"/>
    <mergeCell ref="A1:G1"/>
    <mergeCell ref="A5:E5"/>
    <mergeCell ref="A11:E11"/>
    <mergeCell ref="A10:E10"/>
    <mergeCell ref="A24:E24"/>
    <mergeCell ref="A17:E17"/>
    <mergeCell ref="A20:E20"/>
    <mergeCell ref="A41:F41"/>
    <mergeCell ref="A2:E2"/>
    <mergeCell ref="A3:E3"/>
    <mergeCell ref="A4:E4"/>
    <mergeCell ref="A13:E13"/>
    <mergeCell ref="A18:E18"/>
    <mergeCell ref="A12:E12"/>
  </mergeCells>
  <phoneticPr fontId="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3" sqref="J3"/>
    </sheetView>
  </sheetViews>
  <sheetFormatPr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63" t="s">
        <v>2034</v>
      </c>
      <c r="B1" s="2264"/>
      <c r="C1" s="2265"/>
      <c r="D1" s="825"/>
      <c r="E1" s="826"/>
      <c r="F1" s="826"/>
      <c r="G1" s="827"/>
      <c r="H1" s="828"/>
      <c r="I1" s="829"/>
      <c r="J1" s="2261"/>
      <c r="K1" s="2262"/>
      <c r="L1" s="2262"/>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80">
        <f>(C3+D3)-E3</f>
        <v>0</v>
      </c>
      <c r="G3" s="835"/>
      <c r="H3" s="834"/>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c r="D5" s="840"/>
      <c r="E5" s="840"/>
      <c r="F5" s="1780">
        <f>(C5+D5)-E5</f>
        <v>0</v>
      </c>
      <c r="G5" s="836"/>
      <c r="H5" s="841"/>
      <c r="I5" s="841"/>
      <c r="J5" s="841"/>
      <c r="K5" s="792"/>
      <c r="L5" s="1789">
        <f>F5-K5</f>
        <v>0</v>
      </c>
    </row>
    <row r="6" spans="1:14" ht="14.25" thickTop="1" thickBot="1" x14ac:dyDescent="0.25">
      <c r="A6" s="777" t="s">
        <v>1179</v>
      </c>
      <c r="B6" s="839">
        <v>222</v>
      </c>
      <c r="C6" s="764"/>
      <c r="D6" s="764"/>
      <c r="E6" s="764"/>
      <c r="F6" s="1780">
        <f>(C6+D6)-E6</f>
        <v>0</v>
      </c>
      <c r="G6" s="836">
        <v>50</v>
      </c>
      <c r="H6" s="764"/>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c r="D8" s="843"/>
      <c r="E8" s="843"/>
      <c r="F8" s="1780">
        <f>(C8+D8)-E8</f>
        <v>0</v>
      </c>
      <c r="G8" s="842">
        <v>50</v>
      </c>
      <c r="H8" s="764"/>
      <c r="I8" s="764"/>
      <c r="J8" s="764"/>
      <c r="K8" s="1789">
        <f>(H8+I8)-J8</f>
        <v>0</v>
      </c>
      <c r="L8" s="1789">
        <f>F8-K8</f>
        <v>0</v>
      </c>
    </row>
    <row r="9" spans="1:14" ht="14.25" thickTop="1" thickBot="1" x14ac:dyDescent="0.25">
      <c r="A9" s="777" t="s">
        <v>1181</v>
      </c>
      <c r="B9" s="839">
        <v>232</v>
      </c>
      <c r="C9" s="764"/>
      <c r="D9" s="764"/>
      <c r="E9" s="764"/>
      <c r="F9" s="1780">
        <f>(C9+D9)-E9</f>
        <v>0</v>
      </c>
      <c r="G9" s="842">
        <v>20</v>
      </c>
      <c r="H9" s="764"/>
      <c r="I9" s="764"/>
      <c r="J9" s="764"/>
      <c r="K9" s="1789">
        <f>(H9+I9)-J9</f>
        <v>0</v>
      </c>
      <c r="L9" s="1789">
        <f>F9-K9</f>
        <v>0</v>
      </c>
    </row>
    <row r="10" spans="1:14" ht="24" thickTop="1" thickBot="1" x14ac:dyDescent="0.25">
      <c r="A10" s="844" t="s">
        <v>1182</v>
      </c>
      <c r="B10" s="839">
        <v>240</v>
      </c>
      <c r="C10" s="845"/>
      <c r="D10" s="845"/>
      <c r="E10" s="845"/>
      <c r="F10" s="1784">
        <f>(C10+D10)-E10</f>
        <v>0</v>
      </c>
      <c r="G10" s="842">
        <v>20</v>
      </c>
      <c r="H10" s="846"/>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c r="D12" s="843"/>
      <c r="E12" s="843"/>
      <c r="F12" s="1780">
        <f>(C12+D12)-E12</f>
        <v>0</v>
      </c>
      <c r="G12" s="842">
        <v>10</v>
      </c>
      <c r="H12" s="764"/>
      <c r="I12" s="764"/>
      <c r="J12" s="764"/>
      <c r="K12" s="1789">
        <f>(H12+I12)-J12</f>
        <v>0</v>
      </c>
      <c r="L12" s="1789">
        <f>F12-K12</f>
        <v>0</v>
      </c>
    </row>
    <row r="13" spans="1:14" ht="14.25" thickTop="1" thickBot="1" x14ac:dyDescent="0.25">
      <c r="A13" s="847" t="s">
        <v>1184</v>
      </c>
      <c r="B13" s="839">
        <v>252</v>
      </c>
      <c r="C13" s="843"/>
      <c r="D13" s="843"/>
      <c r="E13" s="843"/>
      <c r="F13" s="1780">
        <f>(C13+D13)-E13</f>
        <v>0</v>
      </c>
      <c r="G13" s="842">
        <v>5</v>
      </c>
      <c r="H13" s="764"/>
      <c r="I13" s="764"/>
      <c r="J13" s="764"/>
      <c r="K13" s="1789">
        <f>(H13+I13)-J13</f>
        <v>0</v>
      </c>
      <c r="L13" s="1789">
        <f>F13-K13</f>
        <v>0</v>
      </c>
    </row>
    <row r="14" spans="1:14" ht="14.25" thickTop="1" thickBot="1" x14ac:dyDescent="0.25">
      <c r="A14" s="847" t="s">
        <v>1185</v>
      </c>
      <c r="B14" s="839">
        <v>253</v>
      </c>
      <c r="C14" s="764"/>
      <c r="D14" s="764"/>
      <c r="E14" s="764"/>
      <c r="F14" s="1780">
        <f>(C14+D14)-E14</f>
        <v>0</v>
      </c>
      <c r="G14" s="842">
        <v>3</v>
      </c>
      <c r="H14" s="764"/>
      <c r="I14" s="764"/>
      <c r="J14" s="764"/>
      <c r="K14" s="1789">
        <f>(H14+I14)-J14</f>
        <v>0</v>
      </c>
      <c r="L14" s="1789">
        <f>F14-K14</f>
        <v>0</v>
      </c>
    </row>
    <row r="15" spans="1:14" ht="15" customHeight="1" thickTop="1" thickBot="1" x14ac:dyDescent="0.25">
      <c r="A15" s="1651" t="s">
        <v>549</v>
      </c>
      <c r="B15" s="1650">
        <v>260</v>
      </c>
      <c r="C15" s="843"/>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0</v>
      </c>
      <c r="D16" s="1780">
        <f>SUM(D3,D5:D6,D8:D10,D12:D15)</f>
        <v>0</v>
      </c>
      <c r="E16" s="1780">
        <f>SUM(E3,E5:E6,E8:E10,E12:E15)</f>
        <v>0</v>
      </c>
      <c r="F16" s="1780">
        <f>SUM(F3,F5:F6,F8:F10,F12:F15)</f>
        <v>0</v>
      </c>
      <c r="G16" s="842"/>
      <c r="H16" s="1780">
        <f>SUM(H3,H6,H8:H10,H12:H14,)</f>
        <v>0</v>
      </c>
      <c r="I16" s="1780">
        <f>SUM(I3,I6,I8:I10,I12:I14,)</f>
        <v>0</v>
      </c>
      <c r="J16" s="1780">
        <f>SUM(J3,J6,J8:J10,J12:J14,)</f>
        <v>0</v>
      </c>
      <c r="K16" s="1780">
        <f>(H16+I16)-J16</f>
        <v>0</v>
      </c>
      <c r="L16" s="1780">
        <f>F16-K16</f>
        <v>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sheet="1" objects="1" scenarios="1"/>
  <mergeCells count="2">
    <mergeCell ref="J1:L1"/>
    <mergeCell ref="A1:C1"/>
  </mergeCells>
  <phoneticPr fontId="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J82" sqref="J82"/>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9" t="s">
        <v>1699</v>
      </c>
      <c r="B1" s="2270"/>
      <c r="C1" s="2270"/>
      <c r="D1" s="2270"/>
      <c r="E1" s="2270"/>
      <c r="F1" s="2271"/>
      <c r="G1" s="854"/>
    </row>
    <row r="2" spans="1:7" ht="15" customHeight="1" thickBot="1" x14ac:dyDescent="0.25">
      <c r="A2" s="2272" t="s">
        <v>498</v>
      </c>
      <c r="B2" s="2273"/>
      <c r="C2" s="2273"/>
      <c r="D2" s="2273"/>
      <c r="E2" s="2273"/>
      <c r="F2" s="2274"/>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5"/>
      <c r="B5" s="2276"/>
      <c r="C5" s="2276"/>
      <c r="D5" s="2276"/>
      <c r="E5" s="2276"/>
      <c r="F5" s="2276"/>
    </row>
    <row r="6" spans="1:7" ht="13.5" customHeight="1" thickBot="1" x14ac:dyDescent="0.25">
      <c r="A6" s="2266" t="s">
        <v>1166</v>
      </c>
      <c r="B6" s="2267"/>
      <c r="C6" s="2267"/>
      <c r="D6" s="2267"/>
      <c r="E6" s="2267"/>
      <c r="F6" s="2268"/>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9">
        <f>'Expenditures 15-22'!K114</f>
        <v>1469860</v>
      </c>
      <c r="G8" s="864"/>
    </row>
    <row r="9" spans="1:7" x14ac:dyDescent="0.2">
      <c r="A9" s="868" t="s">
        <v>480</v>
      </c>
      <c r="B9" s="869" t="s">
        <v>1989</v>
      </c>
      <c r="C9" s="870"/>
      <c r="D9" s="868" t="s">
        <v>522</v>
      </c>
      <c r="E9" s="867"/>
      <c r="F9" s="1930">
        <f>'Expenditures 15-22'!K151</f>
        <v>97491</v>
      </c>
      <c r="G9" s="871"/>
    </row>
    <row r="10" spans="1:7" x14ac:dyDescent="0.2">
      <c r="A10" s="868" t="s">
        <v>520</v>
      </c>
      <c r="B10" s="869" t="s">
        <v>1990</v>
      </c>
      <c r="C10" s="870"/>
      <c r="D10" s="868" t="s">
        <v>522</v>
      </c>
      <c r="E10" s="867"/>
      <c r="F10" s="1930">
        <f>'Expenditures 15-22'!K174</f>
        <v>150390</v>
      </c>
      <c r="G10" s="871"/>
    </row>
    <row r="11" spans="1:7" x14ac:dyDescent="0.2">
      <c r="A11" s="868" t="s">
        <v>481</v>
      </c>
      <c r="B11" s="869" t="s">
        <v>1991</v>
      </c>
      <c r="C11" s="870"/>
      <c r="D11" s="868" t="s">
        <v>522</v>
      </c>
      <c r="E11" s="867"/>
      <c r="F11" s="1930">
        <f>'Expenditures 15-22'!K210</f>
        <v>213152</v>
      </c>
      <c r="G11" s="871"/>
    </row>
    <row r="12" spans="1:7" x14ac:dyDescent="0.2">
      <c r="A12" s="868" t="s">
        <v>482</v>
      </c>
      <c r="B12" s="869" t="s">
        <v>1992</v>
      </c>
      <c r="C12" s="870"/>
      <c r="D12" s="868" t="s">
        <v>522</v>
      </c>
      <c r="E12" s="867"/>
      <c r="F12" s="1930">
        <f>'Expenditures 15-22'!K295</f>
        <v>49905</v>
      </c>
      <c r="G12" s="871"/>
    </row>
    <row r="13" spans="1:7" x14ac:dyDescent="0.2">
      <c r="A13" s="868" t="s">
        <v>108</v>
      </c>
      <c r="B13" s="869" t="s">
        <v>1993</v>
      </c>
      <c r="C13" s="870"/>
      <c r="D13" s="868" t="s">
        <v>522</v>
      </c>
      <c r="E13" s="867"/>
      <c r="F13" s="1930">
        <f>'Expenditures 15-22'!K342</f>
        <v>73723</v>
      </c>
      <c r="G13" s="872"/>
    </row>
    <row r="14" spans="1:7" ht="12" customHeight="1" thickBot="1" x14ac:dyDescent="0.25">
      <c r="A14" s="1790"/>
      <c r="B14" s="1791"/>
      <c r="C14" s="1792"/>
      <c r="D14" s="1793" t="s">
        <v>522</v>
      </c>
      <c r="E14" s="1794" t="s">
        <v>1015</v>
      </c>
      <c r="F14" s="1795">
        <f>SUM(F8:F13)</f>
        <v>2054521</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1">
        <f>'Revenues 9-14'!F43</f>
        <v>0</v>
      </c>
      <c r="G18" s="864"/>
    </row>
    <row r="19" spans="1:7" x14ac:dyDescent="0.2">
      <c r="A19" s="868" t="s">
        <v>481</v>
      </c>
      <c r="B19" s="869" t="s">
        <v>1069</v>
      </c>
      <c r="C19" s="876">
        <f>'Revenues 9-14'!B47</f>
        <v>1421</v>
      </c>
      <c r="D19" s="877" t="str">
        <f>'Revenues 9-14'!A47</f>
        <v>Summer Sch - Transp. Fees from Pupils or Parents (In State)</v>
      </c>
      <c r="E19" s="878"/>
      <c r="F19" s="1932">
        <f>'Revenues 9-14'!F47</f>
        <v>0</v>
      </c>
      <c r="G19" s="864"/>
    </row>
    <row r="20" spans="1:7" x14ac:dyDescent="0.2">
      <c r="A20" s="868" t="s">
        <v>481</v>
      </c>
      <c r="B20" s="869" t="s">
        <v>1070</v>
      </c>
      <c r="C20" s="874">
        <f>'Revenues 9-14'!B48</f>
        <v>1422</v>
      </c>
      <c r="D20" s="875" t="str">
        <f>'Revenues 9-14'!A48</f>
        <v>Summer Sch - Transp. Fees from Other Districts (In State)</v>
      </c>
      <c r="E20" s="867"/>
      <c r="F20" s="1933">
        <f>'Revenues 9-14'!F48</f>
        <v>0</v>
      </c>
      <c r="G20" s="864"/>
    </row>
    <row r="21" spans="1:7" x14ac:dyDescent="0.2">
      <c r="A21" s="868" t="s">
        <v>481</v>
      </c>
      <c r="B21" s="869" t="s">
        <v>1071</v>
      </c>
      <c r="C21" s="876">
        <f>'Revenues 9-14'!B49</f>
        <v>1423</v>
      </c>
      <c r="D21" s="875" t="str">
        <f>'Revenues 9-14'!A49</f>
        <v>Summer Sch - Transp. Fees from Other Sources (In State)</v>
      </c>
      <c r="E21" s="867"/>
      <c r="F21" s="1934">
        <f>'Revenues 9-14'!F49</f>
        <v>0</v>
      </c>
      <c r="G21" s="864"/>
    </row>
    <row r="22" spans="1:7" x14ac:dyDescent="0.2">
      <c r="A22" s="868" t="s">
        <v>481</v>
      </c>
      <c r="B22" s="869" t="s">
        <v>1072</v>
      </c>
      <c r="C22" s="876">
        <f>'Revenues 9-14'!B50</f>
        <v>1424</v>
      </c>
      <c r="D22" s="875" t="str">
        <f>'Revenues 9-14'!A50</f>
        <v>Summer Sch - Transp. Fees from Other Sources (Out of State)</v>
      </c>
      <c r="E22" s="867"/>
      <c r="F22" s="1934">
        <f>'Revenues 9-14'!F50</f>
        <v>0</v>
      </c>
      <c r="G22" s="864"/>
    </row>
    <row r="23" spans="1:7" x14ac:dyDescent="0.2">
      <c r="A23" s="868" t="s">
        <v>481</v>
      </c>
      <c r="B23" s="869" t="s">
        <v>1073</v>
      </c>
      <c r="C23" s="874">
        <f>'Revenues 9-14'!B52</f>
        <v>1432</v>
      </c>
      <c r="D23" s="875" t="str">
        <f>'Revenues 9-14'!A52</f>
        <v>CTE - Transp Fees from Other Districts (In State)</v>
      </c>
      <c r="E23" s="867"/>
      <c r="F23" s="1934">
        <f>'Revenues 9-14'!F52</f>
        <v>0</v>
      </c>
      <c r="G23" s="864"/>
    </row>
    <row r="24" spans="1:7" x14ac:dyDescent="0.2">
      <c r="A24" s="868" t="s">
        <v>481</v>
      </c>
      <c r="B24" s="869" t="s">
        <v>1074</v>
      </c>
      <c r="C24" s="874">
        <f>'Revenues 9-14'!B56</f>
        <v>1442</v>
      </c>
      <c r="D24" s="875" t="str">
        <f>'Revenues 9-14'!A56</f>
        <v>Special Ed - Transp Fees from Other Districts (In State)</v>
      </c>
      <c r="E24" s="867"/>
      <c r="F24" s="1934">
        <f>'Revenues 9-14'!F56</f>
        <v>0</v>
      </c>
      <c r="G24" s="864"/>
    </row>
    <row r="25" spans="1:7" x14ac:dyDescent="0.2">
      <c r="A25" s="868" t="s">
        <v>481</v>
      </c>
      <c r="B25" s="869" t="s">
        <v>1075</v>
      </c>
      <c r="C25" s="874">
        <f>'Revenues 9-14'!B59</f>
        <v>1451</v>
      </c>
      <c r="D25" s="875" t="str">
        <f>'Revenues 9-14'!A59</f>
        <v>Adult - Transp Fees from Pupils or Parents (In State)</v>
      </c>
      <c r="E25" s="867"/>
      <c r="F25" s="1934">
        <f>'Revenues 9-14'!F59</f>
        <v>0</v>
      </c>
      <c r="G25" s="864"/>
    </row>
    <row r="26" spans="1:7" x14ac:dyDescent="0.2">
      <c r="A26" s="868" t="s">
        <v>481</v>
      </c>
      <c r="B26" s="869" t="s">
        <v>1076</v>
      </c>
      <c r="C26" s="874">
        <f>'Revenues 9-14'!B60</f>
        <v>1452</v>
      </c>
      <c r="D26" s="875" t="str">
        <f>'Revenues 9-14'!A60</f>
        <v>Adult - Transp Fees from Other Districts (In State)</v>
      </c>
      <c r="E26" s="867"/>
      <c r="F26" s="1934">
        <f>'Revenues 9-14'!F60</f>
        <v>0</v>
      </c>
      <c r="G26" s="864"/>
    </row>
    <row r="27" spans="1:7" x14ac:dyDescent="0.2">
      <c r="A27" s="868" t="s">
        <v>481</v>
      </c>
      <c r="B27" s="869" t="s">
        <v>1077</v>
      </c>
      <c r="C27" s="874">
        <f>'Revenues 9-14'!B61</f>
        <v>1453</v>
      </c>
      <c r="D27" s="875" t="str">
        <f>'Revenues 9-14'!A61</f>
        <v>Adult - Transp Fees from Other Sources (In State)</v>
      </c>
      <c r="E27" s="867"/>
      <c r="F27" s="1934">
        <f>'Revenues 9-14'!F61</f>
        <v>0</v>
      </c>
      <c r="G27" s="864"/>
    </row>
    <row r="28" spans="1:7" x14ac:dyDescent="0.2">
      <c r="A28" s="868" t="s">
        <v>481</v>
      </c>
      <c r="B28" s="869" t="s">
        <v>1078</v>
      </c>
      <c r="C28" s="874">
        <f>'Revenues 9-14'!B62</f>
        <v>1454</v>
      </c>
      <c r="D28" s="875" t="str">
        <f>'Revenues 9-14'!A62</f>
        <v>Adult - Transp Fees from Other Sources (Out of State)</v>
      </c>
      <c r="E28" s="867"/>
      <c r="F28" s="1934">
        <f>'Revenues 9-14'!F62</f>
        <v>0</v>
      </c>
      <c r="G28" s="864"/>
    </row>
    <row r="29" spans="1:7" x14ac:dyDescent="0.2">
      <c r="A29" s="868" t="s">
        <v>1159</v>
      </c>
      <c r="B29" s="869" t="s">
        <v>1683</v>
      </c>
      <c r="C29" s="879">
        <f>'Revenues 9-14'!B148</f>
        <v>3410</v>
      </c>
      <c r="D29" s="880" t="str">
        <f>'Revenues 9-14'!A148</f>
        <v>Adult Ed (from ICCB)</v>
      </c>
      <c r="E29" s="867"/>
      <c r="F29" s="1934">
        <f>SUM('Revenues 9-14'!D148,F149)</f>
        <v>0</v>
      </c>
      <c r="G29" s="864"/>
    </row>
    <row r="30" spans="1:7" x14ac:dyDescent="0.2">
      <c r="A30" s="868" t="s">
        <v>1159</v>
      </c>
      <c r="B30" s="869" t="s">
        <v>861</v>
      </c>
      <c r="C30" s="879">
        <f>'Revenues 9-14'!B149</f>
        <v>3499</v>
      </c>
      <c r="D30" s="880" t="str">
        <f>'Revenues 9-14'!A149</f>
        <v>Adult Ed - Other (Describe &amp; Itemize)</v>
      </c>
      <c r="E30" s="867"/>
      <c r="F30" s="1935">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4">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4">
        <f>SUM('Revenues 9-14'!D219,'Revenues 9-14'!F219)</f>
        <v>0</v>
      </c>
      <c r="G32" s="864"/>
    </row>
    <row r="33" spans="1:7" x14ac:dyDescent="0.2">
      <c r="A33" s="868" t="s">
        <v>480</v>
      </c>
      <c r="B33" s="869" t="s">
        <v>801</v>
      </c>
      <c r="C33" s="874">
        <f>'Revenues 9-14'!B229</f>
        <v>4810</v>
      </c>
      <c r="D33" s="882" t="str">
        <f>'Revenues 9-14'!A229</f>
        <v>Federal - Adult Education</v>
      </c>
      <c r="E33" s="867"/>
      <c r="F33" s="1934">
        <f>'Revenues 9-14'!D229</f>
        <v>0</v>
      </c>
      <c r="G33" s="864"/>
    </row>
    <row r="34" spans="1:7" x14ac:dyDescent="0.2">
      <c r="A34" s="868" t="s">
        <v>479</v>
      </c>
      <c r="B34" s="868" t="s">
        <v>1545</v>
      </c>
      <c r="C34" s="885" t="str">
        <f>'Expenditures 15-22'!B7</f>
        <v>1125</v>
      </c>
      <c r="D34" s="886" t="str">
        <f>'Expenditures 15-22'!A7</f>
        <v>Pre-K Programs</v>
      </c>
      <c r="E34" s="867"/>
      <c r="F34" s="1934">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4">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4">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4">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4">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4">
        <f>'Expenditures 15-22'!K20</f>
        <v>0</v>
      </c>
      <c r="G39" s="864"/>
    </row>
    <row r="40" spans="1:7" x14ac:dyDescent="0.2">
      <c r="A40" s="868" t="s">
        <v>479</v>
      </c>
      <c r="B40" s="868" t="s">
        <v>120</v>
      </c>
      <c r="C40" s="885" t="str">
        <f>'Expenditures 15-22'!B21</f>
        <v>1911</v>
      </c>
      <c r="D40" s="887" t="str">
        <f>'Expenditures 15-22'!A21</f>
        <v>Regular K-12 Programs - Private Tuition</v>
      </c>
      <c r="E40" s="867"/>
      <c r="F40" s="1934">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4">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4">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4">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4">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4">
        <f>'Expenditures 15-22'!K26</f>
        <v>0</v>
      </c>
      <c r="G45" s="864"/>
    </row>
    <row r="46" spans="1:7" x14ac:dyDescent="0.2">
      <c r="A46" s="868" t="s">
        <v>479</v>
      </c>
      <c r="B46" s="868" t="s">
        <v>126</v>
      </c>
      <c r="C46" s="885" t="str">
        <f>'Expenditures 15-22'!B27</f>
        <v>1917</v>
      </c>
      <c r="D46" s="887" t="str">
        <f>'Expenditures 15-22'!A27</f>
        <v>CTE Programs - Private Tuition</v>
      </c>
      <c r="E46" s="867"/>
      <c r="F46" s="1934">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4">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4">
        <f>'Expenditures 15-22'!K29</f>
        <v>0</v>
      </c>
      <c r="G48" s="864"/>
    </row>
    <row r="49" spans="1:7" x14ac:dyDescent="0.2">
      <c r="A49" s="868" t="s">
        <v>479</v>
      </c>
      <c r="B49" s="868" t="s">
        <v>129</v>
      </c>
      <c r="C49" s="885" t="str">
        <f>'Expenditures 15-22'!B30</f>
        <v>1920</v>
      </c>
      <c r="D49" s="887" t="str">
        <f>'Expenditures 15-22'!A30</f>
        <v>Gifted Programs - Private Tuition</v>
      </c>
      <c r="E49" s="867"/>
      <c r="F49" s="1934">
        <f>'Expenditures 15-22'!K30</f>
        <v>0</v>
      </c>
      <c r="G49" s="864"/>
    </row>
    <row r="50" spans="1:7" x14ac:dyDescent="0.2">
      <c r="A50" s="868" t="s">
        <v>479</v>
      </c>
      <c r="B50" s="868" t="s">
        <v>130</v>
      </c>
      <c r="C50" s="885" t="str">
        <f>'Expenditures 15-22'!B31</f>
        <v>1921</v>
      </c>
      <c r="D50" s="887" t="str">
        <f>'Expenditures 15-22'!A31</f>
        <v>Bilingual Programs - Private Tuition</v>
      </c>
      <c r="E50" s="867"/>
      <c r="F50" s="1934">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4">
        <f>'Expenditures 15-22'!K32</f>
        <v>0</v>
      </c>
      <c r="G51" s="864"/>
    </row>
    <row r="52" spans="1:7" x14ac:dyDescent="0.2">
      <c r="A52" s="868" t="s">
        <v>479</v>
      </c>
      <c r="B52" s="868" t="s">
        <v>1550</v>
      </c>
      <c r="C52" s="888" t="str">
        <f>'Expenditures 15-22'!B75</f>
        <v>3000</v>
      </c>
      <c r="D52" s="887" t="s">
        <v>469</v>
      </c>
      <c r="E52" s="867"/>
      <c r="F52" s="1934">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4">
        <f>'Expenditures 15-22'!K102</f>
        <v>233348</v>
      </c>
      <c r="G53" s="864"/>
    </row>
    <row r="54" spans="1:7" x14ac:dyDescent="0.2">
      <c r="A54" s="868" t="s">
        <v>479</v>
      </c>
      <c r="B54" s="868" t="s">
        <v>1552</v>
      </c>
      <c r="C54" s="888" t="s">
        <v>1039</v>
      </c>
      <c r="D54" s="884" t="s">
        <v>1157</v>
      </c>
      <c r="E54" s="867"/>
      <c r="F54" s="1934">
        <f>'Expenditures 15-22'!G114</f>
        <v>1302</v>
      </c>
      <c r="G54" s="864"/>
    </row>
    <row r="55" spans="1:7" x14ac:dyDescent="0.2">
      <c r="A55" s="868" t="s">
        <v>479</v>
      </c>
      <c r="B55" s="868" t="s">
        <v>1553</v>
      </c>
      <c r="C55" s="888" t="s">
        <v>1039</v>
      </c>
      <c r="D55" s="884" t="s">
        <v>309</v>
      </c>
      <c r="E55" s="867"/>
      <c r="F55" s="1934">
        <f>'Expenditures 15-22'!I114</f>
        <v>0</v>
      </c>
      <c r="G55" s="864"/>
    </row>
    <row r="56" spans="1:7" x14ac:dyDescent="0.2">
      <c r="A56" s="868" t="s">
        <v>480</v>
      </c>
      <c r="B56" s="868" t="s">
        <v>1554</v>
      </c>
      <c r="C56" s="885" t="str">
        <f>'Expenditures 15-22'!B130</f>
        <v>3000</v>
      </c>
      <c r="D56" s="891" t="s">
        <v>469</v>
      </c>
      <c r="E56" s="867"/>
      <c r="F56" s="1934">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4">
        <f>'Expenditures 15-22'!K139</f>
        <v>0</v>
      </c>
      <c r="G57" s="864"/>
    </row>
    <row r="58" spans="1:7" x14ac:dyDescent="0.2">
      <c r="A58" s="868" t="s">
        <v>480</v>
      </c>
      <c r="B58" s="868" t="s">
        <v>1995</v>
      </c>
      <c r="C58" s="885" t="s">
        <v>1039</v>
      </c>
      <c r="D58" s="884" t="s">
        <v>1157</v>
      </c>
      <c r="E58" s="867"/>
      <c r="F58" s="1936">
        <f>'Expenditures 15-22'!G151</f>
        <v>9123</v>
      </c>
      <c r="G58" s="864"/>
    </row>
    <row r="59" spans="1:7" x14ac:dyDescent="0.2">
      <c r="A59" s="892" t="s">
        <v>480</v>
      </c>
      <c r="B59" s="855" t="s">
        <v>1996</v>
      </c>
      <c r="C59" s="893" t="s">
        <v>1039</v>
      </c>
      <c r="D59" s="855" t="s">
        <v>309</v>
      </c>
      <c r="F59" s="1937">
        <f>'Expenditures 15-22'!I151</f>
        <v>0</v>
      </c>
      <c r="G59" s="864"/>
    </row>
    <row r="60" spans="1:7" x14ac:dyDescent="0.2">
      <c r="A60" s="892" t="s">
        <v>520</v>
      </c>
      <c r="B60" s="855" t="s">
        <v>1997</v>
      </c>
      <c r="C60" s="893">
        <v>4000</v>
      </c>
      <c r="D60" s="855" t="s">
        <v>330</v>
      </c>
      <c r="F60" s="1935">
        <f>'Expenditures 15-22'!K160</f>
        <v>0</v>
      </c>
      <c r="G60" s="864"/>
    </row>
    <row r="61" spans="1:7" x14ac:dyDescent="0.2">
      <c r="A61" s="894" t="s">
        <v>520</v>
      </c>
      <c r="B61" s="894" t="s">
        <v>1998</v>
      </c>
      <c r="C61" s="895" t="str">
        <f>'Expenditures 15-22'!B170</f>
        <v>5300</v>
      </c>
      <c r="D61" s="896" t="s">
        <v>329</v>
      </c>
      <c r="E61" s="878"/>
      <c r="F61" s="1934">
        <f>'Expenditures 15-22'!K170</f>
        <v>148000</v>
      </c>
      <c r="G61" s="864"/>
    </row>
    <row r="62" spans="1:7" x14ac:dyDescent="0.2">
      <c r="A62" s="868" t="s">
        <v>481</v>
      </c>
      <c r="B62" s="868" t="s">
        <v>1999</v>
      </c>
      <c r="C62" s="885">
        <f>'Expenditures 15-22'!B185</f>
        <v>3000</v>
      </c>
      <c r="D62" s="875" t="s">
        <v>469</v>
      </c>
      <c r="E62" s="867"/>
      <c r="F62" s="1934">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4">
        <f>'Expenditures 15-22'!K196</f>
        <v>0</v>
      </c>
      <c r="G63" s="864"/>
    </row>
    <row r="64" spans="1:7" x14ac:dyDescent="0.2">
      <c r="A64" s="894" t="s">
        <v>481</v>
      </c>
      <c r="B64" s="894" t="s">
        <v>2001</v>
      </c>
      <c r="C64" s="895" t="str">
        <f>'Expenditures 15-22'!B206</f>
        <v>5300</v>
      </c>
      <c r="D64" s="891" t="s">
        <v>329</v>
      </c>
      <c r="E64" s="867"/>
      <c r="F64" s="1934">
        <f>'Expenditures 15-22'!K206</f>
        <v>0</v>
      </c>
      <c r="G64" s="864"/>
    </row>
    <row r="65" spans="1:8" x14ac:dyDescent="0.2">
      <c r="A65" s="868" t="s">
        <v>481</v>
      </c>
      <c r="B65" s="868" t="s">
        <v>2002</v>
      </c>
      <c r="C65" s="885" t="s">
        <v>1039</v>
      </c>
      <c r="D65" s="884" t="s">
        <v>1157</v>
      </c>
      <c r="E65" s="867"/>
      <c r="F65" s="1934">
        <f>'Expenditures 15-22'!G210</f>
        <v>76000</v>
      </c>
      <c r="G65" s="864"/>
    </row>
    <row r="66" spans="1:8" x14ac:dyDescent="0.2">
      <c r="A66" s="868" t="s">
        <v>481</v>
      </c>
      <c r="B66" s="868" t="s">
        <v>2003</v>
      </c>
      <c r="C66" s="885" t="s">
        <v>1039</v>
      </c>
      <c r="D66" s="884" t="s">
        <v>309</v>
      </c>
      <c r="E66" s="867"/>
      <c r="F66" s="1934">
        <f>'Expenditures 15-22'!I210</f>
        <v>0</v>
      </c>
      <c r="G66" s="864"/>
    </row>
    <row r="67" spans="1:8" x14ac:dyDescent="0.2">
      <c r="A67" s="868" t="s">
        <v>482</v>
      </c>
      <c r="B67" s="868" t="s">
        <v>2004</v>
      </c>
      <c r="C67" s="885" t="str">
        <f>'Expenditures 15-22'!B216</f>
        <v>1125</v>
      </c>
      <c r="D67" s="891" t="str">
        <f>'Expenditures 15-22'!A216</f>
        <v>Pre-K Programs</v>
      </c>
      <c r="E67" s="867"/>
      <c r="F67" s="1934">
        <f>'Expenditures 15-22'!K216</f>
        <v>0</v>
      </c>
      <c r="G67" s="864"/>
    </row>
    <row r="68" spans="1:8" x14ac:dyDescent="0.2">
      <c r="A68" s="868" t="s">
        <v>482</v>
      </c>
      <c r="B68" s="868" t="s">
        <v>1555</v>
      </c>
      <c r="C68" s="885" t="str">
        <f>'Expenditures 15-22'!B218</f>
        <v>1225</v>
      </c>
      <c r="D68" s="891" t="str">
        <f>'Expenditures 15-22'!A218</f>
        <v>Special Education Programs - Pre-K</v>
      </c>
      <c r="E68" s="867"/>
      <c r="F68" s="1934">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4">
        <f>'Expenditures 15-22'!K220</f>
        <v>0</v>
      </c>
      <c r="G69" s="864"/>
    </row>
    <row r="70" spans="1:8" x14ac:dyDescent="0.2">
      <c r="A70" s="868" t="s">
        <v>482</v>
      </c>
      <c r="B70" s="868" t="s">
        <v>2006</v>
      </c>
      <c r="C70" s="885">
        <f>'Expenditures 15-22'!B221</f>
        <v>1300</v>
      </c>
      <c r="D70" s="886" t="str">
        <f>'Expenditures 15-22'!A221</f>
        <v>Adult/Continuing Education Programs</v>
      </c>
      <c r="E70" s="867"/>
      <c r="F70" s="1934">
        <f>'Expenditures 15-22'!K221</f>
        <v>0</v>
      </c>
      <c r="G70" s="864"/>
    </row>
    <row r="71" spans="1:8" x14ac:dyDescent="0.2">
      <c r="A71" s="868" t="s">
        <v>482</v>
      </c>
      <c r="B71" s="868" t="s">
        <v>2007</v>
      </c>
      <c r="C71" s="885">
        <f>'Expenditures 15-22'!B224</f>
        <v>1600</v>
      </c>
      <c r="D71" s="886" t="str">
        <f>'Expenditures 15-22'!A224</f>
        <v>Summer School Programs</v>
      </c>
      <c r="E71" s="867"/>
      <c r="F71" s="1934">
        <f>'Expenditures 15-22'!K224</f>
        <v>0</v>
      </c>
      <c r="G71" s="864"/>
    </row>
    <row r="72" spans="1:8" x14ac:dyDescent="0.2">
      <c r="A72" s="868" t="s">
        <v>482</v>
      </c>
      <c r="B72" s="868" t="s">
        <v>2008</v>
      </c>
      <c r="C72" s="885">
        <f>'Expenditures 15-22'!B280</f>
        <v>3000</v>
      </c>
      <c r="D72" s="875" t="s">
        <v>469</v>
      </c>
      <c r="E72" s="867"/>
      <c r="F72" s="1934">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4">
        <f>'Expenditures 15-22'!K285</f>
        <v>0</v>
      </c>
      <c r="G73" s="864"/>
    </row>
    <row r="74" spans="1:8" x14ac:dyDescent="0.2">
      <c r="A74" s="868" t="s">
        <v>456</v>
      </c>
      <c r="B74" s="868" t="s">
        <v>2010</v>
      </c>
      <c r="C74" s="885" t="s">
        <v>915</v>
      </c>
      <c r="D74" s="886" t="s">
        <v>1567</v>
      </c>
      <c r="E74" s="867"/>
      <c r="F74" s="1938">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467773</v>
      </c>
      <c r="G76" s="864"/>
    </row>
    <row r="77" spans="1:8" s="892" customFormat="1" ht="12" customHeight="1" thickTop="1" thickBot="1" x14ac:dyDescent="0.25">
      <c r="A77" s="1799"/>
      <c r="B77" s="1796"/>
      <c r="C77" s="1792"/>
      <c r="D77" s="1797" t="s">
        <v>2012</v>
      </c>
      <c r="E77" s="1794"/>
      <c r="F77" s="1800">
        <f>(F14-F76)</f>
        <v>1586748</v>
      </c>
      <c r="G77" s="868"/>
    </row>
    <row r="78" spans="1:8" s="892" customFormat="1" ht="12" customHeight="1" thickTop="1" x14ac:dyDescent="0.2">
      <c r="A78" s="1801"/>
      <c r="B78" s="1796"/>
      <c r="C78" s="1792"/>
      <c r="D78" s="1797" t="s">
        <v>2058</v>
      </c>
      <c r="E78" s="1794"/>
      <c r="F78" s="897">
        <v>207.55</v>
      </c>
      <c r="G78" s="898"/>
      <c r="H78" s="868"/>
    </row>
    <row r="79" spans="1:8" s="892" customFormat="1" ht="12" customHeight="1" thickBot="1" x14ac:dyDescent="0.25">
      <c r="A79" s="1802"/>
      <c r="B79" s="1796"/>
      <c r="C79" s="1792"/>
      <c r="D79" s="1797" t="s">
        <v>2013</v>
      </c>
      <c r="E79" s="1794" t="s">
        <v>1015</v>
      </c>
      <c r="F79" s="1803">
        <f>IF(F78&gt;0,F77/F78," Complete Line 78")</f>
        <v>7645.1361117802935</v>
      </c>
      <c r="G79" s="868"/>
    </row>
    <row r="80" spans="1:8" s="892" customFormat="1" ht="8.25" customHeight="1" thickTop="1" x14ac:dyDescent="0.2">
      <c r="A80" s="899"/>
      <c r="B80" s="868"/>
      <c r="C80" s="870"/>
      <c r="D80" s="900"/>
      <c r="E80" s="867"/>
      <c r="F80" s="901"/>
      <c r="G80" s="868"/>
    </row>
    <row r="81" spans="1:7" s="892" customFormat="1" ht="12" thickBot="1" x14ac:dyDescent="0.25">
      <c r="A81" s="2266" t="s">
        <v>1167</v>
      </c>
      <c r="B81" s="2267"/>
      <c r="C81" s="2267"/>
      <c r="D81" s="2267"/>
      <c r="E81" s="2267"/>
      <c r="F81" s="2268"/>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8">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24162</v>
      </c>
      <c r="G94" s="911"/>
    </row>
    <row r="95" spans="1:7" x14ac:dyDescent="0.2">
      <c r="A95" s="907" t="s">
        <v>142</v>
      </c>
      <c r="B95" s="907" t="s">
        <v>177</v>
      </c>
      <c r="C95" s="909">
        <v>1700</v>
      </c>
      <c r="D95" s="917" t="str">
        <f>'Revenues 9-14'!A82</f>
        <v>Total District/School Activity Income</v>
      </c>
      <c r="E95" s="905"/>
      <c r="F95" s="1809">
        <f>SUM('Revenues 9-14'!C82,'Revenues 9-14'!D82)</f>
        <v>9367</v>
      </c>
      <c r="G95" s="911"/>
    </row>
    <row r="96" spans="1:7" x14ac:dyDescent="0.2">
      <c r="A96" s="907" t="s">
        <v>479</v>
      </c>
      <c r="B96" s="907" t="s">
        <v>178</v>
      </c>
      <c r="C96" s="909">
        <f>'Revenues 9-14'!B84</f>
        <v>1811</v>
      </c>
      <c r="D96" s="910" t="str">
        <f>'Revenues 9-14'!A84</f>
        <v>Rentals - Regular Textbooks</v>
      </c>
      <c r="E96" s="905"/>
      <c r="F96" s="1809">
        <f>'Revenues 9-14'!C84</f>
        <v>9114</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14724</v>
      </c>
      <c r="G104" s="911"/>
    </row>
    <row r="105" spans="1:7" x14ac:dyDescent="0.2">
      <c r="A105" s="907" t="s">
        <v>524</v>
      </c>
      <c r="B105" s="907" t="s">
        <v>842</v>
      </c>
      <c r="C105" s="912">
        <v>3100</v>
      </c>
      <c r="D105" s="918" t="str">
        <f>'Revenues 9-14'!A131</f>
        <v>Total Special Education</v>
      </c>
      <c r="E105" s="905"/>
      <c r="F105" s="1809">
        <f>SUM('Revenues 9-14'!C131:D131,'Revenues 9-14'!F131)</f>
        <v>45979</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1252</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127076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7">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8">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8">
        <f>SUM('Revenues 9-14'!C166:G166)</f>
        <v>0</v>
      </c>
      <c r="G122" s="911"/>
    </row>
    <row r="123" spans="1:7" x14ac:dyDescent="0.2">
      <c r="A123" s="922" t="s">
        <v>525</v>
      </c>
      <c r="B123" s="922" t="s">
        <v>853</v>
      </c>
      <c r="C123" s="923">
        <f>'Revenues 9-14'!B167</f>
        <v>3815</v>
      </c>
      <c r="D123" s="924" t="str">
        <f>'Revenues 9-14'!A167</f>
        <v>State Charter Schools</v>
      </c>
      <c r="E123" s="905"/>
      <c r="F123" s="1928">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72156</v>
      </c>
      <c r="G129" s="929"/>
    </row>
    <row r="130" spans="1:7" x14ac:dyDescent="0.2">
      <c r="A130" s="926" t="s">
        <v>689</v>
      </c>
      <c r="B130" s="926" t="s">
        <v>804</v>
      </c>
      <c r="C130" s="931">
        <v>4300</v>
      </c>
      <c r="D130" s="932" t="str">
        <f>'Revenues 9-14'!A211</f>
        <v>Total Title I</v>
      </c>
      <c r="E130" s="905"/>
      <c r="F130" s="1809">
        <f>SUM('Revenues 9-14'!C211,'Revenues 9-14'!D211,'Revenues 9-14'!F211,'Revenues 9-14'!G211)</f>
        <v>45775</v>
      </c>
      <c r="G130" s="929"/>
    </row>
    <row r="131" spans="1:7" x14ac:dyDescent="0.2">
      <c r="A131" s="926" t="s">
        <v>689</v>
      </c>
      <c r="B131" s="926" t="s">
        <v>805</v>
      </c>
      <c r="C131" s="931">
        <v>4400</v>
      </c>
      <c r="D131" s="932" t="str">
        <f>'Revenues 9-14'!A216</f>
        <v>Total Title IV</v>
      </c>
      <c r="E131" s="905"/>
      <c r="F131" s="1809">
        <f>SUM('Revenues 9-14'!C216,'Revenues 9-14'!D216,'Revenues 9-14'!F216,'Revenues 9-14'!G216)</f>
        <v>5113</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8">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8">
        <f>SUM('Revenues 9-14'!C267:D267,'Revenues 9-14'!F267,'Revenues 9-14'!G267)</f>
        <v>4423</v>
      </c>
      <c r="G169" s="929"/>
    </row>
    <row r="170" spans="1:7" x14ac:dyDescent="0.2">
      <c r="A170" s="926" t="s">
        <v>689</v>
      </c>
      <c r="B170" s="926" t="s">
        <v>709</v>
      </c>
      <c r="C170" s="931">
        <f>'Revenues 9-14'!B268</f>
        <v>4932</v>
      </c>
      <c r="D170" s="932" t="str">
        <f>'Revenues 9-14'!A268</f>
        <v>Title II - Teacher Quality</v>
      </c>
      <c r="E170" s="905"/>
      <c r="F170" s="1928">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5108</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39" t="s">
        <v>5</v>
      </c>
      <c r="B175" s="1940" t="s">
        <v>2057</v>
      </c>
      <c r="C175" s="1941">
        <v>3100</v>
      </c>
      <c r="D175" s="1942" t="s">
        <v>2060</v>
      </c>
      <c r="E175" s="905"/>
      <c r="F175" s="1926"/>
      <c r="G175" s="926"/>
    </row>
    <row r="176" spans="1:7" x14ac:dyDescent="0.2">
      <c r="A176" s="1939" t="s">
        <v>685</v>
      </c>
      <c r="B176" s="1940" t="s">
        <v>2057</v>
      </c>
      <c r="C176" s="1941">
        <v>3300</v>
      </c>
      <c r="D176" s="1942" t="s">
        <v>2061</v>
      </c>
      <c r="E176" s="905"/>
      <c r="F176" s="1926"/>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364249</v>
      </c>
    </row>
    <row r="179" spans="1:7" ht="12" customHeight="1" x14ac:dyDescent="0.2">
      <c r="A179" s="1790"/>
      <c r="B179" s="1804"/>
      <c r="C179" s="1805"/>
      <c r="D179" s="1806" t="s">
        <v>2015</v>
      </c>
      <c r="E179" s="1807"/>
      <c r="F179" s="1809">
        <f>'PCTC-OEPP 27-28'!F77-F178</f>
        <v>1222499</v>
      </c>
    </row>
    <row r="180" spans="1:7" ht="12" customHeight="1" x14ac:dyDescent="0.2">
      <c r="A180" s="1790"/>
      <c r="B180" s="1804"/>
      <c r="C180" s="1805"/>
      <c r="D180" s="1806" t="s">
        <v>1924</v>
      </c>
      <c r="E180" s="1807"/>
      <c r="F180" s="1809">
        <f>'Cap Outlay Deprec 26'!I18</f>
        <v>0</v>
      </c>
    </row>
    <row r="181" spans="1:7" ht="12" customHeight="1" x14ac:dyDescent="0.2">
      <c r="A181" s="1790"/>
      <c r="B181" s="1804"/>
      <c r="C181" s="1805"/>
      <c r="D181" s="1806" t="s">
        <v>2016</v>
      </c>
      <c r="E181" s="1807"/>
      <c r="F181" s="1809">
        <f>F179+F180</f>
        <v>1222499</v>
      </c>
    </row>
    <row r="182" spans="1:7" ht="12" customHeight="1" x14ac:dyDescent="0.2">
      <c r="A182" s="1790"/>
      <c r="B182" s="1810"/>
      <c r="C182" s="1805"/>
      <c r="D182" s="1806" t="str">
        <f>D78</f>
        <v>9 Month ADA from District Average Daily Attendance/Prior General State Aid Inquiry 2017-2018</v>
      </c>
      <c r="E182" s="1807"/>
      <c r="F182" s="1811">
        <f>'PCTC-OEPP 27-28'!F78</f>
        <v>207.55</v>
      </c>
      <c r="G182" s="929"/>
    </row>
    <row r="183" spans="1:7" ht="12" customHeight="1" thickBot="1" x14ac:dyDescent="0.25">
      <c r="A183" s="1790"/>
      <c r="B183" s="1810"/>
      <c r="C183" s="1805"/>
      <c r="D183" s="1806" t="s">
        <v>2017</v>
      </c>
      <c r="E183" s="1807" t="s">
        <v>1626</v>
      </c>
      <c r="F183" s="1812">
        <f>F181/F182</f>
        <v>5890.1421344254395</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3" customFormat="1" ht="12.2" customHeight="1" x14ac:dyDescent="0.2">
      <c r="A186" s="1943" t="s">
        <v>2064</v>
      </c>
      <c r="B186" s="1944"/>
      <c r="C186" s="1945"/>
      <c r="D186" s="1944"/>
      <c r="E186" s="1945"/>
      <c r="F186" s="1944"/>
      <c r="G186" s="1944"/>
    </row>
    <row r="187" spans="1:7" s="1943" customFormat="1" ht="12.2" customHeight="1" x14ac:dyDescent="0.2">
      <c r="A187" s="1946" t="s">
        <v>2065</v>
      </c>
      <c r="C187" s="1945"/>
      <c r="D187" s="1944"/>
      <c r="E187" s="1945"/>
      <c r="F187" s="1944"/>
      <c r="G187" s="1944"/>
    </row>
    <row r="188" spans="1:7" ht="12" customHeight="1" x14ac:dyDescent="0.2">
      <c r="C188" s="948"/>
      <c r="D188" s="929"/>
      <c r="E188" s="948"/>
      <c r="F188" s="929"/>
      <c r="G188" s="929"/>
    </row>
    <row r="189" spans="1:7" x14ac:dyDescent="0.2">
      <c r="A189" s="1947" t="s">
        <v>2063</v>
      </c>
      <c r="B189" s="1948"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sheet="1" objects="1" scenarios="1"/>
  <mergeCells count="5">
    <mergeCell ref="A6:F6"/>
    <mergeCell ref="A1:F1"/>
    <mergeCell ref="A81:F81"/>
    <mergeCell ref="A2:F2"/>
    <mergeCell ref="A5:F5"/>
  </mergeCells>
  <phoneticPr fontId="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showGridLines="0" workbookViewId="0">
      <pane ySplit="16" topLeftCell="A17" activePane="bottomLeft" state="frozen"/>
      <selection pane="bottomLeft" activeCell="G21" sqref="G21"/>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0" t="s">
        <v>1925</v>
      </c>
      <c r="B4" s="2281"/>
      <c r="C4" s="2281"/>
      <c r="D4" s="2281"/>
      <c r="E4" s="2281"/>
      <c r="F4" s="2281"/>
      <c r="G4" s="2282"/>
    </row>
    <row r="5" spans="1:7" x14ac:dyDescent="0.25">
      <c r="A5" s="2283"/>
      <c r="B5" s="2284"/>
      <c r="C5" s="2284"/>
      <c r="D5" s="2284"/>
      <c r="E5" s="2284"/>
      <c r="F5" s="2284"/>
      <c r="G5" s="2285"/>
    </row>
    <row r="6" spans="1:7" ht="18.75" x14ac:dyDescent="0.25">
      <c r="A6" s="1554" t="s">
        <v>1926</v>
      </c>
      <c r="B6" s="1555"/>
      <c r="C6" s="1555"/>
      <c r="D6" s="1555"/>
      <c r="E6" s="1555"/>
      <c r="F6" s="1555"/>
      <c r="G6" s="1556"/>
    </row>
    <row r="7" spans="1:7" ht="30.75" customHeight="1" x14ac:dyDescent="0.25">
      <c r="A7" s="2286" t="s">
        <v>2074</v>
      </c>
      <c r="B7" s="2287"/>
      <c r="C7" s="2287"/>
      <c r="D7" s="2287"/>
      <c r="E7" s="2287"/>
      <c r="F7" s="2287"/>
      <c r="G7" s="2288"/>
    </row>
    <row r="8" spans="1:7" ht="15.75" customHeight="1" x14ac:dyDescent="0.25">
      <c r="A8" s="2289" t="s">
        <v>2023</v>
      </c>
      <c r="B8" s="2290"/>
      <c r="C8" s="2290"/>
      <c r="D8" s="2290"/>
      <c r="E8" s="2290"/>
      <c r="F8" s="2290"/>
      <c r="G8" s="2291"/>
    </row>
    <row r="9" spans="1:7" ht="35.25" customHeight="1" x14ac:dyDescent="0.25">
      <c r="A9" s="2286" t="s">
        <v>2022</v>
      </c>
      <c r="B9" s="2287"/>
      <c r="C9" s="2287"/>
      <c r="D9" s="2287"/>
      <c r="E9" s="2287"/>
      <c r="F9" s="2287"/>
      <c r="G9" s="2288"/>
    </row>
    <row r="10" spans="1:7" ht="15" customHeight="1" x14ac:dyDescent="0.25">
      <c r="A10" s="1557" t="s">
        <v>1927</v>
      </c>
      <c r="B10" s="1558"/>
      <c r="C10" s="1558"/>
      <c r="D10" s="1558"/>
      <c r="E10" s="1558"/>
      <c r="F10" s="1558"/>
      <c r="G10" s="1559"/>
    </row>
    <row r="11" spans="1:7" ht="17.25" customHeight="1" x14ac:dyDescent="0.25">
      <c r="A11" s="2286" t="s">
        <v>1941</v>
      </c>
      <c r="B11" s="2287"/>
      <c r="C11" s="2287"/>
      <c r="D11" s="2287"/>
      <c r="E11" s="2287"/>
      <c r="F11" s="2287"/>
      <c r="G11" s="2288"/>
    </row>
    <row r="12" spans="1:7" ht="15" customHeight="1" x14ac:dyDescent="0.25">
      <c r="A12" s="1557" t="s">
        <v>1932</v>
      </c>
      <c r="B12" s="1558"/>
      <c r="C12" s="1558"/>
      <c r="D12" s="1558"/>
      <c r="E12" s="1558"/>
      <c r="F12" s="1558"/>
      <c r="G12" s="1559"/>
    </row>
    <row r="13" spans="1:7" ht="32.25" customHeight="1" x14ac:dyDescent="0.25">
      <c r="A13" s="2277" t="s">
        <v>1933</v>
      </c>
      <c r="B13" s="2278"/>
      <c r="C13" s="2278"/>
      <c r="D13" s="2278"/>
      <c r="E13" s="2278"/>
      <c r="F13" s="2278"/>
      <c r="G13" s="2279"/>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t="e">
        <f>#VALUE!</f>
        <v>#VALUE!</v>
      </c>
      <c r="G16" s="1672" t="e">
        <f>IF(F16=0,"0",D16-F16)</f>
        <v>#VALUE!</v>
      </c>
    </row>
    <row r="17" spans="1:8" x14ac:dyDescent="0.25">
      <c r="A17" s="1675"/>
      <c r="B17" s="1864"/>
      <c r="C17" s="1676"/>
      <c r="D17" s="1863"/>
      <c r="E17" s="1560">
        <f>IF(D17&lt;=25000,D17,IF(D17&gt;25000,25000,0))</f>
        <v>0</v>
      </c>
      <c r="F17" s="1813" t="e">
        <f>#VALUE!</f>
        <v>#VALUE!</v>
      </c>
      <c r="G17" s="1814" t="e">
        <f>IF(F17=0,0,D17-F17)</f>
        <v>#VALUE!</v>
      </c>
      <c r="H17" s="1667"/>
    </row>
    <row r="18" spans="1:8" x14ac:dyDescent="0.25">
      <c r="A18" s="1673"/>
      <c r="B18" s="1687"/>
      <c r="C18" s="1674"/>
      <c r="D18" s="1863"/>
      <c r="E18" s="1560">
        <f>IF(D18&lt;=25000,D18,IF(D18&gt;25000,25000,0))</f>
        <v>0</v>
      </c>
      <c r="F18" s="1813" t="e">
        <f>#VALUE!</f>
        <v>#VALUE!</v>
      </c>
      <c r="G18" s="1814" t="e">
        <f>IF(F18=0,0,D18-F18)</f>
        <v>#VALUE!</v>
      </c>
    </row>
    <row r="19" spans="1:8" x14ac:dyDescent="0.25">
      <c r="A19" s="1673"/>
      <c r="B19" s="1686"/>
      <c r="C19" s="1674"/>
      <c r="D19" s="1863"/>
      <c r="E19" s="1560">
        <f t="shared" ref="E19" si="0">IF(D19&lt;=25000,D19,IF(D19&gt;25000,25000,0))</f>
        <v>0</v>
      </c>
      <c r="F19" s="1813" t="e">
        <f>#VALUE!</f>
        <v>#VALUE!</v>
      </c>
      <c r="G19" s="1814" t="e">
        <f t="shared" ref="G19" si="1">IF(F19=0,0,D19-F19)</f>
        <v>#VALUE!</v>
      </c>
    </row>
    <row r="20" spans="1:8" x14ac:dyDescent="0.25">
      <c r="A20" s="1817" t="s">
        <v>158</v>
      </c>
      <c r="B20" s="1818"/>
      <c r="C20" s="1819"/>
      <c r="D20" s="1815">
        <f>SUM(D17:D19)</f>
        <v>0</v>
      </c>
      <c r="E20" s="1561">
        <f>IF(D20&lt;=25000,D20,IF(D20&gt;25000,25000,0))</f>
        <v>0</v>
      </c>
      <c r="F20" s="1815">
        <v>0</v>
      </c>
      <c r="G20" s="1816">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292" t="s">
        <v>1778</v>
      </c>
      <c r="B5" s="2293"/>
      <c r="C5" s="2293"/>
      <c r="D5" s="2293"/>
      <c r="E5" s="2293"/>
      <c r="F5" s="2293"/>
      <c r="G5" s="2294"/>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297" t="s">
        <v>1945</v>
      </c>
      <c r="B11" s="2298"/>
      <c r="C11" s="2298"/>
      <c r="D11" s="2299"/>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935620</v>
      </c>
      <c r="F19" s="1820"/>
      <c r="G19" s="1822">
        <f>'Expenditures 15-22'!K33-SUM('Expenditures 15-22'!G33,'Expenditures 15-22'!I33)+'Expenditures 15-22'!D229</f>
        <v>935620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279</v>
      </c>
      <c r="F21" s="1823"/>
      <c r="G21" s="1826">
        <f>'Expenditures 15-22'!K42-SUM('Expenditures 15-22'!G42,'Expenditures 15-22'!I42)+'Expenditures 15-22'!K120-SUM('Expenditures 15-22'!G120,'Expenditures 15-22'!I120)+'Expenditures 15-22'!K180-SUM('Expenditures 15-22'!G180,'Expenditures 15-22'!I180)+'Expenditures 15-22'!D238</f>
        <v>279</v>
      </c>
      <c r="H21" s="986"/>
      <c r="I21" s="162"/>
    </row>
    <row r="22" spans="1:9" s="667" customFormat="1" ht="12" customHeight="1" x14ac:dyDescent="0.2">
      <c r="A22" s="993" t="s">
        <v>585</v>
      </c>
      <c r="B22" s="994"/>
      <c r="C22" s="992">
        <v>2200</v>
      </c>
      <c r="D22" s="1823"/>
      <c r="E22" s="1825">
        <f>'Expenditures 15-22'!K47-SUM('Expenditures 15-22'!G47,'Expenditures 15-22'!I47)+'Expenditures 15-22'!D243</f>
        <v>31417</v>
      </c>
      <c r="F22" s="1823"/>
      <c r="G22" s="1826">
        <f>'Expenditures 15-22'!K47-SUM('Expenditures 15-22'!G47,'Expenditures 15-22'!I47)+'Expenditures 15-22'!D243</f>
        <v>31417</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171520</v>
      </c>
      <c r="F23" s="1823"/>
      <c r="G23" s="1825">
        <f>'Expenditures 15-22'!K53-SUM('Expenditures 15-22'!G53,'Expenditures 15-22'!I53)+'Expenditures 15-22'!D257+'Expenditures 15-22'!K330-SUM('Expenditures 15-22'!G330,'Expenditures 15-22'!I330)</f>
        <v>171520</v>
      </c>
      <c r="H23" s="986"/>
      <c r="I23" s="162"/>
    </row>
    <row r="24" spans="1:9" s="667" customFormat="1" ht="12" customHeight="1" x14ac:dyDescent="0.2">
      <c r="A24" s="993" t="s">
        <v>587</v>
      </c>
      <c r="B24" s="994"/>
      <c r="C24" s="992">
        <v>2400</v>
      </c>
      <c r="D24" s="1823"/>
      <c r="E24" s="1825">
        <f>'Expenditures 15-22'!K57-SUM('Expenditures 15-22'!G57,'Expenditures 15-22'!I57)+'Expenditures 15-22'!D261</f>
        <v>92202</v>
      </c>
      <c r="F24" s="1823"/>
      <c r="G24" s="1826">
        <f>'Expenditures 15-22'!K57-SUM('Expenditures 15-22'!G57,'Expenditures 15-22'!I57)+'Expenditures 15-22'!D261</f>
        <v>92202</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25451</v>
      </c>
      <c r="E27" s="1825">
        <f>E8</f>
        <v>0</v>
      </c>
      <c r="F27" s="1825">
        <f>'Expenditures 15-22'!K60-SUM('Expenditures 15-22'!G60,'Expenditures 15-22'!I60)+'Expenditures 15-22'!D264-E8</f>
        <v>25451</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93039</v>
      </c>
      <c r="F28" s="1827">
        <f>'Expenditures 15-22'!K61-SUM('Expenditures 15-22'!G61,'Expenditures 15-22'!I61)+'Expenditures 15-22'!K124-SUM('Expenditures 15-22'!G124,'Expenditures 15-22'!I124)+'Expenditures 15-22'!D266-E9</f>
        <v>93039</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144258</v>
      </c>
      <c r="F29" s="1823"/>
      <c r="G29" s="1826">
        <f>'Expenditures 15-22'!K62-SUM('Expenditures 15-22'!G62,'Expenditures 15-22'!I62)+'Expenditures 15-22'!K125-SUM('Expenditures 15-22'!G125,'Expenditures 15-22'!I125)+'Expenditures 15-22'!K182-SUM('Expenditures 15-22'!G182,'Expenditures 15-22'!I182)+'Expenditures 15-22'!D267</f>
        <v>144258</v>
      </c>
      <c r="H29" s="984"/>
    </row>
    <row r="30" spans="1:9" ht="12" customHeight="1" x14ac:dyDescent="0.2">
      <c r="A30" s="993" t="s">
        <v>102</v>
      </c>
      <c r="B30" s="996"/>
      <c r="C30" s="992">
        <v>2560</v>
      </c>
      <c r="D30" s="1823"/>
      <c r="E30" s="1825">
        <f>'Expenditures 15-22'!K63-SUM('Expenditures 15-22'!G63,'Expenditures 15-22'!I63)+'Expenditures 15-22'!D268-E10</f>
        <v>90572</v>
      </c>
      <c r="F30" s="1823"/>
      <c r="G30" s="1825">
        <f>'Expenditures 15-22'!K63-SUM('Expenditures 15-22'!G63,'Expenditures 15-22'!I63)+'Expenditures 15-22'!D268-E10</f>
        <v>90572</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29'!G20</f>
        <v>0</v>
      </c>
      <c r="F40" s="1823"/>
      <c r="G40" s="1827">
        <f>-'Contracts Paid in CY 29'!G20</f>
        <v>0</v>
      </c>
    </row>
    <row r="41" spans="1:7" ht="12" customHeight="1" x14ac:dyDescent="0.2">
      <c r="A41" s="997" t="s">
        <v>158</v>
      </c>
      <c r="B41" s="998"/>
      <c r="C41" s="999"/>
      <c r="D41" s="1827">
        <f>SUM(D19:D39)</f>
        <v>25451</v>
      </c>
      <c r="E41" s="1827">
        <f>SUM(E19:E40)</f>
        <v>1558907</v>
      </c>
      <c r="F41" s="1827">
        <f>SUM(F19:F39)</f>
        <v>118490</v>
      </c>
      <c r="G41" s="1827">
        <f>SUM(G19:G40)</f>
        <v>1465868</v>
      </c>
    </row>
    <row r="42" spans="1:7" x14ac:dyDescent="0.2">
      <c r="A42" s="986"/>
      <c r="B42" s="162"/>
      <c r="C42" s="1000"/>
      <c r="D42" s="2295" t="s">
        <v>543</v>
      </c>
      <c r="E42" s="2296"/>
      <c r="F42" s="1001" t="s">
        <v>544</v>
      </c>
      <c r="G42" s="1002"/>
    </row>
    <row r="43" spans="1:7" ht="12" customHeight="1" x14ac:dyDescent="0.2">
      <c r="A43" s="986"/>
      <c r="B43" s="162"/>
      <c r="C43" s="1000"/>
      <c r="D43" s="1828" t="s">
        <v>493</v>
      </c>
      <c r="E43" s="1829">
        <f>D41</f>
        <v>25451</v>
      </c>
      <c r="F43" s="1828" t="s">
        <v>495</v>
      </c>
      <c r="G43" s="1829">
        <f>F41</f>
        <v>118490</v>
      </c>
    </row>
    <row r="44" spans="1:7" ht="12" customHeight="1" x14ac:dyDescent="0.2">
      <c r="A44" s="986"/>
      <c r="B44" s="162"/>
      <c r="C44" s="1000"/>
      <c r="D44" s="1828" t="s">
        <v>494</v>
      </c>
      <c r="E44" s="1829">
        <f>E41</f>
        <v>1558907</v>
      </c>
      <c r="F44" s="1828" t="s">
        <v>494</v>
      </c>
      <c r="G44" s="1829">
        <f>G41</f>
        <v>1465868</v>
      </c>
    </row>
    <row r="45" spans="1:7" ht="12" customHeight="1" x14ac:dyDescent="0.2">
      <c r="A45" s="986"/>
      <c r="B45" s="162"/>
      <c r="C45" s="162"/>
      <c r="D45" s="1830" t="s">
        <v>1063</v>
      </c>
      <c r="E45" s="1831">
        <f>(E43/E44)</f>
        <v>1.6326182382913158E-2</v>
      </c>
      <c r="F45" s="1830" t="s">
        <v>1063</v>
      </c>
      <c r="G45" s="1831">
        <f>(G43/G44)</f>
        <v>8.0832653417633779E-2</v>
      </c>
    </row>
    <row r="46" spans="1:7" x14ac:dyDescent="0.2">
      <c r="A46" s="1003"/>
      <c r="B46" s="1004"/>
      <c r="C46" s="1004"/>
      <c r="D46" s="1005"/>
      <c r="E46" s="1006"/>
      <c r="F46" s="1005"/>
      <c r="G46" s="1006"/>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03" t="s">
        <v>1446</v>
      </c>
      <c r="B1" s="2303"/>
      <c r="C1" s="2303"/>
      <c r="D1" s="2303"/>
      <c r="E1" s="2303"/>
      <c r="F1" s="2303"/>
    </row>
    <row r="2" spans="1:10" x14ac:dyDescent="0.2">
      <c r="A2" s="1907" t="s">
        <v>2047</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04" t="s">
        <v>1627</v>
      </c>
      <c r="B5" s="2305"/>
      <c r="C5" s="2306"/>
      <c r="D5" s="2306"/>
      <c r="E5" s="2306"/>
      <c r="F5" s="2306"/>
    </row>
    <row r="6" spans="1:10" ht="12" customHeight="1" x14ac:dyDescent="0.25">
      <c r="A6" s="1870"/>
      <c r="B6" s="1871"/>
      <c r="C6" s="2307" t="str">
        <f>COVER!A17</f>
        <v>Riverview CCSD 2</v>
      </c>
      <c r="D6" s="2307"/>
      <c r="E6" s="2307"/>
      <c r="F6" s="1872"/>
    </row>
    <row r="7" spans="1:10" ht="11.25" customHeight="1" thickBot="1" x14ac:dyDescent="0.3">
      <c r="A7" s="1870"/>
      <c r="B7" s="1871"/>
      <c r="C7" s="2308">
        <f>COVER!A13</f>
        <v>53102002004</v>
      </c>
      <c r="D7" s="2308"/>
      <c r="E7" s="2308"/>
      <c r="F7" s="1872"/>
    </row>
    <row r="8" spans="1:10" ht="25.5" customHeight="1" thickBot="1" x14ac:dyDescent="0.25">
      <c r="A8" s="1913" t="s">
        <v>2024</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t="s">
        <v>2076</v>
      </c>
      <c r="D13" s="1885" t="s">
        <v>2076</v>
      </c>
      <c r="E13" s="1888" t="s">
        <v>2076</v>
      </c>
      <c r="F13" s="1887" t="s">
        <v>2093</v>
      </c>
      <c r="H13" s="1898">
        <f t="shared" si="0"/>
        <v>5</v>
      </c>
      <c r="I13" s="1898">
        <f t="shared" si="1"/>
        <v>5</v>
      </c>
      <c r="J13" s="1898">
        <f t="shared" si="2"/>
        <v>5</v>
      </c>
    </row>
    <row r="14" spans="1:10" ht="12" customHeight="1" x14ac:dyDescent="0.2">
      <c r="A14" s="1883" t="s">
        <v>1453</v>
      </c>
      <c r="B14" s="1884"/>
      <c r="C14" s="1885" t="s">
        <v>2076</v>
      </c>
      <c r="D14" s="1885" t="s">
        <v>2076</v>
      </c>
      <c r="E14" s="1888" t="s">
        <v>2076</v>
      </c>
      <c r="F14" s="1887" t="s">
        <v>2094</v>
      </c>
      <c r="H14" s="1898">
        <f t="shared" si="0"/>
        <v>5</v>
      </c>
      <c r="I14" s="1898">
        <f t="shared" si="1"/>
        <v>5</v>
      </c>
      <c r="J14" s="1898">
        <f t="shared" si="2"/>
        <v>5</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t="s">
        <v>2076</v>
      </c>
      <c r="D23" s="1885" t="s">
        <v>2076</v>
      </c>
      <c r="E23" s="1888" t="s">
        <v>2076</v>
      </c>
      <c r="F23" s="1887" t="s">
        <v>2095</v>
      </c>
      <c r="H23" s="1898">
        <f t="shared" si="0"/>
        <v>5</v>
      </c>
      <c r="I23" s="1898">
        <f t="shared" si="1"/>
        <v>5</v>
      </c>
      <c r="J23" s="1898">
        <f t="shared" si="2"/>
        <v>5</v>
      </c>
    </row>
    <row r="24" spans="1:12" ht="12" customHeight="1" x14ac:dyDescent="0.2">
      <c r="A24" s="1883" t="s">
        <v>1613</v>
      </c>
      <c r="B24" s="1884"/>
      <c r="C24" s="1885" t="s">
        <v>2076</v>
      </c>
      <c r="D24" s="1885" t="s">
        <v>2076</v>
      </c>
      <c r="E24" s="1888" t="s">
        <v>2076</v>
      </c>
      <c r="F24" s="1887" t="s">
        <v>2096</v>
      </c>
      <c r="H24" s="1898">
        <f t="shared" si="0"/>
        <v>5</v>
      </c>
      <c r="I24" s="1898">
        <f t="shared" si="1"/>
        <v>5</v>
      </c>
      <c r="J24" s="1898">
        <f t="shared" si="2"/>
        <v>5</v>
      </c>
    </row>
    <row r="25" spans="1:12" ht="12" customHeight="1" x14ac:dyDescent="0.2">
      <c r="A25" s="1883" t="s">
        <v>1614</v>
      </c>
      <c r="B25" s="1884"/>
      <c r="C25" s="1885" t="s">
        <v>2076</v>
      </c>
      <c r="D25" s="1885" t="s">
        <v>2076</v>
      </c>
      <c r="E25" s="1888" t="s">
        <v>2076</v>
      </c>
      <c r="F25" s="1887" t="s">
        <v>2097</v>
      </c>
      <c r="H25" s="1898">
        <f t="shared" si="0"/>
        <v>5</v>
      </c>
      <c r="I25" s="1898">
        <f t="shared" si="1"/>
        <v>5</v>
      </c>
      <c r="J25" s="1898">
        <f t="shared" si="2"/>
        <v>5</v>
      </c>
    </row>
    <row r="26" spans="1:12" ht="12" customHeight="1" x14ac:dyDescent="0.2">
      <c r="A26" s="1883" t="s">
        <v>1615</v>
      </c>
      <c r="B26" s="1884"/>
      <c r="C26" s="1885" t="s">
        <v>2076</v>
      </c>
      <c r="D26" s="1885" t="s">
        <v>2076</v>
      </c>
      <c r="E26" s="1888" t="s">
        <v>2076</v>
      </c>
      <c r="F26" s="1887" t="s">
        <v>2098</v>
      </c>
      <c r="H26" s="1898">
        <f t="shared" si="0"/>
        <v>5</v>
      </c>
      <c r="I26" s="1898">
        <f t="shared" si="1"/>
        <v>5</v>
      </c>
      <c r="J26" s="1898">
        <f t="shared" si="2"/>
        <v>5</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t="s">
        <v>2076</v>
      </c>
      <c r="D32" s="1885"/>
      <c r="E32" s="1888"/>
      <c r="F32" s="1887" t="s">
        <v>2099</v>
      </c>
      <c r="H32" s="1898">
        <f t="shared" si="0"/>
        <v>5</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35</v>
      </c>
      <c r="I34" s="1898">
        <f>SUM(I11:I32)</f>
        <v>30</v>
      </c>
      <c r="J34" s="1898">
        <f>SUM(J11:J32)</f>
        <v>30</v>
      </c>
      <c r="K34" s="1898">
        <f>SUM(H34:J34)</f>
        <v>95</v>
      </c>
    </row>
    <row r="35" spans="1:11" ht="12" customHeight="1" x14ac:dyDescent="0.2">
      <c r="A35" s="1891" t="s">
        <v>1459</v>
      </c>
      <c r="B35" s="1892"/>
      <c r="C35" s="2309"/>
      <c r="D35" s="2309"/>
      <c r="E35" s="2309"/>
      <c r="F35" s="2310"/>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14"/>
      <c r="B38" s="2315"/>
      <c r="C38" s="2315"/>
      <c r="D38" s="2315"/>
      <c r="E38" s="2315"/>
      <c r="F38" s="2316"/>
    </row>
    <row r="39" spans="1:11" ht="4.5" hidden="1" customHeight="1" x14ac:dyDescent="0.2">
      <c r="A39" s="1893"/>
      <c r="B39" s="1893"/>
      <c r="C39" s="1893"/>
      <c r="D39" s="1893"/>
      <c r="E39" s="1893"/>
      <c r="F39" s="1893"/>
    </row>
    <row r="40" spans="1:11" s="1890" customFormat="1" ht="12" customHeight="1" x14ac:dyDescent="0.25">
      <c r="A40" s="1894" t="s">
        <v>1458</v>
      </c>
      <c r="B40" s="1895"/>
      <c r="C40" s="2317"/>
      <c r="D40" s="2317"/>
      <c r="E40" s="2317"/>
      <c r="F40" s="2318"/>
      <c r="H40" s="1899"/>
      <c r="I40" s="1899"/>
      <c r="J40" s="1899"/>
      <c r="K40" s="1899"/>
    </row>
    <row r="41" spans="1:11" s="1890" customFormat="1" ht="12" customHeight="1" x14ac:dyDescent="0.25">
      <c r="A41" s="2319"/>
      <c r="B41" s="2320"/>
      <c r="C41" s="2320"/>
      <c r="D41" s="2320"/>
      <c r="E41" s="2320"/>
      <c r="F41" s="2321"/>
      <c r="H41" s="1899"/>
      <c r="I41" s="1899"/>
      <c r="J41" s="1899"/>
      <c r="K41" s="1899"/>
    </row>
    <row r="42" spans="1:11" s="1890" customFormat="1" ht="12" customHeight="1" x14ac:dyDescent="0.25">
      <c r="A42" s="2319"/>
      <c r="B42" s="2320"/>
      <c r="C42" s="2320"/>
      <c r="D42" s="2320"/>
      <c r="E42" s="2320"/>
      <c r="F42" s="2321"/>
      <c r="H42" s="1899"/>
      <c r="I42" s="1899"/>
      <c r="J42" s="1899"/>
      <c r="K42" s="1899"/>
    </row>
    <row r="43" spans="1:11" s="1890" customFormat="1" ht="15" x14ac:dyDescent="0.25">
      <c r="A43" s="2311"/>
      <c r="B43" s="2312"/>
      <c r="C43" s="2312"/>
      <c r="D43" s="2312"/>
      <c r="E43" s="2312"/>
      <c r="F43" s="2313"/>
      <c r="H43" s="1899"/>
      <c r="I43" s="1899"/>
      <c r="J43" s="1899"/>
      <c r="K43" s="1899"/>
    </row>
    <row r="44" spans="1:11" s="1890" customFormat="1" ht="12" hidden="1" customHeight="1" x14ac:dyDescent="0.25">
      <c r="A44" s="2311"/>
      <c r="B44" s="2312"/>
      <c r="C44" s="2312"/>
      <c r="D44" s="2312"/>
      <c r="E44" s="2312"/>
      <c r="F44" s="2313"/>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4" t="s">
        <v>693</v>
      </c>
      <c r="B6" s="1662"/>
      <c r="C6" s="1662"/>
      <c r="D6" s="1662"/>
      <c r="E6" s="1663"/>
      <c r="F6" s="1014"/>
      <c r="G6" s="1008"/>
      <c r="H6" s="1015" t="s">
        <v>1086</v>
      </c>
      <c r="I6" s="2331" t="str">
        <f>COVER!A17</f>
        <v>Riverview CCSD 2</v>
      </c>
      <c r="J6" s="2332"/>
      <c r="Q6" s="1684"/>
    </row>
    <row r="7" spans="1:17" x14ac:dyDescent="0.2">
      <c r="A7" s="2333" t="s">
        <v>924</v>
      </c>
      <c r="B7" s="2334"/>
      <c r="C7" s="2334"/>
      <c r="D7" s="2334"/>
      <c r="E7" s="2335"/>
      <c r="F7" s="1016"/>
      <c r="G7" s="1008"/>
      <c r="H7" s="1015" t="s">
        <v>390</v>
      </c>
      <c r="I7" s="2336">
        <f>COVER!A13</f>
        <v>53102002004</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5" t="s">
        <v>1701</v>
      </c>
      <c r="F9" s="1022"/>
      <c r="G9" s="1022"/>
      <c r="H9" s="1916"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85108</v>
      </c>
      <c r="F12" s="1038"/>
      <c r="G12" s="1832">
        <f t="shared" ref="G12:G18" si="0">SUM(E12:F12)</f>
        <v>85108</v>
      </c>
      <c r="H12" s="1039">
        <v>84300</v>
      </c>
      <c r="I12" s="1038"/>
      <c r="J12" s="1832">
        <f t="shared" ref="J12:J18" si="1">SUM(H12:I12)</f>
        <v>84300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85108</v>
      </c>
      <c r="F19" s="1834">
        <f t="shared" si="2"/>
        <v>0</v>
      </c>
      <c r="G19" s="1834">
        <f t="shared" si="2"/>
        <v>85108</v>
      </c>
      <c r="H19" s="1834">
        <f t="shared" si="2"/>
        <v>84300</v>
      </c>
      <c r="I19" s="1834">
        <f t="shared" si="2"/>
        <v>0</v>
      </c>
      <c r="J19" s="1834">
        <f t="shared" si="2"/>
        <v>84300</v>
      </c>
    </row>
    <row r="20" spans="1:10" ht="13.5" thickTop="1" x14ac:dyDescent="0.2">
      <c r="A20" s="1034">
        <v>9</v>
      </c>
      <c r="B20" s="2343" t="s">
        <v>1703</v>
      </c>
      <c r="C20" s="2343"/>
      <c r="D20" s="2344"/>
      <c r="E20" s="1045"/>
      <c r="F20" s="1045"/>
      <c r="G20" s="1045"/>
      <c r="H20" s="1045"/>
      <c r="I20" s="1045"/>
      <c r="J20" s="1835">
        <f>IF(AND(G19&gt;0,J19&gt;0),(((J19-G19)/G19)),"Enter Budget Data")</f>
        <v>-9.4938196174272696E-3</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25"/>
      <c r="D26" s="2325"/>
      <c r="E26" s="1049"/>
      <c r="F26" s="2324"/>
      <c r="G26" s="2324"/>
    </row>
    <row r="27" spans="1:10" x14ac:dyDescent="0.2">
      <c r="B27" s="1046"/>
      <c r="C27" s="1050" t="s">
        <v>1093</v>
      </c>
      <c r="D27" s="1051"/>
      <c r="E27" s="1052"/>
      <c r="F27" s="2345" t="s">
        <v>1589</v>
      </c>
      <c r="G27" s="2345"/>
    </row>
    <row r="28" spans="1:10" ht="28.5" customHeight="1" x14ac:dyDescent="0.2">
      <c r="B28" s="1046"/>
      <c r="C28" s="2323"/>
      <c r="D28" s="2323"/>
      <c r="E28" s="1053"/>
      <c r="F28" s="2323"/>
      <c r="G28" s="2323"/>
    </row>
    <row r="29" spans="1:10" x14ac:dyDescent="0.2">
      <c r="B29" s="1046"/>
      <c r="C29" s="1054" t="s">
        <v>1642</v>
      </c>
      <c r="E29" s="1055"/>
      <c r="F29" s="2322" t="s">
        <v>1590</v>
      </c>
      <c r="G29" s="2322"/>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1944</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sheet="1" objects="1" scenarios="1"/>
  <mergeCells count="15">
    <mergeCell ref="I6:J6"/>
    <mergeCell ref="A7:E7"/>
    <mergeCell ref="I7:J7"/>
    <mergeCell ref="A11:C11"/>
    <mergeCell ref="B18:D18"/>
    <mergeCell ref="B20:D20"/>
    <mergeCell ref="F29:G29"/>
    <mergeCell ref="F28:G28"/>
    <mergeCell ref="F26:G26"/>
    <mergeCell ref="C26:D26"/>
    <mergeCell ref="C28:D28"/>
    <mergeCell ref="C39:I39"/>
    <mergeCell ref="C33:I34"/>
    <mergeCell ref="C36:I37"/>
    <mergeCell ref="F27:G27"/>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276</v>
      </c>
    </row>
    <row r="3" spans="1:1" x14ac:dyDescent="0.2">
      <c r="A3" s="327" t="s">
        <v>277</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Riverview CCSD 2</v>
      </c>
    </row>
    <row r="65" spans="2:2" x14ac:dyDescent="0.2">
      <c r="B65" s="1069">
        <f>COVER!A13</f>
        <v>53102002004</v>
      </c>
    </row>
  </sheetData>
  <phoneticPr fontId="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2" t="s">
        <v>1125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715</v>
      </c>
      <c r="B40" s="2059"/>
      <c r="C40" s="2059"/>
      <c r="D40" s="2059"/>
      <c r="E40" s="2059"/>
    </row>
    <row r="41" spans="1:5" x14ac:dyDescent="0.2">
      <c r="A41" s="2060" t="s">
        <v>1706</v>
      </c>
      <c r="B41" s="2060"/>
      <c r="C41" s="2060"/>
      <c r="D41" s="2060"/>
      <c r="E41" s="2060"/>
    </row>
    <row r="42" spans="1:5" ht="12.75" customHeight="1" x14ac:dyDescent="0.2">
      <c r="A42" s="2061" t="s">
        <v>1080</v>
      </c>
      <c r="B42" s="2061"/>
      <c r="C42" s="2061"/>
      <c r="D42" s="2061"/>
      <c r="E42" s="206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46" t="s">
        <v>1784</v>
      </c>
      <c r="B18" s="2346"/>
    </row>
  </sheetData>
  <sheetProtection selectLockedCells="1"/>
  <mergeCells count="1">
    <mergeCell ref="A18:B18"/>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47" t="s">
        <v>1790</v>
      </c>
      <c r="B1" s="2348"/>
      <c r="C1" s="2348"/>
      <c r="D1" s="2348"/>
      <c r="E1" s="2348"/>
      <c r="F1" s="2349"/>
    </row>
    <row r="2" spans="1:8" ht="45" customHeight="1" x14ac:dyDescent="0.2">
      <c r="A2" s="2357" t="s">
        <v>1791</v>
      </c>
      <c r="B2" s="2358"/>
      <c r="C2" s="2358"/>
      <c r="D2" s="2358"/>
      <c r="E2" s="2358"/>
      <c r="F2" s="2359"/>
      <c r="G2" s="1073"/>
      <c r="H2" s="1073"/>
    </row>
    <row r="3" spans="1:8" ht="57" customHeight="1" x14ac:dyDescent="0.2">
      <c r="A3" s="2360" t="s">
        <v>1786</v>
      </c>
      <c r="B3" s="2361"/>
      <c r="C3" s="2361"/>
      <c r="D3" s="2361"/>
      <c r="E3" s="2361"/>
      <c r="F3" s="2362"/>
      <c r="G3" s="1073"/>
      <c r="H3" s="1073"/>
    </row>
    <row r="4" spans="1:8" ht="14.25" customHeight="1" x14ac:dyDescent="0.2">
      <c r="A4" s="2366" t="s">
        <v>2055</v>
      </c>
      <c r="B4" s="2367"/>
      <c r="C4" s="2367"/>
      <c r="D4" s="2367"/>
      <c r="E4" s="2367"/>
      <c r="F4" s="2368"/>
      <c r="G4" s="1073"/>
      <c r="H4" s="1073"/>
    </row>
    <row r="5" spans="1:8" ht="14.25" customHeight="1" x14ac:dyDescent="0.2">
      <c r="A5" s="2369" t="s">
        <v>2056</v>
      </c>
      <c r="B5" s="2370"/>
      <c r="C5" s="2370"/>
      <c r="D5" s="2370"/>
      <c r="E5" s="2370"/>
      <c r="F5" s="2371"/>
      <c r="G5" s="1073"/>
      <c r="H5" s="1073"/>
    </row>
    <row r="6" spans="1:8" s="1074" customFormat="1" ht="41.25" customHeight="1" x14ac:dyDescent="0.2">
      <c r="A6" s="2363" t="s">
        <v>1792</v>
      </c>
      <c r="B6" s="2364"/>
      <c r="C6" s="2364"/>
      <c r="D6" s="2364"/>
      <c r="E6" s="2364"/>
      <c r="F6" s="2365"/>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1517838</v>
      </c>
      <c r="C8" s="1836">
        <f>'Acct Summary 7-8'!D8</f>
        <v>110540</v>
      </c>
      <c r="D8" s="1836">
        <f>'Acct Summary 7-8'!F8</f>
        <v>245057</v>
      </c>
      <c r="E8" s="1836">
        <f>'Acct Summary 7-8'!I8</f>
        <v>22494</v>
      </c>
      <c r="F8" s="1836">
        <f>SUM(B8:E8)</f>
        <v>1895929</v>
      </c>
    </row>
    <row r="9" spans="1:8" s="1078" customFormat="1" ht="14.25" customHeight="1" thickBot="1" x14ac:dyDescent="0.25">
      <c r="A9" s="1077" t="s">
        <v>1436</v>
      </c>
      <c r="B9" s="1837">
        <f>'Acct Summary 7-8'!C17</f>
        <v>1469860</v>
      </c>
      <c r="C9" s="1837">
        <f>'Acct Summary 7-8'!D17</f>
        <v>97491</v>
      </c>
      <c r="D9" s="1837">
        <f>'Acct Summary 7-8'!F17</f>
        <v>213152</v>
      </c>
      <c r="E9" s="1836"/>
      <c r="F9" s="1836">
        <f>SUM(B9:E9)</f>
        <v>1780503</v>
      </c>
    </row>
    <row r="10" spans="1:8" s="1078" customFormat="1" ht="14.25" thickTop="1" thickBot="1" x14ac:dyDescent="0.25">
      <c r="A10" s="1079" t="s">
        <v>1437</v>
      </c>
      <c r="B10" s="1838">
        <f>(B8-B9)</f>
        <v>47978</v>
      </c>
      <c r="C10" s="1838">
        <f>(C8-C9)</f>
        <v>13049</v>
      </c>
      <c r="D10" s="1838">
        <f>(D8-D9)</f>
        <v>31905</v>
      </c>
      <c r="E10" s="1837">
        <f>(E8-E9)</f>
        <v>22494</v>
      </c>
      <c r="F10" s="1839">
        <f>SUM(F8-F9)</f>
        <v>115426</v>
      </c>
    </row>
    <row r="11" spans="1:8" s="1078" customFormat="1" ht="14.25" thickTop="1" thickBot="1" x14ac:dyDescent="0.25">
      <c r="A11" s="1080" t="s">
        <v>1785</v>
      </c>
      <c r="B11" s="1840">
        <f>'Acct Summary 7-8'!C81</f>
        <v>504276</v>
      </c>
      <c r="C11" s="1840">
        <f>'Acct Summary 7-8'!D81</f>
        <v>181225</v>
      </c>
      <c r="D11" s="1840">
        <f>'Acct Summary 7-8'!F81</f>
        <v>55602</v>
      </c>
      <c r="E11" s="1840">
        <f>'Acct Summary 7-8'!I81</f>
        <v>511184</v>
      </c>
      <c r="F11" s="1841">
        <f>SUM(B11:E11)</f>
        <v>1252287</v>
      </c>
    </row>
    <row r="12" spans="1:8" ht="16.5" customHeight="1" thickTop="1" x14ac:dyDescent="0.2">
      <c r="A12" s="1081"/>
      <c r="B12" s="1082"/>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3"/>
      <c r="B13" s="1084"/>
      <c r="C13" s="2351"/>
      <c r="D13" s="2352"/>
      <c r="E13" s="2352"/>
      <c r="F13" s="2353"/>
      <c r="H13" s="1073"/>
    </row>
    <row r="14" spans="1:8" ht="19.5" customHeight="1" x14ac:dyDescent="0.2">
      <c r="A14" s="1083"/>
      <c r="B14" s="1084"/>
      <c r="C14" s="2351"/>
      <c r="D14" s="2352"/>
      <c r="E14" s="2352"/>
      <c r="F14" s="2353"/>
      <c r="H14" s="1073"/>
    </row>
    <row r="15" spans="1:8" ht="17.25" customHeight="1" x14ac:dyDescent="0.2">
      <c r="A15" s="1083"/>
      <c r="B15" s="1084"/>
      <c r="C15" s="2354"/>
      <c r="D15" s="2355"/>
      <c r="E15" s="2355"/>
      <c r="F15" s="2356"/>
      <c r="H15" s="1073"/>
    </row>
    <row r="16" spans="1:8" s="308" customFormat="1" ht="51.75" hidden="1" customHeight="1" x14ac:dyDescent="0.2">
      <c r="A16" s="2350" t="s">
        <v>1787</v>
      </c>
      <c r="B16" s="2350"/>
      <c r="C16" s="2350"/>
      <c r="D16" s="2350"/>
      <c r="E16" s="2350"/>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7"/>
      <c r="B2" s="1918"/>
      <c r="C2" s="1919"/>
      <c r="D2" s="1920"/>
    </row>
    <row r="3" spans="1:4" ht="36" customHeight="1" x14ac:dyDescent="0.2">
      <c r="A3" s="2372" t="s">
        <v>686</v>
      </c>
      <c r="B3" s="2373"/>
      <c r="C3" s="2373"/>
      <c r="D3" s="2374"/>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3" t="s">
        <v>1584</v>
      </c>
      <c r="D7" s="2384"/>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5" t="s">
        <v>1065</v>
      </c>
      <c r="B15" s="2376"/>
      <c r="C15" s="2376"/>
      <c r="D15" s="2377"/>
    </row>
    <row r="16" spans="1:4" s="667" customFormat="1" ht="24" customHeight="1" x14ac:dyDescent="0.2">
      <c r="A16" s="2378" t="s">
        <v>684</v>
      </c>
      <c r="B16" s="2379"/>
      <c r="C16" s="2379"/>
      <c r="D16" s="2380"/>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86" t="s">
        <v>332</v>
      </c>
      <c r="D21" s="2387"/>
    </row>
    <row r="22" spans="1:10" ht="12.75" x14ac:dyDescent="0.2">
      <c r="A22" s="1138"/>
      <c r="B22" s="1139">
        <v>2</v>
      </c>
      <c r="C22" s="2385" t="s">
        <v>1605</v>
      </c>
      <c r="D22" s="220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88" t="s">
        <v>557</v>
      </c>
      <c r="D43" s="238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1" t="s">
        <v>817</v>
      </c>
      <c r="D56" s="2382"/>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1" t="s">
        <v>1797</v>
      </c>
      <c r="D70" s="2382"/>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29'!D20&gt;0,"OK","PLEASE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6553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53102002004</v>
      </c>
    </row>
    <row r="3" spans="1:2" x14ac:dyDescent="0.2">
      <c r="A3" t="s">
        <v>1013</v>
      </c>
      <c r="B3" s="138" t="str">
        <f>COVER!A15</f>
        <v>Woodford</v>
      </c>
    </row>
    <row r="4" spans="1:2" x14ac:dyDescent="0.2">
      <c r="A4" t="s">
        <v>1064</v>
      </c>
      <c r="B4" s="138" t="str">
        <f>COVER!A17</f>
        <v>Riverview CCSD 2</v>
      </c>
    </row>
    <row r="5" spans="1:2" x14ac:dyDescent="0.2">
      <c r="A5" t="s">
        <v>728</v>
      </c>
      <c r="B5" s="138" t="str">
        <f>COVER!A38</f>
        <v>Daren Lowery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Drive, Ste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Illinois</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500165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-4111</v>
      </c>
      <c r="C91" s="2" t="s">
        <v>594</v>
      </c>
      <c r="D91" s="2" t="str">
        <f t="shared" si="0"/>
        <v>Error?</v>
      </c>
    </row>
    <row r="92" spans="1:4" x14ac:dyDescent="0.2">
      <c r="A92" s="5">
        <v>31</v>
      </c>
      <c r="B92" s="138">
        <f>'Assets-Liab 5-6'!C39</f>
        <v>504276</v>
      </c>
      <c r="D92" s="2" t="str">
        <f t="shared" si="0"/>
        <v>Error?</v>
      </c>
    </row>
    <row r="93" spans="1:4" x14ac:dyDescent="0.2">
      <c r="A93" s="5">
        <v>32</v>
      </c>
      <c r="B93" s="138">
        <f>'Assets-Liab 5-6'!C41</f>
        <v>500165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181225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181225</v>
      </c>
      <c r="D123" s="2" t="str">
        <f t="shared" si="0"/>
        <v>Error?</v>
      </c>
    </row>
    <row r="124" spans="1:4" x14ac:dyDescent="0.2">
      <c r="A124" s="5">
        <v>63</v>
      </c>
      <c r="B124" s="138">
        <f>'Assets-Liab 5-6'!D41</f>
        <v>181225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2851</v>
      </c>
      <c r="D140" s="2" t="str">
        <f t="shared" si="1"/>
        <v>Error?</v>
      </c>
    </row>
    <row r="141" spans="1:4" x14ac:dyDescent="0.2">
      <c r="A141" s="5">
        <v>80</v>
      </c>
      <c r="B141" s="138">
        <f>'Assets-Liab 5-6'!E41</f>
        <v>2851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56162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560</v>
      </c>
      <c r="C169" s="2" t="s">
        <v>594</v>
      </c>
      <c r="D169" s="2" t="str">
        <f t="shared" si="1"/>
        <v>Error?</v>
      </c>
    </row>
    <row r="170" spans="1:4" x14ac:dyDescent="0.2">
      <c r="A170" s="5">
        <v>109</v>
      </c>
      <c r="B170" s="138">
        <f>'Assets-Liab 5-6'!F39</f>
        <v>55602</v>
      </c>
      <c r="D170" s="2" t="str">
        <f t="shared" si="1"/>
        <v>Error?</v>
      </c>
    </row>
    <row r="171" spans="1:4" x14ac:dyDescent="0.2">
      <c r="A171" s="5">
        <v>110</v>
      </c>
      <c r="B171" s="138">
        <f>'Assets-Liab 5-6'!F41</f>
        <v>56162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73179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v>
      </c>
      <c r="C188" s="2" t="s">
        <v>594</v>
      </c>
      <c r="D188" s="2" t="str">
        <f t="shared" si="1"/>
        <v>Error?</v>
      </c>
    </row>
    <row r="189" spans="1:4" x14ac:dyDescent="0.2">
      <c r="A189" s="5">
        <v>128</v>
      </c>
      <c r="B189" s="138">
        <f>'Assets-Liab 5-6'!G39</f>
        <v>73193</v>
      </c>
      <c r="D189" s="2" t="str">
        <f t="shared" si="1"/>
        <v>Error?</v>
      </c>
    </row>
    <row r="190" spans="1:4" x14ac:dyDescent="0.2">
      <c r="A190" s="5">
        <v>129</v>
      </c>
      <c r="B190" s="138">
        <f>'Assets-Liab 5-6'!G41</f>
        <v>73179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10005</v>
      </c>
      <c r="D273" s="2" t="str">
        <f t="shared" si="3"/>
        <v>Error?</v>
      </c>
    </row>
    <row r="274" spans="1:4" x14ac:dyDescent="0.2">
      <c r="A274" s="5">
        <v>213</v>
      </c>
      <c r="B274" s="138">
        <f>'Assets-Liab 5-6'!M17</f>
        <v>1804294</v>
      </c>
      <c r="D274" s="2" t="str">
        <f t="shared" si="3"/>
        <v>Error?</v>
      </c>
    </row>
    <row r="275" spans="1:4" x14ac:dyDescent="0.2">
      <c r="A275" s="5">
        <v>214</v>
      </c>
      <c r="B275" s="138">
        <f>'Assets-Liab 5-6'!M18</f>
        <v>33369</v>
      </c>
      <c r="D275" s="2" t="str">
        <f t="shared" si="3"/>
        <v>Error?</v>
      </c>
    </row>
    <row r="276" spans="1:4" x14ac:dyDescent="0.2">
      <c r="A276" s="5">
        <v>215</v>
      </c>
      <c r="B276" s="138">
        <f>'Assets-Liab 5-6'!M19</f>
        <v>1327441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3175109</v>
      </c>
      <c r="C279" s="2" t="s">
        <v>594</v>
      </c>
      <c r="D279" s="2" t="str">
        <f t="shared" si="3"/>
        <v>Error?</v>
      </c>
    </row>
    <row r="280" spans="1:4" x14ac:dyDescent="0.2">
      <c r="A280" s="5">
        <v>219</v>
      </c>
      <c r="B280" s="138">
        <f>'Assets-Liab 5-6'!M40</f>
        <v>3175109</v>
      </c>
      <c r="D280" s="2" t="str">
        <f t="shared" si="3"/>
        <v>Error?</v>
      </c>
    </row>
    <row r="281" spans="1:4" x14ac:dyDescent="0.2">
      <c r="A281" s="5">
        <v>220</v>
      </c>
      <c r="B281" s="138">
        <f>'Assets-Liab 5-6'!M41</f>
        <v>3175109</v>
      </c>
      <c r="C281" s="2" t="s">
        <v>594</v>
      </c>
      <c r="D281" s="2" t="str">
        <f t="shared" si="3"/>
        <v>Error?</v>
      </c>
    </row>
    <row r="282" spans="1:4" x14ac:dyDescent="0.2">
      <c r="A282" s="5">
        <v>221</v>
      </c>
      <c r="B282" s="138">
        <f>'Assets-Liab 5-6'!N21</f>
        <v>2851</v>
      </c>
      <c r="D282" s="2" t="str">
        <f t="shared" si="3"/>
        <v>Error?</v>
      </c>
    </row>
    <row r="283" spans="1:4" x14ac:dyDescent="0.2">
      <c r="A283" s="5">
        <v>222</v>
      </c>
      <c r="B283" s="138">
        <f>'Assets-Liab 5-6'!N22</f>
        <v>332149</v>
      </c>
      <c r="D283" s="2" t="str">
        <f t="shared" si="3"/>
        <v>Error?</v>
      </c>
    </row>
    <row r="284" spans="1:4" x14ac:dyDescent="0.2">
      <c r="A284" s="5">
        <v>223</v>
      </c>
      <c r="B284" s="138">
        <f>'Assets-Liab 5-6'!N23</f>
        <v>335000</v>
      </c>
      <c r="C284" s="2" t="s">
        <v>594</v>
      </c>
      <c r="D284" s="2" t="str">
        <f t="shared" si="3"/>
        <v>Error?</v>
      </c>
    </row>
    <row r="285" spans="1:4" x14ac:dyDescent="0.2">
      <c r="A285" s="5">
        <v>224</v>
      </c>
      <c r="B285" s="138">
        <f>'Assets-Liab 5-6'!N36</f>
        <v>335000</v>
      </c>
      <c r="D285" s="2" t="str">
        <f t="shared" si="3"/>
        <v>Error?</v>
      </c>
    </row>
    <row r="286" spans="1:4" x14ac:dyDescent="0.2">
      <c r="A286" s="10">
        <v>225</v>
      </c>
      <c r="D286" s="2" t="str">
        <f t="shared" si="3"/>
        <v>OK</v>
      </c>
    </row>
    <row r="287" spans="1:4" x14ac:dyDescent="0.2">
      <c r="A287" s="5">
        <v>226</v>
      </c>
      <c r="B287" s="138">
        <f>'Assets-Liab 5-6'!N37</f>
        <v>335000</v>
      </c>
      <c r="C287" s="2" t="s">
        <v>594</v>
      </c>
      <c r="D287" s="2" t="str">
        <f t="shared" si="3"/>
        <v>Error?</v>
      </c>
    </row>
    <row r="288" spans="1:4" x14ac:dyDescent="0.2">
      <c r="A288" s="5">
        <v>227</v>
      </c>
      <c r="B288" s="138">
        <f>'Assets-Liab 5-6'!N41</f>
        <v>335000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247000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682453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23600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803938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7272</v>
      </c>
      <c r="D729" s="2" t="str">
        <f t="shared" si="10"/>
        <v>Error?</v>
      </c>
    </row>
    <row r="730" spans="1:4" x14ac:dyDescent="0.2">
      <c r="A730" s="5">
        <v>669</v>
      </c>
      <c r="B730" s="138">
        <f>'Expenditures 15-22'!C46</f>
        <v>1625</v>
      </c>
      <c r="D730" s="2" t="str">
        <f t="shared" si="10"/>
        <v>Error?</v>
      </c>
    </row>
    <row r="731" spans="1:4" x14ac:dyDescent="0.2">
      <c r="A731" s="5">
        <v>670</v>
      </c>
      <c r="B731" s="138">
        <f>'Expenditures 15-22'!C47</f>
        <v>8897</v>
      </c>
      <c r="C731" s="2" t="s">
        <v>594</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69789</v>
      </c>
      <c r="D733" s="2" t="str">
        <f t="shared" si="10"/>
        <v>Error?</v>
      </c>
    </row>
    <row r="734" spans="1:4" x14ac:dyDescent="0.2">
      <c r="A734" s="5">
        <v>673</v>
      </c>
      <c r="B734" s="138">
        <f>'Expenditures 15-22'!C53</f>
        <v>70389</v>
      </c>
      <c r="C734" s="2" t="s">
        <v>594</v>
      </c>
      <c r="D734" s="2" t="str">
        <f t="shared" si="10"/>
        <v>Error?</v>
      </c>
    </row>
    <row r="735" spans="1:4" x14ac:dyDescent="0.2">
      <c r="A735" s="5">
        <v>674</v>
      </c>
      <c r="B735" s="138">
        <f>'Expenditures 15-22'!C55</f>
        <v>75538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75538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18894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27656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46550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201374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1005312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32366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36956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13123</v>
      </c>
      <c r="D791" s="2" t="str">
        <f t="shared" si="11"/>
        <v>Error?</v>
      </c>
    </row>
    <row r="792" spans="1:4" x14ac:dyDescent="0.2">
      <c r="A792" s="5">
        <v>731</v>
      </c>
      <c r="B792" s="138">
        <f>'Expenditures 15-22'!D53</f>
        <v>13123</v>
      </c>
      <c r="C792" s="2" t="s">
        <v>594</v>
      </c>
      <c r="D792" s="2" t="str">
        <f t="shared" si="11"/>
        <v>Error?</v>
      </c>
    </row>
    <row r="793" spans="1:4" x14ac:dyDescent="0.2">
      <c r="A793" s="5">
        <v>732</v>
      </c>
      <c r="B793" s="138">
        <f>'Expenditures 15-22'!D55</f>
        <v>11090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11090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2667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2667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26880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63836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14958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18533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21345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21345</v>
      </c>
      <c r="C847" s="2" t="s">
        <v>594</v>
      </c>
      <c r="D847" s="2" t="str">
        <f t="shared" si="12"/>
        <v>Error?</v>
      </c>
    </row>
    <row r="848" spans="1:4" x14ac:dyDescent="0.2">
      <c r="A848" s="5">
        <v>787</v>
      </c>
      <c r="B848" s="138">
        <f>'Expenditures 15-22'!E49</f>
        <v>4165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4165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6084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31594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199895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56714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57103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52808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52808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53156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110259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1302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1685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1795</v>
      </c>
      <c r="D1022" s="2" t="str">
        <f t="shared" si="14"/>
        <v>Error?</v>
      </c>
    </row>
    <row r="1023" spans="1:4" x14ac:dyDescent="0.2">
      <c r="A1023" s="5">
        <v>962</v>
      </c>
      <c r="B1023" s="138">
        <f>'Expenditures 15-22'!H50</f>
        <v>2196</v>
      </c>
      <c r="D1023" s="2" t="str">
        <f t="shared" ref="D1023:D1086" si="15">IF(ISBLANK(B1023),"OK",IF(A1023-B1023=0,"OK","Error?"))</f>
        <v>Error?</v>
      </c>
    </row>
    <row r="1024" spans="1:4" x14ac:dyDescent="0.2">
      <c r="A1024" s="5">
        <v>963</v>
      </c>
      <c r="B1024" s="138">
        <f>'Expenditures 15-22'!H53</f>
        <v>3991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3991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83580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89256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787793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29867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919517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279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279</v>
      </c>
      <c r="C1115" s="2" t="s">
        <v>594</v>
      </c>
      <c r="D1115" s="2" t="str">
        <f t="shared" si="16"/>
        <v>Error?</v>
      </c>
    </row>
    <row r="1116" spans="1:4" x14ac:dyDescent="0.2">
      <c r="A1116" s="5">
        <v>1055</v>
      </c>
      <c r="B1116" s="138">
        <f>'Expenditures 15-22'!K44</f>
        <v>21345</v>
      </c>
      <c r="C1116" s="2" t="s">
        <v>594</v>
      </c>
      <c r="D1116" s="2" t="str">
        <f t="shared" si="16"/>
        <v>Error?</v>
      </c>
    </row>
    <row r="1117" spans="1:4" x14ac:dyDescent="0.2">
      <c r="A1117" s="5">
        <v>1056</v>
      </c>
      <c r="B1117" s="138">
        <f>'Expenditures 15-22'!K45</f>
        <v>7341</v>
      </c>
      <c r="C1117" s="2" t="s">
        <v>594</v>
      </c>
      <c r="D1117" s="2" t="str">
        <f t="shared" si="16"/>
        <v>Error?</v>
      </c>
    </row>
    <row r="1118" spans="1:4" x14ac:dyDescent="0.2">
      <c r="A1118" s="5">
        <v>1057</v>
      </c>
      <c r="B1118" s="138">
        <f>'Expenditures 15-22'!K46</f>
        <v>1625</v>
      </c>
      <c r="C1118" s="2" t="s">
        <v>594</v>
      </c>
      <c r="D1118" s="2" t="str">
        <f t="shared" si="16"/>
        <v>Error?</v>
      </c>
    </row>
    <row r="1119" spans="1:4" x14ac:dyDescent="0.2">
      <c r="A1119" s="5">
        <v>1058</v>
      </c>
      <c r="B1119" s="138">
        <f>'Expenditures 15-22'!K47</f>
        <v>30311</v>
      </c>
      <c r="C1119" s="2" t="s">
        <v>594</v>
      </c>
      <c r="D1119" s="2" t="str">
        <f t="shared" si="16"/>
        <v>Error?</v>
      </c>
    </row>
    <row r="1120" spans="1:4" x14ac:dyDescent="0.2">
      <c r="A1120" s="5">
        <v>1059</v>
      </c>
      <c r="B1120" s="138">
        <f>'Expenditures 15-22'!K49</f>
        <v>6560</v>
      </c>
      <c r="C1120" s="2" t="s">
        <v>594</v>
      </c>
      <c r="D1120" s="2" t="str">
        <f t="shared" si="16"/>
        <v>Error?</v>
      </c>
    </row>
    <row r="1121" spans="1:4" x14ac:dyDescent="0.2">
      <c r="A1121" s="5">
        <v>1060</v>
      </c>
      <c r="B1121" s="138">
        <f>'Expenditures 15-22'!K50</f>
        <v>85108</v>
      </c>
      <c r="C1121" s="2" t="s">
        <v>594</v>
      </c>
      <c r="D1121" s="2" t="str">
        <f t="shared" si="16"/>
        <v>Error?</v>
      </c>
    </row>
    <row r="1122" spans="1:4" x14ac:dyDescent="0.2">
      <c r="A1122" s="5">
        <v>1061</v>
      </c>
      <c r="B1122" s="138">
        <f>'Expenditures 15-22'!K53</f>
        <v>91668</v>
      </c>
      <c r="C1122" s="2" t="s">
        <v>594</v>
      </c>
      <c r="D1122" s="2" t="str">
        <f t="shared" si="16"/>
        <v>Error?</v>
      </c>
    </row>
    <row r="1123" spans="1:4" x14ac:dyDescent="0.2">
      <c r="A1123" s="5">
        <v>1062</v>
      </c>
      <c r="B1123" s="138">
        <f>'Expenditures 15-22'!K55</f>
        <v>86628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86628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21729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86380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108109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316995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233348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1469860</v>
      </c>
      <c r="C1152" s="2" t="s">
        <v>594</v>
      </c>
      <c r="D1152" s="2" t="str">
        <f t="shared" si="17"/>
        <v>Error?</v>
      </c>
    </row>
    <row r="1153" spans="1:4" x14ac:dyDescent="0.2">
      <c r="A1153" s="5">
        <v>1092</v>
      </c>
      <c r="B1153" s="138">
        <f>'Expenditures 15-22'!K115</f>
        <v>47978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35871</v>
      </c>
      <c r="D1221" s="2" t="str">
        <f t="shared" si="18"/>
        <v>Error?</v>
      </c>
    </row>
    <row r="1222" spans="1:4" x14ac:dyDescent="0.2">
      <c r="A1222" s="10">
        <v>1161</v>
      </c>
      <c r="D1222" s="2" t="str">
        <f t="shared" si="18"/>
        <v>OK</v>
      </c>
    </row>
    <row r="1223" spans="1:4" x14ac:dyDescent="0.2">
      <c r="A1223" s="5">
        <v>1162</v>
      </c>
      <c r="B1223" s="138">
        <f>'Expenditures 15-22'!C127</f>
        <v>35871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35871</v>
      </c>
      <c r="C1225" s="2" t="s">
        <v>594</v>
      </c>
      <c r="D1225" s="2" t="str">
        <f t="shared" si="18"/>
        <v>Error?</v>
      </c>
    </row>
    <row r="1226" spans="1:4" x14ac:dyDescent="0.2">
      <c r="A1226" s="5">
        <v>1165</v>
      </c>
      <c r="B1226" s="138">
        <f>'Expenditures 15-22'!C151</f>
        <v>35871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v>
      </c>
      <c r="D1229" s="2" t="str">
        <f t="shared" si="18"/>
        <v>Error?</v>
      </c>
    </row>
    <row r="1230" spans="1:4" x14ac:dyDescent="0.2">
      <c r="A1230" s="10">
        <v>1169</v>
      </c>
      <c r="D1230" s="2" t="str">
        <f t="shared" si="18"/>
        <v>OK</v>
      </c>
    </row>
    <row r="1231" spans="1:4" x14ac:dyDescent="0.2">
      <c r="A1231" s="5">
        <v>1170</v>
      </c>
      <c r="B1231" s="138">
        <f>'Expenditures 15-22'!D127</f>
        <v>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v>
      </c>
      <c r="C1233" s="2" t="s">
        <v>594</v>
      </c>
      <c r="D1233" s="2" t="str">
        <f t="shared" si="18"/>
        <v>Error?</v>
      </c>
    </row>
    <row r="1234" spans="1:4" x14ac:dyDescent="0.2">
      <c r="A1234" s="5">
        <v>1173</v>
      </c>
      <c r="B1234" s="138">
        <f>'Expenditures 15-22'!D151</f>
        <v>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18106</v>
      </c>
      <c r="D1237" s="2" t="str">
        <f t="shared" si="18"/>
        <v>Error?</v>
      </c>
    </row>
    <row r="1238" spans="1:4" x14ac:dyDescent="0.2">
      <c r="A1238" s="10">
        <v>1177</v>
      </c>
      <c r="D1238" s="2" t="str">
        <f t="shared" si="18"/>
        <v>OK</v>
      </c>
    </row>
    <row r="1239" spans="1:4" x14ac:dyDescent="0.2">
      <c r="A1239" s="5">
        <v>1178</v>
      </c>
      <c r="B1239" s="138">
        <f>'Expenditures 15-22'!E127</f>
        <v>18106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18106</v>
      </c>
      <c r="C1241" s="2" t="s">
        <v>594</v>
      </c>
      <c r="D1241" s="2" t="str">
        <f t="shared" si="18"/>
        <v>Error?</v>
      </c>
    </row>
    <row r="1242" spans="1:4" x14ac:dyDescent="0.2">
      <c r="A1242" s="5">
        <v>1181</v>
      </c>
      <c r="B1242" s="138">
        <f>'Expenditures 15-22'!E151</f>
        <v>18106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34387</v>
      </c>
      <c r="D1245" s="2" t="str">
        <f t="shared" si="18"/>
        <v>Error?</v>
      </c>
    </row>
    <row r="1246" spans="1:4" x14ac:dyDescent="0.2">
      <c r="A1246" s="10">
        <v>1185</v>
      </c>
      <c r="D1246" s="2" t="str">
        <f t="shared" si="18"/>
        <v>OK</v>
      </c>
    </row>
    <row r="1247" spans="1:4" x14ac:dyDescent="0.2">
      <c r="A1247" s="5">
        <v>1186</v>
      </c>
      <c r="B1247" s="138">
        <f>'Expenditures 15-22'!F127</f>
        <v>34387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34387</v>
      </c>
      <c r="C1249" s="2" t="s">
        <v>594</v>
      </c>
      <c r="D1249" s="2" t="str">
        <f t="shared" si="18"/>
        <v>Error?</v>
      </c>
    </row>
    <row r="1250" spans="1:4" x14ac:dyDescent="0.2">
      <c r="A1250" s="5">
        <v>1189</v>
      </c>
      <c r="B1250" s="138">
        <f>'Expenditures 15-22'!F151</f>
        <v>34387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9123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9123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9123</v>
      </c>
      <c r="C1258" s="2" t="s">
        <v>594</v>
      </c>
      <c r="D1258" s="2" t="str">
        <f t="shared" si="18"/>
        <v>Error?</v>
      </c>
    </row>
    <row r="1259" spans="1:4" x14ac:dyDescent="0.2">
      <c r="A1259" s="5">
        <v>1198</v>
      </c>
      <c r="B1259" s="138">
        <f>'Expenditures 15-22'!G151</f>
        <v>9123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97491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97491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97491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97491</v>
      </c>
      <c r="C1288" s="2" t="s">
        <v>594</v>
      </c>
      <c r="D1288" s="2" t="str">
        <f t="shared" si="19"/>
        <v>Error?</v>
      </c>
    </row>
    <row r="1289" spans="1:4" x14ac:dyDescent="0.2">
      <c r="A1289" s="5">
        <v>1228</v>
      </c>
      <c r="B1289" s="138">
        <f>'Expenditures 15-22'!K152</f>
        <v>13049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148000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150390</v>
      </c>
      <c r="C1317" s="2" t="s">
        <v>594</v>
      </c>
      <c r="D1317" s="2" t="str">
        <f t="shared" si="19"/>
        <v>Error?</v>
      </c>
    </row>
    <row r="1318" spans="1:4" x14ac:dyDescent="0.2">
      <c r="A1318" s="5">
        <v>1257</v>
      </c>
      <c r="B1318" s="138">
        <f>'Expenditures 15-22'!H174</f>
        <v>150390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1890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148000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150390</v>
      </c>
      <c r="C1331" s="2" t="s">
        <v>594</v>
      </c>
      <c r="D1331" s="2" t="str">
        <f t="shared" si="19"/>
        <v>Error?</v>
      </c>
    </row>
    <row r="1332" spans="1:4" x14ac:dyDescent="0.2">
      <c r="A1332" s="5">
        <v>1271</v>
      </c>
      <c r="B1332" s="138">
        <f>'Expenditures 15-22'!K174</f>
        <v>150390</v>
      </c>
      <c r="C1332" s="2" t="s">
        <v>594</v>
      </c>
      <c r="D1332" s="2" t="str">
        <f t="shared" si="19"/>
        <v>Error?</v>
      </c>
    </row>
    <row r="1333" spans="1:4" x14ac:dyDescent="0.2">
      <c r="A1333" s="5">
        <v>1272</v>
      </c>
      <c r="B1333" s="138">
        <f>'Expenditures 15-22'!K175</f>
        <v>-824</v>
      </c>
      <c r="C1333" s="2" t="s">
        <v>594</v>
      </c>
      <c r="D1333" s="2" t="str">
        <f t="shared" si="19"/>
        <v>Error?</v>
      </c>
    </row>
    <row r="1334" spans="1:4" x14ac:dyDescent="0.2">
      <c r="A1334" s="10">
        <v>1273</v>
      </c>
      <c r="D1334" s="2" t="str">
        <f t="shared" si="19"/>
        <v>OK</v>
      </c>
    </row>
    <row r="1335" spans="1:4" x14ac:dyDescent="0.2">
      <c r="A1335" s="5">
        <v>1274</v>
      </c>
      <c r="B1335" s="138">
        <f>'Expenditures 15-22'!C182</f>
        <v>67562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67562</v>
      </c>
      <c r="C1339" s="2" t="s">
        <v>594</v>
      </c>
      <c r="D1339" s="2" t="str">
        <f t="shared" si="19"/>
        <v>Error?</v>
      </c>
    </row>
    <row r="1340" spans="1:4" x14ac:dyDescent="0.2">
      <c r="A1340" s="5">
        <v>1279</v>
      </c>
      <c r="B1340" s="138">
        <f>'Expenditures 15-22'!C210</f>
        <v>67562</v>
      </c>
      <c r="C1340" s="2" t="s">
        <v>594</v>
      </c>
      <c r="D1340" s="2" t="str">
        <f t="shared" si="19"/>
        <v>Error?</v>
      </c>
    </row>
    <row r="1341" spans="1:4" x14ac:dyDescent="0.2">
      <c r="A1341" s="5">
        <v>1280</v>
      </c>
      <c r="B1341" s="138">
        <f>'Expenditures 15-22'!D182</f>
        <v>1548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1548</v>
      </c>
      <c r="C1345" s="2" t="s">
        <v>594</v>
      </c>
      <c r="D1345" s="2" t="str">
        <f t="shared" si="20"/>
        <v>Error?</v>
      </c>
    </row>
    <row r="1346" spans="1:4" x14ac:dyDescent="0.2">
      <c r="A1346" s="5">
        <v>1285</v>
      </c>
      <c r="B1346" s="138">
        <f>'Expenditures 15-22'!D210</f>
        <v>1548</v>
      </c>
      <c r="C1346" s="2" t="s">
        <v>594</v>
      </c>
      <c r="D1346" s="2" t="str">
        <f t="shared" si="20"/>
        <v>Error?</v>
      </c>
    </row>
    <row r="1347" spans="1:4" x14ac:dyDescent="0.2">
      <c r="A1347" s="5">
        <v>1286</v>
      </c>
      <c r="B1347" s="138">
        <f>'Expenditures 15-22'!E182</f>
        <v>51344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51344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51344</v>
      </c>
      <c r="C1353" s="2" t="s">
        <v>594</v>
      </c>
      <c r="D1353" s="2" t="str">
        <f t="shared" si="20"/>
        <v>Error?</v>
      </c>
    </row>
    <row r="1354" spans="1:4" x14ac:dyDescent="0.2">
      <c r="A1354" s="5">
        <v>1293</v>
      </c>
      <c r="B1354" s="138">
        <f>'Expenditures 15-22'!F182</f>
        <v>16698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16698</v>
      </c>
      <c r="C1358" s="2" t="s">
        <v>594</v>
      </c>
      <c r="D1358" s="2" t="str">
        <f t="shared" si="20"/>
        <v>Error?</v>
      </c>
    </row>
    <row r="1359" spans="1:4" x14ac:dyDescent="0.2">
      <c r="A1359" s="5">
        <v>1298</v>
      </c>
      <c r="B1359" s="138">
        <f>'Expenditures 15-22'!F210</f>
        <v>16698</v>
      </c>
      <c r="C1359" s="2" t="s">
        <v>594</v>
      </c>
      <c r="D1359" s="2" t="str">
        <f t="shared" si="20"/>
        <v>Error?</v>
      </c>
    </row>
    <row r="1360" spans="1:4" x14ac:dyDescent="0.2">
      <c r="A1360" s="5">
        <v>1299</v>
      </c>
      <c r="B1360" s="138">
        <f>'Expenditures 15-22'!G182</f>
        <v>76000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76000</v>
      </c>
      <c r="C1364" s="2" t="s">
        <v>594</v>
      </c>
      <c r="D1364" s="2" t="str">
        <f t="shared" si="20"/>
        <v>Error?</v>
      </c>
    </row>
    <row r="1365" spans="1:4" x14ac:dyDescent="0.2">
      <c r="A1365" s="5">
        <v>1304</v>
      </c>
      <c r="B1365" s="138">
        <f>'Expenditures 15-22'!G210</f>
        <v>76000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213152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213152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213152</v>
      </c>
      <c r="C1388" s="2" t="s">
        <v>594</v>
      </c>
      <c r="D1388" s="2" t="str">
        <f t="shared" si="20"/>
        <v>Error?</v>
      </c>
    </row>
    <row r="1389" spans="1:4" x14ac:dyDescent="0.2">
      <c r="A1389" s="5">
        <v>1328</v>
      </c>
      <c r="B1389" s="138">
        <f>'Expenditures 15-22'!K211</f>
        <v>31905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17405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1106</v>
      </c>
      <c r="C1421" s="2" t="s">
        <v>594</v>
      </c>
      <c r="D1421" s="2" t="str">
        <f t="shared" si="21"/>
        <v>Error?</v>
      </c>
    </row>
    <row r="1422" spans="1:4" x14ac:dyDescent="0.2">
      <c r="A1422" s="5">
        <v>1361</v>
      </c>
      <c r="B1422" s="138">
        <f>'Expenditures 15-22'!D245</f>
        <v>46</v>
      </c>
      <c r="D1422" s="2" t="str">
        <f t="shared" si="21"/>
        <v>Error?</v>
      </c>
    </row>
    <row r="1423" spans="1:4" x14ac:dyDescent="0.2">
      <c r="A1423" s="5">
        <v>1362</v>
      </c>
      <c r="B1423" s="138">
        <f>'Expenditures 15-22'!D246</f>
        <v>6083</v>
      </c>
      <c r="D1423" s="2" t="str">
        <f t="shared" si="21"/>
        <v>Error?</v>
      </c>
    </row>
    <row r="1424" spans="1:4" x14ac:dyDescent="0.2">
      <c r="A1424" s="5">
        <v>1363</v>
      </c>
      <c r="B1424" s="138">
        <f>'Expenditures 15-22'!D257</f>
        <v>6129</v>
      </c>
      <c r="C1424" s="2" t="s">
        <v>594</v>
      </c>
      <c r="D1424" s="2" t="str">
        <f t="shared" si="21"/>
        <v>Error?</v>
      </c>
    </row>
    <row r="1425" spans="1:4" x14ac:dyDescent="0.2">
      <c r="A1425" s="5">
        <v>1364</v>
      </c>
      <c r="B1425" s="138">
        <f>'Expenditures 15-22'!D259</f>
        <v>5574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5574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3722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4671</v>
      </c>
      <c r="D1431" s="2" t="str">
        <f t="shared" si="21"/>
        <v>Error?</v>
      </c>
    </row>
    <row r="1432" spans="1:4" x14ac:dyDescent="0.2">
      <c r="A1432" s="5">
        <v>1371</v>
      </c>
      <c r="B1432" s="138">
        <f>'Expenditures 15-22'!D267</f>
        <v>7106</v>
      </c>
      <c r="D1432" s="2" t="str">
        <f t="shared" si="21"/>
        <v>Error?</v>
      </c>
    </row>
    <row r="1433" spans="1:4" x14ac:dyDescent="0.2">
      <c r="A1433" s="5">
        <v>1372</v>
      </c>
      <c r="B1433" s="138">
        <f>'Expenditures 15-22'!D268</f>
        <v>4192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19691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32500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49905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441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17405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1106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1106</v>
      </c>
      <c r="C1485" s="2" t="s">
        <v>594</v>
      </c>
      <c r="D1485" s="2" t="str">
        <f t="shared" si="22"/>
        <v>Error?</v>
      </c>
    </row>
    <row r="1486" spans="1:4" x14ac:dyDescent="0.2">
      <c r="A1486" s="5">
        <v>1425</v>
      </c>
      <c r="B1486" s="138">
        <f>'Expenditures 15-22'!K245</f>
        <v>46</v>
      </c>
      <c r="C1486" s="2" t="s">
        <v>594</v>
      </c>
      <c r="D1486" s="2" t="str">
        <f t="shared" si="22"/>
        <v>Error?</v>
      </c>
    </row>
    <row r="1487" spans="1:4" x14ac:dyDescent="0.2">
      <c r="A1487" s="5">
        <v>1426</v>
      </c>
      <c r="B1487" s="138">
        <f>'Expenditures 15-22'!K246</f>
        <v>6083</v>
      </c>
      <c r="C1487" s="2" t="s">
        <v>594</v>
      </c>
      <c r="D1487" s="2" t="str">
        <f t="shared" si="22"/>
        <v>Error?</v>
      </c>
    </row>
    <row r="1488" spans="1:4" x14ac:dyDescent="0.2">
      <c r="A1488" s="5">
        <v>1427</v>
      </c>
      <c r="B1488" s="138">
        <f>'Expenditures 15-22'!K257</f>
        <v>6129</v>
      </c>
      <c r="C1488" s="2" t="s">
        <v>594</v>
      </c>
      <c r="D1488" s="2" t="str">
        <f t="shared" si="22"/>
        <v>Error?</v>
      </c>
    </row>
    <row r="1489" spans="1:4" x14ac:dyDescent="0.2">
      <c r="A1489" s="5">
        <v>1428</v>
      </c>
      <c r="B1489" s="138">
        <f>'Expenditures 15-22'!K259</f>
        <v>5574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5574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3722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4671</v>
      </c>
      <c r="C1495" s="2" t="s">
        <v>594</v>
      </c>
      <c r="D1495" s="2" t="str">
        <f t="shared" si="22"/>
        <v>Error?</v>
      </c>
    </row>
    <row r="1496" spans="1:4" x14ac:dyDescent="0.2">
      <c r="A1496" s="5">
        <v>1435</v>
      </c>
      <c r="B1496" s="138">
        <f>'Expenditures 15-22'!K267</f>
        <v>7106</v>
      </c>
      <c r="C1496" s="2" t="s">
        <v>594</v>
      </c>
      <c r="D1496" s="2" t="str">
        <f t="shared" si="22"/>
        <v>Error?</v>
      </c>
    </row>
    <row r="1497" spans="1:4" x14ac:dyDescent="0.2">
      <c r="A1497" s="5">
        <v>1436</v>
      </c>
      <c r="B1497" s="138">
        <f>'Expenditures 15-22'!K268</f>
        <v>4192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19691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32500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49905</v>
      </c>
      <c r="C1517" s="2" t="s">
        <v>594</v>
      </c>
      <c r="D1517" s="2" t="str">
        <f t="shared" si="22"/>
        <v>Error?</v>
      </c>
    </row>
    <row r="1518" spans="1:4" x14ac:dyDescent="0.2">
      <c r="A1518" s="5">
        <v>1457</v>
      </c>
      <c r="B1518" s="138">
        <f>'Expenditures 15-22'!K296</f>
        <v>7116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380298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504276</v>
      </c>
      <c r="C1630" s="2" t="s">
        <v>594</v>
      </c>
      <c r="D1630" s="2" t="str">
        <f t="shared" si="24"/>
        <v>Error?</v>
      </c>
    </row>
    <row r="1631" spans="1:4" x14ac:dyDescent="0.2">
      <c r="A1631" s="5">
        <v>1570</v>
      </c>
      <c r="B1631" s="138">
        <f>'Acct Summary 7-8'!D79</f>
        <v>168176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181225</v>
      </c>
      <c r="C1644" s="2" t="s">
        <v>594</v>
      </c>
      <c r="D1644" s="2" t="str">
        <f t="shared" si="24"/>
        <v>Error?</v>
      </c>
    </row>
    <row r="1645" spans="1:4" x14ac:dyDescent="0.2">
      <c r="A1645" s="5">
        <v>1584</v>
      </c>
      <c r="B1645" s="138">
        <f>'Acct Summary 7-8'!E79</f>
        <v>3675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2851</v>
      </c>
      <c r="C1658" s="2" t="s">
        <v>594</v>
      </c>
      <c r="D1658" s="2" t="str">
        <f t="shared" si="24"/>
        <v>Error?</v>
      </c>
    </row>
    <row r="1659" spans="1:4" x14ac:dyDescent="0.2">
      <c r="A1659" s="5">
        <v>1598</v>
      </c>
      <c r="B1659" s="138">
        <f>'Acct Summary 7-8'!F79</f>
        <v>23697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55602</v>
      </c>
      <c r="C1672" s="2" t="s">
        <v>594</v>
      </c>
      <c r="D1672" s="2" t="str">
        <f t="shared" si="25"/>
        <v>Error?</v>
      </c>
    </row>
    <row r="1673" spans="1:4" x14ac:dyDescent="0.2">
      <c r="A1673" s="5">
        <v>1612</v>
      </c>
      <c r="B1673" s="138">
        <f>'Acct Summary 7-8'!G79</f>
        <v>66077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73193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794000</v>
      </c>
      <c r="C1744" s="2" t="s">
        <v>594</v>
      </c>
      <c r="D1744" s="2" t="str">
        <f t="shared" si="26"/>
        <v>Error?</v>
      </c>
    </row>
    <row r="1745" spans="1:5" x14ac:dyDescent="0.2">
      <c r="A1745" s="5">
        <v>1684</v>
      </c>
      <c r="B1745" s="138">
        <f>'Tax Sched 23'!B5</f>
        <v>110278</v>
      </c>
      <c r="C1745" s="2" t="s">
        <v>594</v>
      </c>
      <c r="D1745" s="2" t="str">
        <f t="shared" si="26"/>
        <v>Error?</v>
      </c>
    </row>
    <row r="1746" spans="1:5" x14ac:dyDescent="0.2">
      <c r="A1746" s="5">
        <v>1685</v>
      </c>
      <c r="B1746" s="138">
        <f>'Tax Sched 23'!B6</f>
        <v>149537</v>
      </c>
      <c r="C1746" s="2" t="s">
        <v>594</v>
      </c>
      <c r="D1746" s="2" t="str">
        <f t="shared" si="26"/>
        <v>Error?</v>
      </c>
    </row>
    <row r="1747" spans="1:5" x14ac:dyDescent="0.2">
      <c r="A1747" s="5">
        <v>1686</v>
      </c>
      <c r="B1747" s="138">
        <f>'Tax Sched 23'!B7</f>
        <v>52933</v>
      </c>
      <c r="C1747" s="2" t="s">
        <v>594</v>
      </c>
      <c r="D1747" s="2" t="str">
        <f t="shared" si="26"/>
        <v>Error?</v>
      </c>
    </row>
    <row r="1748" spans="1:5" x14ac:dyDescent="0.2">
      <c r="A1748" s="5">
        <v>1687</v>
      </c>
      <c r="B1748" s="138">
        <f>'Tax Sched 23'!B8</f>
        <v>25496</v>
      </c>
      <c r="C1748" s="2" t="s">
        <v>594</v>
      </c>
      <c r="D1748" s="2" t="str">
        <f t="shared" si="26"/>
        <v>Error?</v>
      </c>
    </row>
    <row r="1749" spans="1:5" x14ac:dyDescent="0.2">
      <c r="A1749" s="5">
        <v>1688</v>
      </c>
      <c r="B1749" s="138">
        <f>'Tax Sched 23'!B10</f>
        <v>22056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69959</v>
      </c>
      <c r="C1752" s="2" t="s">
        <v>594</v>
      </c>
      <c r="D1752" s="2" t="str">
        <f t="shared" si="26"/>
        <v>Error?</v>
      </c>
    </row>
    <row r="1753" spans="1:5" x14ac:dyDescent="0.2">
      <c r="A1753" s="5">
        <v>1692</v>
      </c>
      <c r="B1753" s="138">
        <f>'Tax Sched 23'!B12</f>
        <v>22056</v>
      </c>
      <c r="C1753" s="2" t="s">
        <v>594</v>
      </c>
      <c r="D1753" s="2" t="str">
        <f t="shared" si="26"/>
        <v>Error?</v>
      </c>
    </row>
    <row r="1754" spans="1:5" x14ac:dyDescent="0.2">
      <c r="A1754" s="5">
        <v>1693</v>
      </c>
      <c r="B1754" s="138">
        <f>'Tax Sched 23'!B14</f>
        <v>8822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1302689</v>
      </c>
      <c r="C1759" s="2" t="s">
        <v>594</v>
      </c>
      <c r="D1759" s="2" t="str">
        <f t="shared" si="26"/>
        <v>Error?</v>
      </c>
    </row>
    <row r="1760" spans="1:5" x14ac:dyDescent="0.2">
      <c r="A1760" s="5">
        <v>1699</v>
      </c>
      <c r="B1760" s="138">
        <f>'Tax Sched 23'!D4</f>
        <v>794000</v>
      </c>
      <c r="C1760" s="2" t="s">
        <v>594</v>
      </c>
      <c r="D1760" s="2" t="str">
        <f t="shared" si="26"/>
        <v>Error?</v>
      </c>
    </row>
    <row r="1761" spans="1:5" x14ac:dyDescent="0.2">
      <c r="A1761" s="5">
        <v>1700</v>
      </c>
      <c r="B1761" s="138">
        <f>'Tax Sched 23'!D5</f>
        <v>110278</v>
      </c>
      <c r="C1761" s="2" t="s">
        <v>594</v>
      </c>
      <c r="D1761" s="2" t="str">
        <f t="shared" si="26"/>
        <v>Error?</v>
      </c>
    </row>
    <row r="1762" spans="1:5" s="8" customFormat="1" x14ac:dyDescent="0.2">
      <c r="A1762" s="5">
        <v>1701</v>
      </c>
      <c r="B1762" s="138">
        <f>'Tax Sched 23'!D6</f>
        <v>149537</v>
      </c>
      <c r="C1762" s="2" t="s">
        <v>594</v>
      </c>
      <c r="D1762" s="2" t="str">
        <f t="shared" si="26"/>
        <v>Error?</v>
      </c>
      <c r="E1762" s="9"/>
    </row>
    <row r="1763" spans="1:5" x14ac:dyDescent="0.2">
      <c r="A1763" s="5">
        <v>1702</v>
      </c>
      <c r="B1763" s="138">
        <f>'Tax Sched 23'!D7</f>
        <v>52933</v>
      </c>
      <c r="C1763" s="2" t="s">
        <v>594</v>
      </c>
      <c r="D1763" s="2" t="str">
        <f t="shared" si="26"/>
        <v>Error?</v>
      </c>
    </row>
    <row r="1764" spans="1:5" x14ac:dyDescent="0.2">
      <c r="A1764" s="5">
        <v>1703</v>
      </c>
      <c r="B1764" s="138">
        <f>'Tax Sched 23'!D8</f>
        <v>25496</v>
      </c>
      <c r="C1764" s="2" t="s">
        <v>594</v>
      </c>
      <c r="D1764" s="2" t="str">
        <f t="shared" si="26"/>
        <v>Error?</v>
      </c>
    </row>
    <row r="1765" spans="1:5" x14ac:dyDescent="0.2">
      <c r="A1765" s="5">
        <v>1704</v>
      </c>
      <c r="B1765" s="138">
        <f>'Tax Sched 23'!D10</f>
        <v>22056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69959</v>
      </c>
      <c r="C1768" s="2" t="s">
        <v>594</v>
      </c>
      <c r="D1768" s="2" t="str">
        <f t="shared" si="26"/>
        <v>Error?</v>
      </c>
    </row>
    <row r="1769" spans="1:5" x14ac:dyDescent="0.2">
      <c r="A1769" s="5">
        <v>1708</v>
      </c>
      <c r="B1769" s="138">
        <f>'Tax Sched 23'!D12</f>
        <v>22056</v>
      </c>
      <c r="C1769" s="2" t="s">
        <v>594</v>
      </c>
      <c r="D1769" s="2" t="str">
        <f t="shared" si="26"/>
        <v>Error?</v>
      </c>
    </row>
    <row r="1770" spans="1:5" x14ac:dyDescent="0.2">
      <c r="A1770" s="5">
        <v>1709</v>
      </c>
      <c r="B1770" s="138">
        <f>'Tax Sched 23'!D14</f>
        <v>8822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1302689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794532</v>
      </c>
      <c r="C1792" s="2" t="s">
        <v>594</v>
      </c>
      <c r="D1792" s="2" t="str">
        <f t="shared" si="27"/>
        <v>Error?</v>
      </c>
    </row>
    <row r="1793" spans="1:4" x14ac:dyDescent="0.2">
      <c r="A1793" s="5">
        <v>1732</v>
      </c>
      <c r="B1793" s="138">
        <f>'Tax Sched 23'!F5</f>
        <v>110352</v>
      </c>
      <c r="C1793" s="2" t="s">
        <v>594</v>
      </c>
      <c r="D1793" s="2" t="str">
        <f t="shared" si="27"/>
        <v>Error?</v>
      </c>
    </row>
    <row r="1794" spans="1:4" x14ac:dyDescent="0.2">
      <c r="A1794" s="5">
        <v>1733</v>
      </c>
      <c r="B1794" s="138">
        <f>'Tax Sched 23'!F6</f>
        <v>150829</v>
      </c>
      <c r="C1794" s="2" t="s">
        <v>594</v>
      </c>
      <c r="D1794" s="2" t="str">
        <f t="shared" si="27"/>
        <v>Error?</v>
      </c>
    </row>
    <row r="1795" spans="1:4" x14ac:dyDescent="0.2">
      <c r="A1795" s="5">
        <v>1734</v>
      </c>
      <c r="B1795" s="138">
        <f>'Tax Sched 23'!F7</f>
        <v>25969</v>
      </c>
      <c r="C1795" s="2" t="s">
        <v>594</v>
      </c>
      <c r="D1795" s="2" t="str">
        <f t="shared" si="27"/>
        <v>Error?</v>
      </c>
    </row>
    <row r="1796" spans="1:4" x14ac:dyDescent="0.2">
      <c r="A1796" s="5">
        <v>1735</v>
      </c>
      <c r="B1796" s="138">
        <f>'Tax Sched 23'!F8</f>
        <v>25557</v>
      </c>
      <c r="C1796" s="2" t="s">
        <v>594</v>
      </c>
      <c r="D1796" s="2" t="str">
        <f t="shared" si="27"/>
        <v>Error?</v>
      </c>
    </row>
    <row r="1797" spans="1:4" x14ac:dyDescent="0.2">
      <c r="A1797" s="5">
        <v>1736</v>
      </c>
      <c r="B1797" s="138">
        <f>'Tax Sched 23'!F10</f>
        <v>22070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71022</v>
      </c>
      <c r="C1800" s="2" t="s">
        <v>594</v>
      </c>
      <c r="D1800" s="2" t="str">
        <f t="shared" si="27"/>
        <v>Error?</v>
      </c>
    </row>
    <row r="1801" spans="1:4" x14ac:dyDescent="0.2">
      <c r="A1801" s="5">
        <v>1740</v>
      </c>
      <c r="B1801" s="138">
        <f>'Tax Sched 23'!F12</f>
        <v>22070</v>
      </c>
      <c r="C1801" s="2" t="s">
        <v>594</v>
      </c>
      <c r="D1801" s="2" t="str">
        <f t="shared" si="27"/>
        <v>Error?</v>
      </c>
    </row>
    <row r="1802" spans="1:4" x14ac:dyDescent="0.2">
      <c r="A1802" s="5">
        <v>1741</v>
      </c>
      <c r="B1802" s="138">
        <f>'Tax Sched 23'!F14</f>
        <v>8828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1278856</v>
      </c>
      <c r="C1807" s="2" t="s">
        <v>594</v>
      </c>
      <c r="D1807" s="2" t="str">
        <f t="shared" si="27"/>
        <v>Error?</v>
      </c>
    </row>
    <row r="1808" spans="1:4" x14ac:dyDescent="0.2">
      <c r="A1808" s="5">
        <v>1747</v>
      </c>
      <c r="B1808" s="138">
        <f>'Tax Sched 23'!E4</f>
        <v>794532</v>
      </c>
      <c r="D1808" s="2" t="str">
        <f t="shared" si="27"/>
        <v>Error?</v>
      </c>
    </row>
    <row r="1809" spans="1:4" x14ac:dyDescent="0.2">
      <c r="A1809" s="5">
        <v>1748</v>
      </c>
      <c r="B1809" s="138">
        <f>'Tax Sched 23'!E5</f>
        <v>110352</v>
      </c>
      <c r="D1809" s="2" t="str">
        <f t="shared" si="27"/>
        <v>Error?</v>
      </c>
    </row>
    <row r="1810" spans="1:4" x14ac:dyDescent="0.2">
      <c r="A1810" s="5">
        <v>1749</v>
      </c>
      <c r="B1810" s="138">
        <f>'Tax Sched 23'!E6</f>
        <v>150829</v>
      </c>
      <c r="D1810" s="2" t="str">
        <f t="shared" si="27"/>
        <v>Error?</v>
      </c>
    </row>
    <row r="1811" spans="1:4" x14ac:dyDescent="0.2">
      <c r="A1811" s="5">
        <v>1750</v>
      </c>
      <c r="B1811" s="138">
        <f>'Tax Sched 23'!E7</f>
        <v>25969</v>
      </c>
      <c r="D1811" s="2" t="str">
        <f t="shared" si="27"/>
        <v>Error?</v>
      </c>
    </row>
    <row r="1812" spans="1:4" x14ac:dyDescent="0.2">
      <c r="A1812" s="5">
        <v>1751</v>
      </c>
      <c r="B1812" s="138">
        <f>'Tax Sched 23'!E8</f>
        <v>25557</v>
      </c>
      <c r="D1812" s="2" t="str">
        <f t="shared" si="27"/>
        <v>Error?</v>
      </c>
    </row>
    <row r="1813" spans="1:4" x14ac:dyDescent="0.2">
      <c r="A1813" s="5">
        <v>1752</v>
      </c>
      <c r="B1813" s="138">
        <f>'Tax Sched 23'!E10</f>
        <v>22070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71022</v>
      </c>
      <c r="D1816" s="2" t="str">
        <f t="shared" si="27"/>
        <v>Error?</v>
      </c>
    </row>
    <row r="1817" spans="1:4" x14ac:dyDescent="0.2">
      <c r="A1817" s="5">
        <v>1756</v>
      </c>
      <c r="B1817" s="138">
        <f>'Tax Sched 23'!E12</f>
        <v>22070</v>
      </c>
      <c r="D1817" s="2" t="str">
        <f t="shared" si="27"/>
        <v>Error?</v>
      </c>
    </row>
    <row r="1818" spans="1:4" x14ac:dyDescent="0.2">
      <c r="A1818" s="5">
        <v>1757</v>
      </c>
      <c r="B1818" s="138">
        <f>'Tax Sched 23'!E14</f>
        <v>8828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1278856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179000</v>
      </c>
      <c r="C1939" s="2" t="s">
        <v>594</v>
      </c>
      <c r="D1939" s="2" t="str">
        <f t="shared" si="29"/>
        <v>Error?</v>
      </c>
    </row>
    <row r="1940" spans="1:5" x14ac:dyDescent="0.2">
      <c r="A1940" s="5">
        <v>1879</v>
      </c>
      <c r="B1940" s="138">
        <f>'Short-Term Long-Term Debt 24'!F49</f>
        <v>304000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8820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8820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8820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83580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233348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76000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928739</v>
      </c>
      <c r="C2551" s="2" t="s">
        <v>594</v>
      </c>
      <c r="D2551" s="2" t="str">
        <f t="shared" si="38"/>
        <v>Error?</v>
      </c>
    </row>
    <row r="2552" spans="1:4" x14ac:dyDescent="0.2">
      <c r="A2552" s="10">
        <v>2491</v>
      </c>
      <c r="D2552" s="2" t="str">
        <f t="shared" si="38"/>
        <v>OK</v>
      </c>
    </row>
    <row r="2553" spans="1:4" x14ac:dyDescent="0.2">
      <c r="A2553" s="5">
        <v>2492</v>
      </c>
      <c r="B2553" s="138">
        <f>'Acct Summary 7-8'!C6</f>
        <v>456524</v>
      </c>
      <c r="C2553" s="2" t="s">
        <v>594</v>
      </c>
      <c r="D2553" s="2" t="str">
        <f t="shared" si="38"/>
        <v>Error?</v>
      </c>
    </row>
    <row r="2554" spans="1:4" x14ac:dyDescent="0.2">
      <c r="A2554" s="5">
        <v>2493</v>
      </c>
      <c r="B2554" s="138">
        <f>'Acct Summary 7-8'!C7</f>
        <v>132575</v>
      </c>
      <c r="C2554" s="2" t="s">
        <v>594</v>
      </c>
      <c r="D2554" s="2" t="str">
        <f t="shared" si="38"/>
        <v>Error?</v>
      </c>
    </row>
    <row r="2555" spans="1:4" x14ac:dyDescent="0.2">
      <c r="A2555" s="5">
        <v>2494</v>
      </c>
      <c r="B2555" s="138">
        <f>'Acct Summary 7-8'!C8</f>
        <v>1517838</v>
      </c>
      <c r="C2555" s="2" t="s">
        <v>594</v>
      </c>
      <c r="D2555" s="2" t="str">
        <f t="shared" si="38"/>
        <v>Error?</v>
      </c>
    </row>
    <row r="2556" spans="1:4" x14ac:dyDescent="0.2">
      <c r="A2556" s="5">
        <v>2495</v>
      </c>
      <c r="B2556" s="138">
        <f>'Acct Summary 7-8'!C12</f>
        <v>919517</v>
      </c>
      <c r="C2556" s="2" t="s">
        <v>594</v>
      </c>
      <c r="D2556" s="2" t="str">
        <f t="shared" si="38"/>
        <v>Error?</v>
      </c>
    </row>
    <row r="2557" spans="1:4" x14ac:dyDescent="0.2">
      <c r="A2557" s="5">
        <v>2496</v>
      </c>
      <c r="B2557" s="138">
        <f>'Acct Summary 7-8'!C13</f>
        <v>316995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233348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1469860</v>
      </c>
      <c r="C2561" s="2" t="s">
        <v>594</v>
      </c>
      <c r="D2561" s="2" t="str">
        <f t="shared" si="39"/>
        <v>Error?</v>
      </c>
    </row>
    <row r="2562" spans="1:4" x14ac:dyDescent="0.2">
      <c r="A2562" s="5">
        <v>2501</v>
      </c>
      <c r="B2562" s="138">
        <f>'Acct Summary 7-8'!C20</f>
        <v>47978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110540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110540</v>
      </c>
      <c r="C2568" s="2" t="s">
        <v>594</v>
      </c>
      <c r="D2568" s="2" t="str">
        <f t="shared" si="39"/>
        <v>Error?</v>
      </c>
    </row>
    <row r="2569" spans="1:4" x14ac:dyDescent="0.2">
      <c r="A2569" s="5">
        <v>2508</v>
      </c>
      <c r="B2569" s="138">
        <f>'Acct Summary 7-8'!D13</f>
        <v>97491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97491</v>
      </c>
      <c r="C2573" s="2" t="s">
        <v>594</v>
      </c>
      <c r="D2573" s="2" t="str">
        <f t="shared" si="39"/>
        <v>Error?</v>
      </c>
    </row>
    <row r="2574" spans="1:4" x14ac:dyDescent="0.2">
      <c r="A2574" s="5">
        <v>2513</v>
      </c>
      <c r="B2574" s="138">
        <f>'Acct Summary 7-8'!D20</f>
        <v>13049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55504</v>
      </c>
      <c r="C2591" s="2" t="s">
        <v>594</v>
      </c>
      <c r="D2591" s="2" t="str">
        <f t="shared" si="39"/>
        <v>Error?</v>
      </c>
    </row>
    <row r="2592" spans="1:4" x14ac:dyDescent="0.2">
      <c r="A2592" s="10">
        <v>2531</v>
      </c>
      <c r="D2592" s="2" t="str">
        <f t="shared" si="39"/>
        <v>OK</v>
      </c>
    </row>
    <row r="2593" spans="1:4" x14ac:dyDescent="0.2">
      <c r="A2593" s="5">
        <v>2532</v>
      </c>
      <c r="B2593" s="138">
        <f>'Acct Summary 7-8'!F6</f>
        <v>189553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245057</v>
      </c>
      <c r="C2595" s="2" t="s">
        <v>594</v>
      </c>
      <c r="D2595" s="2" t="str">
        <f t="shared" si="39"/>
        <v>Error?</v>
      </c>
    </row>
    <row r="2596" spans="1:4" x14ac:dyDescent="0.2">
      <c r="A2596" s="5">
        <v>2535</v>
      </c>
      <c r="B2596" s="138">
        <f>'Acct Summary 7-8'!F13</f>
        <v>213152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213152</v>
      </c>
      <c r="C2600" s="2" t="s">
        <v>594</v>
      </c>
      <c r="D2600" s="2" t="str">
        <f t="shared" si="39"/>
        <v>Error?</v>
      </c>
    </row>
    <row r="2601" spans="1:4" x14ac:dyDescent="0.2">
      <c r="A2601" s="5">
        <v>2540</v>
      </c>
      <c r="B2601" s="138">
        <f>'Acct Summary 7-8'!F20</f>
        <v>31905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57021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57021</v>
      </c>
      <c r="C2606" s="2" t="s">
        <v>594</v>
      </c>
      <c r="D2606" s="2" t="str">
        <f t="shared" si="39"/>
        <v>Error?</v>
      </c>
    </row>
    <row r="2607" spans="1:4" x14ac:dyDescent="0.2">
      <c r="A2607" s="5">
        <v>2546</v>
      </c>
      <c r="B2607" s="138">
        <f>'Acct Summary 7-8'!G12</f>
        <v>17405</v>
      </c>
      <c r="C2607" s="2" t="s">
        <v>594</v>
      </c>
      <c r="D2607" s="2" t="str">
        <f t="shared" si="39"/>
        <v>Error?</v>
      </c>
    </row>
    <row r="2608" spans="1:4" x14ac:dyDescent="0.2">
      <c r="A2608" s="5">
        <v>2547</v>
      </c>
      <c r="B2608" s="138">
        <f>'Acct Summary 7-8'!G13</f>
        <v>32500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49905</v>
      </c>
      <c r="C2612" s="2" t="s">
        <v>594</v>
      </c>
      <c r="D2612" s="2" t="str">
        <f t="shared" si="39"/>
        <v>Error?</v>
      </c>
    </row>
    <row r="2613" spans="1:4" x14ac:dyDescent="0.2">
      <c r="A2613" s="5">
        <v>2552</v>
      </c>
      <c r="B2613" s="138">
        <f>'Acct Summary 7-8'!G20</f>
        <v>7116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149566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149566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150390</v>
      </c>
      <c r="C2634" s="2" t="s">
        <v>594</v>
      </c>
      <c r="D2634" s="2" t="str">
        <f t="shared" si="40"/>
        <v>Error?</v>
      </c>
    </row>
    <row r="2635" spans="1:4" x14ac:dyDescent="0.2">
      <c r="A2635" s="5">
        <v>2574</v>
      </c>
      <c r="B2635" s="138">
        <f>'Acct Summary 7-8'!E17</f>
        <v>150390</v>
      </c>
      <c r="C2635" s="2" t="s">
        <v>594</v>
      </c>
      <c r="D2635" s="2" t="str">
        <f t="shared" si="40"/>
        <v>Error?</v>
      </c>
    </row>
    <row r="2636" spans="1:4" x14ac:dyDescent="0.2">
      <c r="A2636" s="5">
        <v>2575</v>
      </c>
      <c r="B2636" s="138">
        <f>'Acct Summary 7-8'!E20</f>
        <v>-824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149768</v>
      </c>
      <c r="C2789" s="2" t="s">
        <v>594</v>
      </c>
      <c r="D2789" s="2" t="str">
        <f t="shared" si="42"/>
        <v>Error?</v>
      </c>
    </row>
    <row r="2790" spans="1:4" x14ac:dyDescent="0.2">
      <c r="A2790" s="5">
        <v>2729</v>
      </c>
      <c r="B2790" s="138">
        <f>'Expenditures 15-22'!E102</f>
        <v>149768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511184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50657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511184</v>
      </c>
      <c r="D2912" s="2" t="str">
        <f t="shared" si="44"/>
        <v>Error?</v>
      </c>
    </row>
    <row r="2913" spans="1:4" x14ac:dyDescent="0.2">
      <c r="A2913" s="5">
        <v>2852</v>
      </c>
      <c r="B2913" s="138">
        <f>'Assets-Liab 5-6'!I41</f>
        <v>511184</v>
      </c>
      <c r="C2913" s="2" t="s">
        <v>594</v>
      </c>
      <c r="D2913" s="2" t="str">
        <f t="shared" si="44"/>
        <v>Error?</v>
      </c>
    </row>
    <row r="2914" spans="1:4" x14ac:dyDescent="0.2">
      <c r="A2914" s="5">
        <v>2853</v>
      </c>
      <c r="B2914" s="138">
        <f>'Assets-Liab 5-6'!L33</f>
        <v>50657</v>
      </c>
      <c r="D2914" s="2" t="str">
        <f t="shared" si="44"/>
        <v>Error?</v>
      </c>
    </row>
    <row r="2915" spans="1:4" x14ac:dyDescent="0.2">
      <c r="A2915" s="10">
        <v>2854</v>
      </c>
      <c r="D2915" s="2" t="str">
        <f t="shared" si="44"/>
        <v>OK</v>
      </c>
    </row>
    <row r="2916" spans="1:4" x14ac:dyDescent="0.2">
      <c r="A2916" s="5">
        <v>2855</v>
      </c>
      <c r="B2916" s="138">
        <f>'Assets-Liab 5-6'!L34</f>
        <v>50657</v>
      </c>
      <c r="C2916" s="2" t="s">
        <v>594</v>
      </c>
      <c r="D2916" s="2" t="str">
        <f t="shared" si="44"/>
        <v>Error?</v>
      </c>
    </row>
    <row r="2917" spans="1:4" x14ac:dyDescent="0.2">
      <c r="A2917" s="5">
        <v>2856</v>
      </c>
      <c r="B2917" s="138">
        <f>'Assets-Liab 5-6'!L41</f>
        <v>50657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149768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83580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233348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22494</v>
      </c>
      <c r="C3225" s="2" t="s">
        <v>594</v>
      </c>
      <c r="D3225" s="2" t="str">
        <f t="shared" si="49"/>
        <v>Error?</v>
      </c>
    </row>
    <row r="3226" spans="1:4" x14ac:dyDescent="0.2">
      <c r="A3226" s="5">
        <v>3165</v>
      </c>
      <c r="B3226" s="138">
        <f>'Acct Summary 7-8'!I8</f>
        <v>22494</v>
      </c>
      <c r="C3226" s="2" t="s">
        <v>594</v>
      </c>
      <c r="D3226" s="2" t="str">
        <f t="shared" si="49"/>
        <v>Error?</v>
      </c>
    </row>
    <row r="3227" spans="1:4" x14ac:dyDescent="0.2">
      <c r="A3227" s="5">
        <v>3166</v>
      </c>
      <c r="B3227" s="138">
        <f>'Acct Summary 7-8'!I20</f>
        <v>22494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76000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76000</v>
      </c>
      <c r="C3232" s="2" t="s">
        <v>594</v>
      </c>
      <c r="D3232" s="2" t="str">
        <f t="shared" si="49"/>
        <v>Error?</v>
      </c>
    </row>
    <row r="3233" spans="1:4" x14ac:dyDescent="0.2">
      <c r="A3233" s="5">
        <v>3172</v>
      </c>
      <c r="B3233" s="138">
        <f>'Acct Summary 7-8'!C78</f>
        <v>123978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13049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31905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7116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247000</v>
      </c>
      <c r="C3317" s="2" t="s">
        <v>594</v>
      </c>
      <c r="D3317" s="2" t="str">
        <f t="shared" si="50"/>
        <v>Error?</v>
      </c>
    </row>
    <row r="3318" spans="1:4" x14ac:dyDescent="0.2">
      <c r="A3318" s="5">
        <v>3257</v>
      </c>
      <c r="B3318" s="138">
        <f>'Acct Summary 7-8'!I76</f>
        <v>76000</v>
      </c>
      <c r="C3318" s="2" t="s">
        <v>594</v>
      </c>
      <c r="D3318" s="2" t="str">
        <f t="shared" si="50"/>
        <v>Error?</v>
      </c>
    </row>
    <row r="3319" spans="1:4" x14ac:dyDescent="0.2">
      <c r="A3319" s="5">
        <v>3258</v>
      </c>
      <c r="B3319" s="138">
        <f>'Acct Summary 7-8'!I77</f>
        <v>171000</v>
      </c>
      <c r="C3319" s="2" t="s">
        <v>594</v>
      </c>
      <c r="D3319" s="2" t="str">
        <f t="shared" si="50"/>
        <v>Error?</v>
      </c>
    </row>
    <row r="3320" spans="1:4" x14ac:dyDescent="0.2">
      <c r="A3320" s="5">
        <v>3259</v>
      </c>
      <c r="B3320" s="138">
        <f>'Acct Summary 7-8'!I78</f>
        <v>193494</v>
      </c>
      <c r="C3320" s="2" t="s">
        <v>594</v>
      </c>
      <c r="D3320" s="2" t="str">
        <f t="shared" si="50"/>
        <v>Error?</v>
      </c>
    </row>
    <row r="3321" spans="1:4" x14ac:dyDescent="0.2">
      <c r="A3321" s="5">
        <v>3260</v>
      </c>
      <c r="B3321" s="138">
        <f>'Acct Summary 7-8'!I79</f>
        <v>317690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511184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97885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101857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12897</v>
      </c>
      <c r="D3387" s="2" t="str">
        <f t="shared" si="51"/>
        <v>Error?</v>
      </c>
    </row>
    <row r="3388" spans="1:4" x14ac:dyDescent="0.2">
      <c r="A3388" s="5">
        <v>3327</v>
      </c>
      <c r="B3388" s="138">
        <f>'Expenditures 15-22'!D217</f>
        <v>4067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12897</v>
      </c>
      <c r="C3390" s="2" t="s">
        <v>594</v>
      </c>
      <c r="D3390" s="2" t="str">
        <f t="shared" si="51"/>
        <v>Error?</v>
      </c>
    </row>
    <row r="3391" spans="1:4" x14ac:dyDescent="0.2">
      <c r="A3391" s="5">
        <v>3330</v>
      </c>
      <c r="B3391" s="138">
        <f>'Expenditures 15-22'!K217</f>
        <v>4067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497470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181225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2851</v>
      </c>
      <c r="D3417" s="2" t="str">
        <f t="shared" si="52"/>
        <v>Error?</v>
      </c>
    </row>
    <row r="3418" spans="1:4" x14ac:dyDescent="0.2">
      <c r="A3418" s="10">
        <v>3357</v>
      </c>
      <c r="D3418" s="2" t="str">
        <f t="shared" si="52"/>
        <v>OK</v>
      </c>
    </row>
    <row r="3419" spans="1:4" x14ac:dyDescent="0.2">
      <c r="A3419" s="5">
        <v>3358</v>
      </c>
      <c r="B3419" s="138">
        <f>'Assets-Liab 5-6'!F4</f>
        <v>56162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73179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480184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50657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25496</v>
      </c>
      <c r="C3446" s="2" t="s">
        <v>594</v>
      </c>
      <c r="D3446" s="2" t="str">
        <f t="shared" si="52"/>
        <v>Error?</v>
      </c>
    </row>
    <row r="3447" spans="1:4" x14ac:dyDescent="0.2">
      <c r="A3447" s="5">
        <v>3386</v>
      </c>
      <c r="B3447" s="138">
        <f>'Tax Sched 23'!D16</f>
        <v>25496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25557</v>
      </c>
      <c r="C3449" s="2" t="s">
        <v>594</v>
      </c>
      <c r="D3449" s="2" t="str">
        <f t="shared" si="52"/>
        <v>Error?</v>
      </c>
    </row>
    <row r="3450" spans="1:4" x14ac:dyDescent="0.2">
      <c r="A3450" s="5">
        <v>3389</v>
      </c>
      <c r="B3450" s="138">
        <f>'Tax Sched 23'!E16</f>
        <v>25557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4210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31000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-26790</v>
      </c>
      <c r="D3567" s="2" t="str">
        <f t="shared" si="54"/>
        <v>Error?</v>
      </c>
    </row>
    <row r="3568" spans="1:4" x14ac:dyDescent="0.2">
      <c r="A3568" s="5">
        <v>3507</v>
      </c>
      <c r="B3568" s="138">
        <f>'Assets-Liab 5-6'!K41</f>
        <v>4210</v>
      </c>
      <c r="C3568" s="2" t="s">
        <v>594</v>
      </c>
      <c r="D3568" s="2" t="str">
        <f t="shared" si="54"/>
        <v>Error?</v>
      </c>
    </row>
    <row r="3569" spans="1:4" x14ac:dyDescent="0.2">
      <c r="A3569" s="5">
        <v>3508</v>
      </c>
      <c r="B3569" s="138">
        <f>'Acct Summary 7-8'!K4</f>
        <v>22099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22099</v>
      </c>
      <c r="C3571" s="2" t="s">
        <v>594</v>
      </c>
      <c r="D3571" s="2" t="str">
        <f t="shared" si="54"/>
        <v>Error?</v>
      </c>
    </row>
    <row r="3572" spans="1:4" x14ac:dyDescent="0.2">
      <c r="A3572" s="5">
        <v>3511</v>
      </c>
      <c r="B3572" s="138">
        <f>'Acct Summary 7-8'!K13</f>
        <v>90748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90748</v>
      </c>
      <c r="C3575" s="2" t="s">
        <v>594</v>
      </c>
      <c r="D3575" s="2" t="str">
        <f t="shared" si="54"/>
        <v>Error?</v>
      </c>
    </row>
    <row r="3576" spans="1:4" x14ac:dyDescent="0.2">
      <c r="A3576" s="5">
        <v>3515</v>
      </c>
      <c r="B3576" s="138">
        <f>'Acct Summary 7-8'!K20</f>
        <v>-68649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57000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57000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57000</v>
      </c>
      <c r="C3587" s="2" t="s">
        <v>594</v>
      </c>
      <c r="D3587" s="2" t="str">
        <f t="shared" si="55"/>
        <v>Error?</v>
      </c>
    </row>
    <row r="3588" spans="1:4" x14ac:dyDescent="0.2">
      <c r="A3588" s="5">
        <v>3527</v>
      </c>
      <c r="B3588" s="138">
        <f>'Acct Summary 7-8'!K78</f>
        <v>-11649</v>
      </c>
      <c r="C3588" s="2" t="s">
        <v>594</v>
      </c>
      <c r="D3588" s="2" t="str">
        <f t="shared" si="55"/>
        <v>Error?</v>
      </c>
    </row>
    <row r="3589" spans="1:4" x14ac:dyDescent="0.2">
      <c r="A3589" s="5">
        <v>3528</v>
      </c>
      <c r="B3589" s="138">
        <f>'Acct Summary 7-8'!K79</f>
        <v>-15141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-26790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4713</v>
      </c>
      <c r="D3632" s="2" t="str">
        <f t="shared" si="55"/>
        <v>Error?</v>
      </c>
    </row>
    <row r="3633" spans="1:4" x14ac:dyDescent="0.2">
      <c r="A3633" s="5">
        <v>3572</v>
      </c>
      <c r="B3633" s="138">
        <f>'Expenditures 15-22'!E350</f>
        <v>4713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4713</v>
      </c>
      <c r="C3635" s="2" t="s">
        <v>594</v>
      </c>
      <c r="D3635" s="2" t="str">
        <f t="shared" si="55"/>
        <v>Error?</v>
      </c>
    </row>
    <row r="3636" spans="1:4" x14ac:dyDescent="0.2">
      <c r="A3636" s="5">
        <v>3575</v>
      </c>
      <c r="B3636" s="138">
        <f>'Expenditures 15-22'!E367</f>
        <v>4713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13850</v>
      </c>
      <c r="D3645" s="2" t="str">
        <f t="shared" si="55"/>
        <v>Error?</v>
      </c>
    </row>
    <row r="3646" spans="1:4" x14ac:dyDescent="0.2">
      <c r="A3646" s="5">
        <v>3585</v>
      </c>
      <c r="B3646" s="138">
        <f>'Expenditures 15-22'!G349</f>
        <v>72185</v>
      </c>
      <c r="D3646" s="2" t="str">
        <f t="shared" si="55"/>
        <v>Error?</v>
      </c>
    </row>
    <row r="3647" spans="1:4" x14ac:dyDescent="0.2">
      <c r="A3647" s="5">
        <v>3586</v>
      </c>
      <c r="B3647" s="138">
        <f>'Expenditures 15-22'!G350</f>
        <v>86035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86035</v>
      </c>
      <c r="C3649" s="2" t="s">
        <v>594</v>
      </c>
      <c r="D3649" s="2" t="str">
        <f t="shared" si="56"/>
        <v>Error?</v>
      </c>
    </row>
    <row r="3650" spans="1:4" x14ac:dyDescent="0.2">
      <c r="A3650" s="5">
        <v>3589</v>
      </c>
      <c r="B3650" s="138">
        <f>'Expenditures 15-22'!G367</f>
        <v>86035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13850</v>
      </c>
      <c r="C3668" s="2" t="s">
        <v>594</v>
      </c>
      <c r="D3668" s="2" t="str">
        <f t="shared" si="56"/>
        <v>Error?</v>
      </c>
    </row>
    <row r="3669" spans="1:4" x14ac:dyDescent="0.2">
      <c r="A3669" s="5">
        <v>3608</v>
      </c>
      <c r="B3669" s="138">
        <f>'Expenditures 15-22'!K349</f>
        <v>76898</v>
      </c>
      <c r="C3669" s="2" t="s">
        <v>594</v>
      </c>
      <c r="D3669" s="2" t="str">
        <f t="shared" si="56"/>
        <v>Error?</v>
      </c>
    </row>
    <row r="3670" spans="1:4" x14ac:dyDescent="0.2">
      <c r="A3670" s="5">
        <v>3609</v>
      </c>
      <c r="B3670" s="138">
        <f>'Expenditures 15-22'!K350</f>
        <v>90748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90748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90748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-68649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22056</v>
      </c>
      <c r="C3725" s="2" t="s">
        <v>594</v>
      </c>
      <c r="D3725" s="2" t="str">
        <f t="shared" si="57"/>
        <v>Error?</v>
      </c>
    </row>
    <row r="3726" spans="1:4" x14ac:dyDescent="0.2">
      <c r="A3726" s="5">
        <v>3665</v>
      </c>
      <c r="B3726" s="138">
        <f>'Tax Sched 23'!D13</f>
        <v>22056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22070</v>
      </c>
      <c r="C3728" s="2" t="s">
        <v>594</v>
      </c>
      <c r="D3728" s="2" t="str">
        <f t="shared" si="57"/>
        <v>Error?</v>
      </c>
    </row>
    <row r="3729" spans="1:4" x14ac:dyDescent="0.2">
      <c r="A3729" s="5">
        <v>3668</v>
      </c>
      <c r="B3729" s="138">
        <f>'Tax Sched 23'!E13</f>
        <v>22070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575251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2093089</v>
      </c>
      <c r="C4122" s="2" t="s">
        <v>594</v>
      </c>
      <c r="D4122" s="2" t="str">
        <f t="shared" si="63"/>
        <v>Error?</v>
      </c>
    </row>
    <row r="4123" spans="1:4" x14ac:dyDescent="0.2">
      <c r="A4123" s="5">
        <v>4062</v>
      </c>
      <c r="B4123" s="138">
        <f>'Acct Summary 7-8'!D10</f>
        <v>110540</v>
      </c>
      <c r="C4123" s="2" t="s">
        <v>594</v>
      </c>
      <c r="D4123" s="2" t="str">
        <f t="shared" si="63"/>
        <v>Error?</v>
      </c>
    </row>
    <row r="4124" spans="1:4" x14ac:dyDescent="0.2">
      <c r="A4124" s="5">
        <v>4063</v>
      </c>
      <c r="B4124" s="138">
        <f>'Acct Summary 7-8'!E10</f>
        <v>149566</v>
      </c>
      <c r="C4124" s="2" t="s">
        <v>594</v>
      </c>
      <c r="D4124" s="2" t="str">
        <f t="shared" si="63"/>
        <v>Error?</v>
      </c>
    </row>
    <row r="4125" spans="1:4" x14ac:dyDescent="0.2">
      <c r="A4125" s="5">
        <v>4064</v>
      </c>
      <c r="B4125" s="138">
        <f>'Acct Summary 7-8'!F10</f>
        <v>245057</v>
      </c>
      <c r="C4125" s="2" t="s">
        <v>594</v>
      </c>
      <c r="D4125" s="2" t="str">
        <f t="shared" si="63"/>
        <v>Error?</v>
      </c>
    </row>
    <row r="4126" spans="1:4" x14ac:dyDescent="0.2">
      <c r="A4126" s="5">
        <v>4065</v>
      </c>
      <c r="B4126" s="138">
        <f>'Acct Summary 7-8'!G10</f>
        <v>57021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22494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22099</v>
      </c>
      <c r="C4130" s="2" t="s">
        <v>594</v>
      </c>
      <c r="D4130" s="2" t="str">
        <f t="shared" si="63"/>
        <v>Error?</v>
      </c>
    </row>
    <row r="4131" spans="1:4" x14ac:dyDescent="0.2">
      <c r="A4131" s="5">
        <v>4070</v>
      </c>
      <c r="B4131" s="138">
        <f>'Acct Summary 7-8'!C18</f>
        <v>575251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2045111</v>
      </c>
      <c r="C4136" s="2" t="s">
        <v>594</v>
      </c>
      <c r="D4136" s="2" t="str">
        <f t="shared" si="63"/>
        <v>Error?</v>
      </c>
    </row>
    <row r="4137" spans="1:4" x14ac:dyDescent="0.2">
      <c r="A4137" s="5">
        <v>4076</v>
      </c>
      <c r="B4137" s="138">
        <f>'Acct Summary 7-8'!D19</f>
        <v>97491</v>
      </c>
      <c r="C4137" s="2" t="s">
        <v>594</v>
      </c>
      <c r="D4137" s="2" t="str">
        <f t="shared" si="63"/>
        <v>Error?</v>
      </c>
    </row>
    <row r="4138" spans="1:4" x14ac:dyDescent="0.2">
      <c r="A4138" s="5">
        <v>4077</v>
      </c>
      <c r="B4138" s="138">
        <f>'Acct Summary 7-8'!E19</f>
        <v>150390</v>
      </c>
      <c r="C4138" s="2" t="s">
        <v>594</v>
      </c>
      <c r="D4138" s="2" t="str">
        <f t="shared" si="63"/>
        <v>Error?</v>
      </c>
    </row>
    <row r="4139" spans="1:4" x14ac:dyDescent="0.2">
      <c r="A4139" s="5">
        <v>4078</v>
      </c>
      <c r="B4139" s="138">
        <f>'Acct Summary 7-8'!F19</f>
        <v>213152</v>
      </c>
      <c r="C4139" s="2" t="s">
        <v>594</v>
      </c>
      <c r="D4139" s="2" t="str">
        <f t="shared" si="63"/>
        <v>Error?</v>
      </c>
    </row>
    <row r="4140" spans="1:4" x14ac:dyDescent="0.2">
      <c r="A4140" s="5">
        <v>4079</v>
      </c>
      <c r="B4140" s="138">
        <f>'Acct Summary 7-8'!G19</f>
        <v>49905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90748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335000</v>
      </c>
      <c r="C4171" s="2" t="s">
        <v>594</v>
      </c>
      <c r="D4171" s="2" t="str">
        <f t="shared" si="64"/>
        <v>Error?</v>
      </c>
    </row>
    <row r="4172" spans="1:4" x14ac:dyDescent="0.2">
      <c r="A4172" s="5">
        <v>4111</v>
      </c>
      <c r="B4172" s="138">
        <f>'Short-Term Long-Term Debt 24'!J49</f>
        <v>332149</v>
      </c>
      <c r="C4172" s="2" t="s">
        <v>594</v>
      </c>
      <c r="D4172" s="2" t="str">
        <f t="shared" si="64"/>
        <v>Error?</v>
      </c>
    </row>
    <row r="4173" spans="1:4" x14ac:dyDescent="0.2">
      <c r="A4173" s="5">
        <v>4112</v>
      </c>
      <c r="B4173" s="138">
        <f>'Short-Term Long-Term Debt 24'!H49</f>
        <v>148000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1799.9999999999998</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2170</v>
      </c>
      <c r="C4268" s="2" t="s">
        <v>594</v>
      </c>
      <c r="D4268" s="2" t="str">
        <f t="shared" si="65"/>
        <v>Error?</v>
      </c>
    </row>
    <row r="4269" spans="1:5" x14ac:dyDescent="0.2">
      <c r="A4269" s="12">
        <v>4208</v>
      </c>
      <c r="B4269" s="138">
        <f>'FP Info 3'!J16</f>
        <v>1252287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5108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5113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44140677</v>
      </c>
      <c r="D4995" s="2" t="str">
        <f t="shared" si="77"/>
        <v>Error?</v>
      </c>
    </row>
    <row r="4996" spans="1:4" x14ac:dyDescent="0.2">
      <c r="A4996" s="12">
        <v>4935</v>
      </c>
      <c r="B4996" s="138">
        <f>'FP Info 3'!H31</f>
        <v>3045706.7130000005</v>
      </c>
      <c r="D4996" s="2" t="str">
        <f t="shared" si="77"/>
        <v>Error?</v>
      </c>
    </row>
    <row r="4997" spans="1:4" x14ac:dyDescent="0.2">
      <c r="A4997" s="12">
        <v>4936</v>
      </c>
      <c r="B4997" s="138">
        <f>'FP Info 3'!H37</f>
        <v>335000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22056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794000</v>
      </c>
      <c r="D5061" s="2" t="str">
        <f t="shared" si="78"/>
        <v>Error?</v>
      </c>
    </row>
    <row r="5062" spans="1:4" x14ac:dyDescent="0.2">
      <c r="A5062" s="10">
        <v>5001</v>
      </c>
      <c r="D5062" s="2" t="str">
        <f t="shared" si="78"/>
        <v>OK</v>
      </c>
    </row>
    <row r="5063" spans="1:4" x14ac:dyDescent="0.2">
      <c r="A5063" s="5">
        <v>5002</v>
      </c>
      <c r="B5063" s="138">
        <f>'Revenues 9-14'!C7</f>
        <v>8822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824878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22302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22302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285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24162</v>
      </c>
      <c r="C5096" s="2" t="s">
        <v>594</v>
      </c>
      <c r="D5096" s="2" t="str">
        <f t="shared" si="78"/>
        <v>Error?</v>
      </c>
    </row>
    <row r="5097" spans="1:4" x14ac:dyDescent="0.2">
      <c r="A5097" s="5">
        <v>5036</v>
      </c>
      <c r="B5097" s="138">
        <f>'Revenues 9-14'!C77</f>
        <v>6095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9367</v>
      </c>
      <c r="C5102" s="2" t="s">
        <v>594</v>
      </c>
      <c r="D5102" s="2" t="str">
        <f t="shared" si="78"/>
        <v>Error?</v>
      </c>
    </row>
    <row r="5103" spans="1:4" x14ac:dyDescent="0.2">
      <c r="A5103" s="5">
        <v>5042</v>
      </c>
      <c r="B5103" s="138">
        <f>'Revenues 9-14'!C84</f>
        <v>9114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9114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23448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14724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38172</v>
      </c>
      <c r="C5120" s="2" t="s">
        <v>594</v>
      </c>
      <c r="D5120" s="2" t="str">
        <f t="shared" si="79"/>
        <v>Error?</v>
      </c>
    </row>
    <row r="5121" spans="1:4" x14ac:dyDescent="0.2">
      <c r="A5121" s="5">
        <v>5060</v>
      </c>
      <c r="B5121" s="138">
        <f>'Revenues 9-14'!C109</f>
        <v>928739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409293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409293</v>
      </c>
      <c r="C5132" s="2" t="s">
        <v>594</v>
      </c>
      <c r="D5132" s="2" t="str">
        <f t="shared" si="79"/>
        <v>Error?</v>
      </c>
    </row>
    <row r="5133" spans="1:4" x14ac:dyDescent="0.2">
      <c r="A5133" s="5">
        <v>5072</v>
      </c>
      <c r="B5133" s="138">
        <f>'Revenues 9-14'!C124</f>
        <v>4988</v>
      </c>
      <c r="D5133" s="2" t="str">
        <f t="shared" si="79"/>
        <v>Error?</v>
      </c>
    </row>
    <row r="5134" spans="1:4" x14ac:dyDescent="0.2">
      <c r="A5134" s="5">
        <v>5073</v>
      </c>
      <c r="B5134" s="138">
        <f>'Revenues 9-14'!C125</f>
        <v>15976</v>
      </c>
      <c r="D5134" s="2" t="str">
        <f t="shared" si="79"/>
        <v>Error?</v>
      </c>
    </row>
    <row r="5135" spans="1:4" x14ac:dyDescent="0.2">
      <c r="A5135" s="5">
        <v>5074</v>
      </c>
      <c r="B5135" s="138">
        <f>'Revenues 9-14'!C126</f>
        <v>14609</v>
      </c>
      <c r="D5135" s="2" t="str">
        <f t="shared" si="79"/>
        <v>Error?</v>
      </c>
    </row>
    <row r="5136" spans="1:4" x14ac:dyDescent="0.2">
      <c r="A5136" s="10">
        <v>5075</v>
      </c>
      <c r="D5136" s="2" t="str">
        <f t="shared" si="79"/>
        <v>OK</v>
      </c>
    </row>
    <row r="5137" spans="1:4" x14ac:dyDescent="0.2">
      <c r="A5137" s="5">
        <v>5076</v>
      </c>
      <c r="B5137" s="138">
        <f>'Revenues 9-14'!C127</f>
        <v>10406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45979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1252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47231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456524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49096</v>
      </c>
      <c r="D5239" s="2" t="str">
        <f t="shared" si="80"/>
        <v>Error?</v>
      </c>
    </row>
    <row r="5240" spans="1:4" x14ac:dyDescent="0.2">
      <c r="A5240" s="5">
        <v>5179</v>
      </c>
      <c r="B5240" s="138">
        <f>'Revenues 9-14'!C195</f>
        <v>772</v>
      </c>
      <c r="D5240" s="2" t="str">
        <f t="shared" si="80"/>
        <v>Error?</v>
      </c>
    </row>
    <row r="5241" spans="1:4" x14ac:dyDescent="0.2">
      <c r="A5241" s="5">
        <v>5180</v>
      </c>
      <c r="B5241" s="138">
        <f>'Revenues 9-14'!C196</f>
        <v>22288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72156</v>
      </c>
      <c r="C5246" s="2" t="s">
        <v>594</v>
      </c>
      <c r="D5246" s="2" t="str">
        <f t="shared" si="80"/>
        <v>Error?</v>
      </c>
    </row>
    <row r="5247" spans="1:4" x14ac:dyDescent="0.2">
      <c r="A5247" s="5">
        <v>5186</v>
      </c>
      <c r="B5247" s="138">
        <f>'Revenues 9-14'!C203</f>
        <v>45775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5113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45775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4423</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132575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132575</v>
      </c>
      <c r="C5326" s="2" t="s">
        <v>594</v>
      </c>
      <c r="D5326" s="2" t="str">
        <f t="shared" si="82"/>
        <v>Error?</v>
      </c>
    </row>
    <row r="5327" spans="1:4" x14ac:dyDescent="0.2">
      <c r="A5327" s="5">
        <v>5266</v>
      </c>
      <c r="B5327" s="138">
        <f>'Revenues 9-14'!C275</f>
        <v>1517838</v>
      </c>
      <c r="C5327" s="2" t="s">
        <v>594</v>
      </c>
      <c r="D5327" s="2" t="str">
        <f t="shared" si="82"/>
        <v>Error?</v>
      </c>
    </row>
    <row r="5328" spans="1:4" x14ac:dyDescent="0.2">
      <c r="A5328" s="5">
        <v>5267</v>
      </c>
      <c r="B5328" s="138">
        <f>'Revenues 9-14'!D5</f>
        <v>110278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110278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110540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110540</v>
      </c>
      <c r="C5508" s="2" t="s">
        <v>594</v>
      </c>
      <c r="D5508" s="2" t="str">
        <f t="shared" si="85"/>
        <v>Error?</v>
      </c>
    </row>
    <row r="5509" spans="1:4" x14ac:dyDescent="0.2">
      <c r="A5509" s="5">
        <v>5448</v>
      </c>
      <c r="B5509" s="138">
        <f>'Revenues 9-14'!E5</f>
        <v>149537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149537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149566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149566</v>
      </c>
      <c r="C5552" s="2" t="s">
        <v>594</v>
      </c>
      <c r="D5552" s="2" t="str">
        <f t="shared" si="85"/>
        <v>Error?</v>
      </c>
    </row>
    <row r="5553" spans="1:4" x14ac:dyDescent="0.2">
      <c r="A5553" s="5">
        <v>5492</v>
      </c>
      <c r="B5553" s="138">
        <f>'Revenues 9-14'!F5</f>
        <v>52933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52933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2533</v>
      </c>
      <c r="D5586" s="2" t="str">
        <f t="shared" si="86"/>
        <v>Error?</v>
      </c>
    </row>
    <row r="5587" spans="1:4" x14ac:dyDescent="0.2">
      <c r="A5587" s="5">
        <v>5526</v>
      </c>
      <c r="B5587" s="138">
        <f>'Revenues 9-14'!F108</f>
        <v>2533</v>
      </c>
      <c r="C5587" s="2" t="s">
        <v>594</v>
      </c>
      <c r="D5587" s="2" t="str">
        <f t="shared" si="86"/>
        <v>Error?</v>
      </c>
    </row>
    <row r="5588" spans="1:4" x14ac:dyDescent="0.2">
      <c r="A5588" s="5">
        <v>5527</v>
      </c>
      <c r="B5588" s="138">
        <f>'Revenues 9-14'!F109</f>
        <v>55504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62477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62477</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13520</v>
      </c>
      <c r="D5615" s="2" t="str">
        <f t="shared" si="86"/>
        <v>Error?</v>
      </c>
    </row>
    <row r="5616" spans="1:4" x14ac:dyDescent="0.2">
      <c r="A5616" s="10">
        <v>5555</v>
      </c>
      <c r="D5616" s="2" t="str">
        <f t="shared" si="86"/>
        <v>OK</v>
      </c>
    </row>
    <row r="5617" spans="1:4" x14ac:dyDescent="0.2">
      <c r="A5617" s="5">
        <v>5556</v>
      </c>
      <c r="B5617" s="138">
        <f>'Revenues 9-14'!F152</f>
        <v>113556</v>
      </c>
      <c r="D5617" s="2" t="str">
        <f t="shared" si="86"/>
        <v>Error?</v>
      </c>
    </row>
    <row r="5618" spans="1:4" x14ac:dyDescent="0.2">
      <c r="A5618" s="5">
        <v>5557</v>
      </c>
      <c r="B5618" s="138">
        <f>'Revenues 9-14'!F154</f>
        <v>127076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127076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189553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245057</v>
      </c>
      <c r="C5720" s="2" t="s">
        <v>594</v>
      </c>
      <c r="D5720" s="2" t="str">
        <f t="shared" si="88"/>
        <v>Error?</v>
      </c>
    </row>
    <row r="5721" spans="1:4" x14ac:dyDescent="0.2">
      <c r="A5721" s="5">
        <v>5660</v>
      </c>
      <c r="B5721" s="138">
        <f>'Revenues 9-14'!G5</f>
        <v>25496</v>
      </c>
      <c r="D5721" s="2" t="str">
        <f t="shared" si="88"/>
        <v>Error?</v>
      </c>
    </row>
    <row r="5722" spans="1:4" x14ac:dyDescent="0.2">
      <c r="A5722" s="5">
        <v>5661</v>
      </c>
      <c r="B5722" s="138">
        <f>'Revenues 9-14'!G7</f>
        <v>0</v>
      </c>
      <c r="D5722" s="2" t="str">
        <f t="shared" si="88"/>
        <v>Error?</v>
      </c>
    </row>
    <row r="5723" spans="1:4" x14ac:dyDescent="0.2">
      <c r="A5723" s="5">
        <v>5662</v>
      </c>
      <c r="B5723" s="138">
        <f>'Revenues 9-14'!G8</f>
        <v>25496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50992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5928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5928</v>
      </c>
      <c r="C5730" s="2" t="s">
        <v>594</v>
      </c>
      <c r="D5730" s="2" t="str">
        <f t="shared" si="88"/>
        <v>Error?</v>
      </c>
    </row>
    <row r="5731" spans="1:4" x14ac:dyDescent="0.2">
      <c r="A5731" s="5">
        <v>5670</v>
      </c>
      <c r="B5731" s="138">
        <f>'Revenues 9-14'!G65</f>
        <v>101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57021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22056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22056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22494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22056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22056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22099</v>
      </c>
      <c r="C6023" s="2" t="s">
        <v>594</v>
      </c>
      <c r="D6023" s="2" t="str">
        <f t="shared" si="93"/>
        <v>Error?</v>
      </c>
    </row>
    <row r="6024" spans="1:5" x14ac:dyDescent="0.2">
      <c r="A6024" s="5">
        <v>5963</v>
      </c>
      <c r="B6024" s="138">
        <f>'Revenues 9-14'!G109</f>
        <v>57021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22494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22099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23474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207.55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2695</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31000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6791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2695</v>
      </c>
      <c r="D6131" s="2" t="str">
        <f t="shared" si="94"/>
        <v>Error?</v>
      </c>
      <c r="E6131" s="2" t="s">
        <v>199</v>
      </c>
    </row>
    <row r="6132" spans="1:5" x14ac:dyDescent="0.2">
      <c r="A6132">
        <v>6071</v>
      </c>
      <c r="B6132" s="138">
        <f>'Assets-Liab 5-6'!K25</f>
        <v>31000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-4111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560</v>
      </c>
      <c r="D6172" s="2" t="str">
        <f t="shared" si="95"/>
        <v>Error?</v>
      </c>
      <c r="E6172" s="2" t="s">
        <v>199</v>
      </c>
    </row>
    <row r="6173" spans="1:5" x14ac:dyDescent="0.2">
      <c r="A6173">
        <v>6112</v>
      </c>
      <c r="B6173" s="138">
        <f>'Assets-Liab 5-6'!G30</f>
        <v>-14</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2695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4096</v>
      </c>
      <c r="D6215" s="2" t="str">
        <f t="shared" si="96"/>
        <v>Error?</v>
      </c>
      <c r="E6215" s="2" t="s">
        <v>199</v>
      </c>
    </row>
    <row r="6216" spans="1:5" x14ac:dyDescent="0.2">
      <c r="A6216">
        <v>6155</v>
      </c>
      <c r="B6216" s="138">
        <f>'Assets-Liab 5-6'!J41</f>
        <v>6791</v>
      </c>
      <c r="D6216" s="2" t="str">
        <f t="shared" si="96"/>
        <v>Error?</v>
      </c>
      <c r="E6216" s="2" t="s">
        <v>199</v>
      </c>
    </row>
    <row r="6217" spans="1:5" x14ac:dyDescent="0.2">
      <c r="A6217">
        <v>6156</v>
      </c>
      <c r="B6217" s="138">
        <f>'Assets-Liab 5-6'!J4</f>
        <v>6791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69985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69985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69985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73723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73723</v>
      </c>
      <c r="D6229" s="2" t="str">
        <f t="shared" si="96"/>
        <v>Error?</v>
      </c>
      <c r="E6229" s="2" t="s">
        <v>199</v>
      </c>
    </row>
    <row r="6230" spans="1:5" x14ac:dyDescent="0.2">
      <c r="A6230">
        <v>6169</v>
      </c>
      <c r="B6230" s="138">
        <f>'Acct Summary 7-8'!J20</f>
        <v>-3738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-3738</v>
      </c>
      <c r="D6263" s="2" t="str">
        <f t="shared" si="96"/>
        <v>Error?</v>
      </c>
      <c r="E6263" s="2" t="s">
        <v>199</v>
      </c>
    </row>
    <row r="6264" spans="1:5" x14ac:dyDescent="0.2">
      <c r="A6264">
        <v>6203</v>
      </c>
      <c r="B6264" s="138">
        <f>'Acct Summary 7-8'!J79</f>
        <v>7834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4096</v>
      </c>
      <c r="D6266" s="2" t="str">
        <f t="shared" si="96"/>
        <v>Error?</v>
      </c>
      <c r="E6266" s="2" t="s">
        <v>199</v>
      </c>
    </row>
    <row r="6267" spans="1:5" x14ac:dyDescent="0.2">
      <c r="A6267">
        <v>6206</v>
      </c>
      <c r="B6267" s="138">
        <f>'Acct Summary 7-8'!C82</f>
        <v>123978</v>
      </c>
      <c r="D6267" s="2" t="str">
        <f t="shared" si="96"/>
        <v>Error?</v>
      </c>
      <c r="E6267" s="2" t="s">
        <v>199</v>
      </c>
    </row>
    <row r="6268" spans="1:5" x14ac:dyDescent="0.2">
      <c r="A6268">
        <v>6207</v>
      </c>
      <c r="B6268" s="138">
        <f>'Acct Summary 7-8'!D82</f>
        <v>13049</v>
      </c>
      <c r="D6268" s="2" t="str">
        <f t="shared" si="96"/>
        <v>Error?</v>
      </c>
      <c r="E6268" s="2" t="s">
        <v>199</v>
      </c>
    </row>
    <row r="6269" spans="1:5" x14ac:dyDescent="0.2">
      <c r="A6269">
        <v>6208</v>
      </c>
      <c r="B6269" s="138">
        <f>'Acct Summary 7-8'!E82</f>
        <v>-824</v>
      </c>
      <c r="D6269" s="2" t="str">
        <f t="shared" si="96"/>
        <v>Error?</v>
      </c>
      <c r="E6269" s="2" t="s">
        <v>199</v>
      </c>
    </row>
    <row r="6270" spans="1:5" x14ac:dyDescent="0.2">
      <c r="A6270">
        <v>6209</v>
      </c>
      <c r="B6270" s="138">
        <f>'Acct Summary 7-8'!F82</f>
        <v>31905</v>
      </c>
      <c r="D6270" s="2" t="str">
        <f t="shared" si="96"/>
        <v>Error?</v>
      </c>
      <c r="E6270" s="2" t="s">
        <v>199</v>
      </c>
    </row>
    <row r="6271" spans="1:5" x14ac:dyDescent="0.2">
      <c r="A6271">
        <v>6210</v>
      </c>
      <c r="B6271" s="138">
        <f>'Acct Summary 7-8'!G82</f>
        <v>7116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193494</v>
      </c>
      <c r="D6273" s="2" t="str">
        <f t="shared" si="97"/>
        <v>Error?</v>
      </c>
      <c r="E6273" s="2" t="s">
        <v>199</v>
      </c>
    </row>
    <row r="6274" spans="1:5" x14ac:dyDescent="0.2">
      <c r="A6274">
        <v>6213</v>
      </c>
      <c r="B6274" s="138">
        <f>'Acct Summary 7-8'!J82</f>
        <v>-3738</v>
      </c>
      <c r="D6274" s="2" t="str">
        <f t="shared" si="97"/>
        <v>Error?</v>
      </c>
      <c r="E6274" s="2" t="s">
        <v>199</v>
      </c>
    </row>
    <row r="6275" spans="1:5" x14ac:dyDescent="0.2">
      <c r="A6275">
        <v>6214</v>
      </c>
      <c r="B6275" s="138">
        <f>'Acct Summary 7-8'!K82</f>
        <v>-11649</v>
      </c>
      <c r="D6275" s="2" t="str">
        <f t="shared" si="97"/>
        <v>Error?</v>
      </c>
      <c r="E6275" s="2" t="s">
        <v>199</v>
      </c>
    </row>
    <row r="6276" spans="1:5" x14ac:dyDescent="0.2">
      <c r="A6276">
        <v>6215</v>
      </c>
      <c r="B6276" s="138">
        <f>'Acct Summary 7-8'!C83</f>
        <v>0.24585346119981916</v>
      </c>
      <c r="D6276" s="2" t="str">
        <f t="shared" si="97"/>
        <v>Error?</v>
      </c>
      <c r="E6276" s="2" t="s">
        <v>199</v>
      </c>
    </row>
    <row r="6277" spans="1:5" x14ac:dyDescent="0.2">
      <c r="A6277">
        <v>6216</v>
      </c>
      <c r="B6277" s="138">
        <f>'Acct Summary 7-8'!D83</f>
        <v>7.2004414401986475E-2</v>
      </c>
      <c r="D6277" s="2" t="str">
        <f t="shared" si="97"/>
        <v>Error?</v>
      </c>
      <c r="E6277" s="2" t="s">
        <v>199</v>
      </c>
    </row>
    <row r="6278" spans="1:5" x14ac:dyDescent="0.2">
      <c r="A6278">
        <v>6217</v>
      </c>
      <c r="B6278" s="138">
        <f>'Acct Summary 7-8'!E83</f>
        <v>-0.28902139600140303</v>
      </c>
      <c r="D6278" s="2" t="str">
        <f t="shared" si="97"/>
        <v>Error?</v>
      </c>
      <c r="E6278" s="2" t="s">
        <v>199</v>
      </c>
    </row>
    <row r="6279" spans="1:5" x14ac:dyDescent="0.2">
      <c r="A6279">
        <v>6218</v>
      </c>
      <c r="B6279" s="138">
        <f>'Acct Summary 7-8'!F83</f>
        <v>0.57381029459371968</v>
      </c>
      <c r="D6279" s="2" t="str">
        <f t="shared" si="97"/>
        <v>Error?</v>
      </c>
      <c r="E6279" s="2" t="s">
        <v>199</v>
      </c>
    </row>
    <row r="6280" spans="1:5" x14ac:dyDescent="0.2">
      <c r="A6280">
        <v>6219</v>
      </c>
      <c r="B6280" s="138">
        <f>'Acct Summary 7-8'!G83</f>
        <v>9.7222411979287632E-2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0.3785212369714232</v>
      </c>
      <c r="D6282" s="2" t="str">
        <f t="shared" si="97"/>
        <v>Error?</v>
      </c>
      <c r="E6282" s="2" t="s">
        <v>199</v>
      </c>
    </row>
    <row r="6283" spans="1:5" x14ac:dyDescent="0.2">
      <c r="A6283">
        <v>6222</v>
      </c>
      <c r="B6283" s="138">
        <f>'Acct Summary 7-8'!J83</f>
        <v>-0.91259765625</v>
      </c>
      <c r="D6283" s="2" t="str">
        <f t="shared" si="97"/>
        <v>Error?</v>
      </c>
      <c r="E6283" s="2" t="s">
        <v>199</v>
      </c>
    </row>
    <row r="6284" spans="1:5" x14ac:dyDescent="0.2">
      <c r="A6284">
        <v>6223</v>
      </c>
      <c r="B6284" s="138">
        <f>'Acct Summary 7-8'!K83</f>
        <v>0.43482642777155656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69959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69959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69985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73723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69985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17416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17416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14557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14557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39864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39864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1886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1886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73723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73723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73723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73723</v>
      </c>
      <c r="D7224" s="2" t="str">
        <f t="shared" si="111"/>
        <v>Error?</v>
      </c>
    </row>
    <row r="7225" spans="1:4" x14ac:dyDescent="0.2">
      <c r="A7225">
        <v>7164</v>
      </c>
      <c r="B7225" s="138">
        <f>'Expenditures 15-22'!K343</f>
        <v>-3738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8820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76000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29'!D20</f>
        <v>0</v>
      </c>
      <c r="D7797" s="2" t="str">
        <f t="shared" si="127"/>
        <v>Error?</v>
      </c>
      <c r="E7797" s="4" t="s">
        <v>2020</v>
      </c>
    </row>
    <row r="7798" spans="1:5" x14ac:dyDescent="0.2">
      <c r="A7798">
        <v>7737</v>
      </c>
      <c r="B7798" s="138">
        <f>'Contracts Paid in CY 29'!F20</f>
        <v>0</v>
      </c>
      <c r="D7798" s="2" t="str">
        <f t="shared" si="127"/>
        <v>Error?</v>
      </c>
      <c r="E7798" s="4" t="s">
        <v>2020</v>
      </c>
    </row>
    <row r="7799" spans="1:5" x14ac:dyDescent="0.2">
      <c r="A7799">
        <v>7738</v>
      </c>
      <c r="B7799" s="138">
        <f>'Contracts Paid in CY 29'!G20</f>
        <v>0</v>
      </c>
      <c r="D7799" s="2" t="str">
        <f t="shared" si="127"/>
        <v>Error?</v>
      </c>
      <c r="E7799" s="4" t="s">
        <v>2020</v>
      </c>
    </row>
    <row r="7800" spans="1:5" x14ac:dyDescent="0.2">
      <c r="A7800">
        <v>7739</v>
      </c>
      <c r="D7800" s="2" t="str">
        <f t="shared" si="127"/>
        <v>OK</v>
      </c>
    </row>
  </sheetData>
  <sheetProtection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6" t="s">
        <v>1253</v>
      </c>
      <c r="B2" s="2396"/>
      <c r="C2" s="2396"/>
      <c r="D2" s="2396"/>
      <c r="E2" s="2396"/>
      <c r="F2" s="2396"/>
      <c r="G2" s="2396"/>
      <c r="H2" s="2396"/>
      <c r="I2" s="2396"/>
      <c r="J2" s="2396"/>
      <c r="K2" s="2396"/>
      <c r="L2" s="2396"/>
    </row>
    <row r="3" spans="1:29" ht="13.5" customHeight="1" x14ac:dyDescent="0.2">
      <c r="A3" s="2421" t="s">
        <v>1252</v>
      </c>
      <c r="B3" s="2421"/>
      <c r="C3" s="2421"/>
      <c r="D3" s="2421"/>
      <c r="E3" s="2421"/>
      <c r="F3" s="2421"/>
      <c r="G3" s="2421"/>
      <c r="H3" s="2421"/>
      <c r="I3" s="2421"/>
      <c r="J3" s="2421"/>
      <c r="K3" s="2421"/>
      <c r="L3" s="2421"/>
    </row>
    <row r="4" spans="1:29" ht="13.5" customHeight="1" x14ac:dyDescent="0.2">
      <c r="A4" s="2396" t="s">
        <v>1799</v>
      </c>
      <c r="B4" s="2397"/>
      <c r="C4" s="2397"/>
      <c r="D4" s="2397"/>
      <c r="E4" s="2397"/>
      <c r="F4" s="2397"/>
      <c r="G4" s="2397"/>
      <c r="H4" s="2397"/>
      <c r="I4" s="2397"/>
      <c r="J4" s="2397"/>
      <c r="K4" s="2397"/>
      <c r="L4" s="239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8" t="str">
        <f>COVER!A17</f>
        <v>Riverview CCSD 2</v>
      </c>
      <c r="B7" s="2399"/>
      <c r="C7" s="2399"/>
      <c r="D7" s="2400"/>
      <c r="E7" s="2401">
        <f>COVER!A13</f>
        <v>53102002004</v>
      </c>
      <c r="F7" s="2402"/>
      <c r="G7" s="2422" t="str">
        <f>COVER!T23</f>
        <v>066-004933</v>
      </c>
      <c r="H7" s="2423"/>
      <c r="I7" s="2423"/>
      <c r="J7" s="2423"/>
      <c r="K7" s="2423"/>
      <c r="L7" s="242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25"/>
      <c r="B9" s="2426"/>
      <c r="C9" s="2426"/>
      <c r="D9" s="2426"/>
      <c r="E9" s="2426"/>
      <c r="F9" s="2427"/>
      <c r="G9" s="2408" t="str">
        <f>COVER!T13</f>
        <v>Phillips &amp; Associates, CPAs, P.C.</v>
      </c>
      <c r="H9" s="2428"/>
      <c r="I9" s="2428"/>
      <c r="J9" s="2428"/>
      <c r="K9" s="2428"/>
      <c r="L9" s="2429"/>
    </row>
    <row r="10" spans="1:29" ht="13.5" customHeight="1" x14ac:dyDescent="0.2">
      <c r="A10" s="2414" t="str">
        <f>COVER!A38</f>
        <v>Daren Lowery</v>
      </c>
      <c r="B10" s="2415"/>
      <c r="C10" s="2415"/>
      <c r="D10" s="2415"/>
      <c r="E10" s="2415"/>
      <c r="F10" s="2416"/>
      <c r="G10" s="2408" t="str">
        <f>COVER!T17</f>
        <v>1600 Hunt Drive, Ste B</v>
      </c>
      <c r="H10" s="2409"/>
      <c r="I10" s="2409"/>
      <c r="J10" s="2409"/>
      <c r="K10" s="2409"/>
      <c r="L10" s="2410"/>
    </row>
    <row r="11" spans="1:29" ht="13.5" customHeight="1" x14ac:dyDescent="0.2">
      <c r="A11" s="1183" t="s">
        <v>1599</v>
      </c>
      <c r="B11" s="1184"/>
      <c r="C11" s="1185"/>
      <c r="D11" s="1190"/>
      <c r="E11" s="1185"/>
      <c r="F11" s="1189"/>
      <c r="G11" s="2408" t="str">
        <f>COVER!T19</f>
        <v>Normal</v>
      </c>
      <c r="H11" s="2409"/>
      <c r="I11" s="2409"/>
      <c r="J11" s="2409"/>
      <c r="K11" s="2409"/>
      <c r="L11" s="2410"/>
    </row>
    <row r="12" spans="1:29" ht="13.5" customHeight="1" x14ac:dyDescent="0.2">
      <c r="A12" s="2390" t="s">
        <v>1598</v>
      </c>
      <c r="B12" s="2391"/>
      <c r="C12" s="2391"/>
      <c r="D12" s="2391"/>
      <c r="E12" s="2391"/>
      <c r="F12" s="2392"/>
      <c r="G12" s="2411"/>
      <c r="H12" s="2412"/>
      <c r="I12" s="2412"/>
      <c r="J12" s="2412"/>
      <c r="K12" s="2412"/>
      <c r="L12" s="2413"/>
    </row>
    <row r="13" spans="1:29" ht="13.5" customHeight="1" x14ac:dyDescent="0.2">
      <c r="A13" s="2408"/>
      <c r="B13" s="2409"/>
      <c r="C13" s="2409"/>
      <c r="D13" s="2409"/>
      <c r="E13" s="2409"/>
      <c r="F13" s="2410"/>
      <c r="G13" s="2403" t="s">
        <v>1600</v>
      </c>
      <c r="H13" s="2404"/>
      <c r="I13" s="2393" t="str">
        <f>COVER!T25</f>
        <v>rwp6505@aol.com</v>
      </c>
      <c r="J13" s="2394"/>
      <c r="K13" s="2394"/>
      <c r="L13" s="2395"/>
    </row>
    <row r="14" spans="1:29" ht="13.5" customHeight="1" x14ac:dyDescent="0.2">
      <c r="A14" s="2408" t="str">
        <f>COVER!A19</f>
        <v>1421 Spring Bay Road</v>
      </c>
      <c r="B14" s="2409"/>
      <c r="C14" s="2409"/>
      <c r="D14" s="2409"/>
      <c r="E14" s="2409"/>
      <c r="F14" s="2410"/>
      <c r="G14" s="1194" t="s">
        <v>1247</v>
      </c>
      <c r="H14" s="1192"/>
      <c r="I14" s="1192"/>
      <c r="J14" s="1192"/>
      <c r="K14" s="1192"/>
      <c r="L14" s="1193"/>
    </row>
    <row r="15" spans="1:29" ht="13.5" customHeight="1" x14ac:dyDescent="0.2">
      <c r="A15" s="2408" t="str">
        <f>COVER!A21</f>
        <v>East Peoria</v>
      </c>
      <c r="B15" s="2409"/>
      <c r="C15" s="2409"/>
      <c r="D15" s="2409"/>
      <c r="E15" s="2409"/>
      <c r="F15" s="2410"/>
      <c r="G15" s="2405" t="str">
        <f>COVER!T15</f>
        <v>Richard W. Phillips</v>
      </c>
      <c r="H15" s="2406"/>
      <c r="I15" s="2406"/>
      <c r="J15" s="2406"/>
      <c r="K15" s="2406"/>
      <c r="L15" s="2407"/>
    </row>
    <row r="16" spans="1:29" ht="12.2" customHeight="1" x14ac:dyDescent="0.2">
      <c r="A16" s="2418">
        <f>COVER!A25</f>
        <v>61611</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4" t="s">
        <v>1246</v>
      </c>
      <c r="H17" s="1192"/>
      <c r="I17" s="1192"/>
      <c r="J17" s="1192"/>
      <c r="K17" s="1196" t="s">
        <v>1245</v>
      </c>
      <c r="L17" s="1189"/>
      <c r="M17" s="1182"/>
    </row>
    <row r="18" spans="1:13" ht="12.2" customHeight="1" x14ac:dyDescent="0.2">
      <c r="A18" s="2414"/>
      <c r="B18" s="2415"/>
      <c r="C18" s="2415"/>
      <c r="D18" s="2415"/>
      <c r="E18" s="2415"/>
      <c r="F18" s="2416"/>
      <c r="G18" s="2398" t="str">
        <f>COVER!T21</f>
        <v>309-452-2417</v>
      </c>
      <c r="H18" s="2399"/>
      <c r="I18" s="2399"/>
      <c r="J18" s="2399"/>
      <c r="K18" s="2398" t="str">
        <f>COVER!X21</f>
        <v>309-888-9261</v>
      </c>
      <c r="L18" s="241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 ref="A12:F12"/>
    <mergeCell ref="I13:L13"/>
    <mergeCell ref="A4:L4"/>
    <mergeCell ref="A7:D7"/>
    <mergeCell ref="E7:F7"/>
    <mergeCell ref="A2:L2"/>
    <mergeCell ref="G13:H13"/>
    <mergeCell ref="A10:F10"/>
    <mergeCell ref="G10:L10"/>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4" t="str">
        <f>'Single Audit Cover'!A7</f>
        <v>Riverview CCSD 2</v>
      </c>
      <c r="B1" s="2397"/>
      <c r="C1" s="2397"/>
      <c r="D1" s="2397"/>
    </row>
    <row r="2" spans="1:11" s="1213" customFormat="1" ht="12.75" x14ac:dyDescent="0.2">
      <c r="A2" s="2435">
        <f>'Single Audit Cover'!E7</f>
        <v>53102002004</v>
      </c>
      <c r="B2" s="2436"/>
      <c r="C2" s="2436"/>
      <c r="D2" s="2436"/>
    </row>
    <row r="3" spans="1:11" s="1213" customFormat="1" ht="12.75" x14ac:dyDescent="0.2">
      <c r="A3" s="2434" t="s">
        <v>1593</v>
      </c>
      <c r="B3" s="2397"/>
      <c r="C3" s="2397"/>
      <c r="D3" s="239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38" t="str">
        <f>'Single Audit Cover'!A7</f>
        <v>Riverview CCSD 2</v>
      </c>
      <c r="B1" s="2438"/>
      <c r="C1" s="2438"/>
      <c r="D1" s="2438"/>
      <c r="E1" s="2438"/>
    </row>
    <row r="2" spans="1:5" x14ac:dyDescent="0.2">
      <c r="A2" s="2439">
        <f>'Single Audit Cover'!E7</f>
        <v>53102002004</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58" t="s">
        <v>1305</v>
      </c>
    </row>
    <row r="10" spans="1:5" x14ac:dyDescent="0.2">
      <c r="A10" s="1259" t="s">
        <v>1304</v>
      </c>
      <c r="B10" s="1260" t="s">
        <v>1303</v>
      </c>
      <c r="C10" s="1260"/>
      <c r="D10" s="1261">
        <f>SUM('Acct Summary 7-8'!C7:K7)</f>
        <v>132575</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132575</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0"/>
      <c r="B24" s="2440"/>
      <c r="D24" s="1266"/>
    </row>
    <row r="25" spans="1:4" x14ac:dyDescent="0.2">
      <c r="A25" s="2437"/>
      <c r="B25" s="2437"/>
      <c r="D25" s="1266"/>
    </row>
    <row r="26" spans="1:4" x14ac:dyDescent="0.2">
      <c r="A26" s="2437"/>
      <c r="B26" s="2437"/>
      <c r="D26" s="1266"/>
    </row>
    <row r="27" spans="1:4" x14ac:dyDescent="0.2">
      <c r="A27" s="2437"/>
      <c r="B27" s="2437"/>
      <c r="D27" s="1266"/>
    </row>
    <row r="28" spans="1:4" x14ac:dyDescent="0.2">
      <c r="A28" s="2437"/>
      <c r="B28" s="2437"/>
      <c r="D28" s="1266"/>
    </row>
    <row r="29" spans="1:4" x14ac:dyDescent="0.2">
      <c r="A29" s="2437"/>
      <c r="B29" s="2437"/>
      <c r="D29" s="1266"/>
    </row>
    <row r="30" spans="1:4" x14ac:dyDescent="0.2">
      <c r="A30" s="2437"/>
      <c r="B30" s="2437"/>
      <c r="D30" s="1266"/>
    </row>
    <row r="32" spans="1:4" x14ac:dyDescent="0.2">
      <c r="A32" s="1258" t="s">
        <v>1295</v>
      </c>
      <c r="D32" s="1261">
        <f>SUM(D19:D30)</f>
        <v>132575</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37"/>
      <c r="B40" s="2437"/>
      <c r="D40" s="1266"/>
    </row>
    <row r="41" spans="1:4" x14ac:dyDescent="0.2">
      <c r="A41" s="2437"/>
      <c r="B41" s="2437"/>
      <c r="D41" s="1269"/>
    </row>
    <row r="42" spans="1:4" x14ac:dyDescent="0.2">
      <c r="A42" s="2437"/>
      <c r="B42" s="2437"/>
      <c r="D42" s="1269"/>
    </row>
    <row r="43" spans="1:4" x14ac:dyDescent="0.2">
      <c r="A43" s="2437"/>
      <c r="B43" s="2437"/>
      <c r="D43" s="1269"/>
    </row>
    <row r="44" spans="1:4" x14ac:dyDescent="0.2">
      <c r="A44" s="2437"/>
      <c r="B44" s="2437"/>
      <c r="D44" s="1269"/>
    </row>
    <row r="45" spans="1:4" x14ac:dyDescent="0.2">
      <c r="A45" s="2437"/>
      <c r="B45" s="2437"/>
      <c r="D45" s="1269"/>
    </row>
    <row r="47" spans="1:4" x14ac:dyDescent="0.2">
      <c r="B47" s="1270" t="s">
        <v>1289</v>
      </c>
      <c r="C47" s="1270"/>
      <c r="D47" s="1271">
        <f>SUM(D35:D45)</f>
        <v>0</v>
      </c>
    </row>
    <row r="49" spans="2:4" x14ac:dyDescent="0.2">
      <c r="B49" s="1270" t="s">
        <v>1288</v>
      </c>
      <c r="C49" s="1270"/>
      <c r="D49" s="1271">
        <f>D32-D47</f>
        <v>132575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51" t="str">
        <f>'Single Audit Cover'!A7</f>
        <v>Riverview CCSD 2</v>
      </c>
      <c r="B1" s="2451"/>
      <c r="C1" s="2451"/>
      <c r="D1" s="2451"/>
      <c r="E1" s="2451"/>
      <c r="F1" s="2451"/>
    </row>
    <row r="2" spans="1:7" ht="13.5" customHeight="1" x14ac:dyDescent="0.2">
      <c r="A2" s="2452">
        <f>'Single Audit Cover'!E7</f>
        <v>53102002004</v>
      </c>
      <c r="B2" s="2452"/>
      <c r="C2" s="2452"/>
      <c r="D2" s="2452"/>
      <c r="E2" s="2452"/>
      <c r="F2" s="2452"/>
      <c r="G2" s="1273"/>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5"/>
      <c r="D5" s="315"/>
    </row>
    <row r="6" spans="1:7" ht="13.5" customHeight="1" x14ac:dyDescent="0.2">
      <c r="A6" s="1274" t="s">
        <v>1831</v>
      </c>
      <c r="C6" s="315"/>
      <c r="D6" s="315"/>
    </row>
    <row r="7" spans="1:7" ht="60.95" customHeight="1" x14ac:dyDescent="0.2">
      <c r="A7" s="2450" t="s">
        <v>1832</v>
      </c>
      <c r="B7" s="2450"/>
      <c r="C7" s="2450"/>
      <c r="D7" s="2450"/>
      <c r="E7" s="2450"/>
      <c r="F7" s="245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2"/>
      <c r="D11" s="1278"/>
      <c r="E11" s="1922"/>
      <c r="F11" s="1278"/>
      <c r="G11" s="1276"/>
    </row>
    <row r="12" spans="1:7" x14ac:dyDescent="0.2">
      <c r="A12" s="1274" t="s">
        <v>1669</v>
      </c>
      <c r="C12" s="1258"/>
      <c r="D12" s="1258"/>
    </row>
    <row r="13" spans="1:7" ht="15" customHeight="1" x14ac:dyDescent="0.2">
      <c r="A13" s="2450" t="s">
        <v>1834</v>
      </c>
      <c r="B13" s="2450"/>
      <c r="C13" s="2450"/>
      <c r="D13" s="2450"/>
      <c r="E13" s="2450"/>
      <c r="F13" s="2450"/>
    </row>
    <row r="14" spans="1:7" ht="9.75" customHeight="1" x14ac:dyDescent="0.2">
      <c r="C14" s="1258"/>
      <c r="D14" s="1258"/>
    </row>
    <row r="15" spans="1:7" ht="13.5" customHeight="1" x14ac:dyDescent="0.2">
      <c r="C15" s="1866" t="s">
        <v>1332</v>
      </c>
      <c r="D15" s="2448" t="s">
        <v>1331</v>
      </c>
      <c r="E15" s="2448"/>
      <c r="F15" s="2448"/>
    </row>
    <row r="16" spans="1:7" ht="13.5" customHeight="1" x14ac:dyDescent="0.2">
      <c r="A16" s="1280"/>
      <c r="B16" s="1274" t="s">
        <v>1330</v>
      </c>
      <c r="C16" s="1866" t="s">
        <v>1329</v>
      </c>
      <c r="D16" s="2449" t="s">
        <v>1670</v>
      </c>
      <c r="E16" s="2449"/>
      <c r="F16" s="2449"/>
    </row>
    <row r="17" spans="1:6" ht="20.45" customHeight="1" x14ac:dyDescent="0.2">
      <c r="A17" s="1281"/>
      <c r="B17" s="1282"/>
      <c r="C17" s="1283"/>
      <c r="D17" s="2442"/>
      <c r="E17" s="2442"/>
      <c r="F17" s="2442"/>
    </row>
    <row r="18" spans="1:6" ht="20.65" customHeight="1" x14ac:dyDescent="0.2">
      <c r="A18" s="1281"/>
      <c r="B18" s="1282"/>
      <c r="C18" s="1283"/>
      <c r="D18" s="2442"/>
      <c r="E18" s="2442"/>
      <c r="F18" s="2442"/>
    </row>
    <row r="19" spans="1:6" ht="20.65" customHeight="1" x14ac:dyDescent="0.2">
      <c r="A19" s="1281"/>
      <c r="B19" s="1282"/>
      <c r="C19" s="1283"/>
      <c r="D19" s="2442"/>
      <c r="E19" s="2442"/>
      <c r="F19" s="2442"/>
    </row>
    <row r="20" spans="1:6" ht="20.65" customHeight="1" x14ac:dyDescent="0.2">
      <c r="A20" s="1281"/>
      <c r="B20" s="1282"/>
      <c r="C20" s="1283"/>
      <c r="D20" s="2442"/>
      <c r="E20" s="2442"/>
      <c r="F20" s="2442"/>
    </row>
    <row r="21" spans="1:6" ht="20.65" customHeight="1" x14ac:dyDescent="0.2">
      <c r="A21" s="1281"/>
      <c r="B21" s="1282"/>
      <c r="C21" s="1283"/>
      <c r="D21" s="2442"/>
      <c r="E21" s="2442"/>
      <c r="F21" s="2442"/>
    </row>
    <row r="22" spans="1:6" ht="20.65" customHeight="1" x14ac:dyDescent="0.2">
      <c r="A22" s="1281"/>
      <c r="B22" s="1282"/>
      <c r="C22" s="1283"/>
      <c r="D22" s="2442"/>
      <c r="E22" s="2442"/>
      <c r="F22" s="2442"/>
    </row>
    <row r="23" spans="1:6" ht="20.65" customHeight="1" x14ac:dyDescent="0.2">
      <c r="A23" s="1281"/>
      <c r="B23" s="1282"/>
      <c r="C23" s="1283"/>
      <c r="D23" s="2442"/>
      <c r="E23" s="2442"/>
      <c r="F23" s="2442"/>
    </row>
    <row r="24" spans="1:6" ht="20.65" customHeight="1" x14ac:dyDescent="0.2">
      <c r="A24" s="1281"/>
      <c r="B24" s="1282"/>
      <c r="C24" s="1283"/>
      <c r="D24" s="2442"/>
      <c r="E24" s="2442"/>
      <c r="F24" s="2442"/>
    </row>
    <row r="25" spans="1:6" ht="20.65" customHeight="1" x14ac:dyDescent="0.2">
      <c r="A25" s="1281"/>
      <c r="B25" s="1282"/>
      <c r="C25" s="1283"/>
      <c r="D25" s="2442"/>
      <c r="E25" s="2442"/>
      <c r="F25" s="2442"/>
    </row>
    <row r="26" spans="1:6" ht="20.65" customHeight="1" x14ac:dyDescent="0.2">
      <c r="A26" s="1281"/>
      <c r="B26" s="1282"/>
      <c r="C26" s="1283"/>
      <c r="D26" s="2442"/>
      <c r="E26" s="2442"/>
      <c r="F26" s="2442"/>
    </row>
    <row r="27" spans="1:6" ht="20.65" customHeight="1" x14ac:dyDescent="0.2">
      <c r="A27" s="1281"/>
      <c r="B27" s="1282"/>
      <c r="C27" s="1283"/>
      <c r="D27" s="2442"/>
      <c r="E27" s="2442"/>
      <c r="F27" s="2442"/>
    </row>
    <row r="28" spans="1:6" ht="20.65" customHeight="1" x14ac:dyDescent="0.2">
      <c r="A28" s="1281"/>
      <c r="B28" s="1282"/>
      <c r="C28" s="1283"/>
      <c r="D28" s="2442"/>
      <c r="E28" s="2442"/>
      <c r="F28" s="2442"/>
    </row>
    <row r="29" spans="1:6" ht="20.65" customHeight="1" x14ac:dyDescent="0.2">
      <c r="A29" s="1281"/>
      <c r="B29" s="1282"/>
      <c r="C29" s="1283"/>
      <c r="D29" s="2442"/>
      <c r="E29" s="2442"/>
      <c r="F29" s="2442"/>
    </row>
    <row r="30" spans="1:6" ht="12" customHeight="1" x14ac:dyDescent="0.2">
      <c r="A30" s="326"/>
      <c r="B30" s="326"/>
      <c r="C30" s="1476"/>
      <c r="D30" s="1923"/>
      <c r="E30" s="1284"/>
    </row>
    <row r="31" spans="1:6" ht="12" customHeight="1" x14ac:dyDescent="0.2">
      <c r="A31" s="1285" t="s">
        <v>1630</v>
      </c>
      <c r="B31" s="326"/>
      <c r="C31" s="1476"/>
      <c r="D31" s="1923"/>
      <c r="E31" s="1284"/>
    </row>
    <row r="32" spans="1:6" ht="30" customHeight="1" x14ac:dyDescent="0.2">
      <c r="A32" s="2444" t="s">
        <v>1835</v>
      </c>
      <c r="B32" s="2444"/>
      <c r="C32" s="2444"/>
      <c r="D32" s="2444"/>
      <c r="E32" s="2444"/>
      <c r="F32" s="2444"/>
    </row>
    <row r="33" spans="1:6" ht="13.5" customHeight="1" x14ac:dyDescent="0.2">
      <c r="A33" s="326" t="s">
        <v>1509</v>
      </c>
      <c r="B33" s="326"/>
      <c r="C33" s="1286">
        <v>0</v>
      </c>
      <c r="D33" s="1923"/>
      <c r="E33" s="1284"/>
    </row>
    <row r="34" spans="1:6" ht="13.5" customHeight="1" x14ac:dyDescent="0.2">
      <c r="A34" s="326" t="s">
        <v>1949</v>
      </c>
      <c r="B34" s="326"/>
      <c r="C34" s="1287">
        <v>0</v>
      </c>
      <c r="D34" s="1923" t="s">
        <v>1671</v>
      </c>
      <c r="E34" s="2445">
        <f>+C33+C34</f>
        <v>0</v>
      </c>
      <c r="F34" s="2446"/>
    </row>
    <row r="35" spans="1:6" ht="12" customHeight="1" x14ac:dyDescent="0.2">
      <c r="A35" s="326"/>
      <c r="B35" s="326"/>
      <c r="C35" s="1924"/>
      <c r="D35" s="1923"/>
      <c r="E35" s="1288"/>
      <c r="F35" s="1289"/>
    </row>
    <row r="36" spans="1:6" ht="13.5" customHeight="1" x14ac:dyDescent="0.2">
      <c r="A36" s="1285" t="s">
        <v>1631</v>
      </c>
      <c r="B36" s="326"/>
      <c r="C36" s="1476"/>
      <c r="D36" s="1923"/>
      <c r="E36" s="1284"/>
    </row>
    <row r="37" spans="1:6" ht="14.25" customHeight="1" x14ac:dyDescent="0.2">
      <c r="A37" s="326" t="s">
        <v>1563</v>
      </c>
      <c r="B37" s="326"/>
      <c r="C37" s="1925"/>
      <c r="D37" s="1923"/>
      <c r="E37" s="1284"/>
    </row>
    <row r="38" spans="1:6" ht="14.25" customHeight="1" x14ac:dyDescent="0.2">
      <c r="A38" s="326"/>
      <c r="B38" s="326" t="s">
        <v>1510</v>
      </c>
      <c r="C38" s="1290"/>
      <c r="D38" s="1923"/>
      <c r="E38" s="1284"/>
    </row>
    <row r="39" spans="1:6" ht="14.25" customHeight="1" x14ac:dyDescent="0.2">
      <c r="A39" s="326"/>
      <c r="B39" s="326" t="s">
        <v>1511</v>
      </c>
      <c r="C39" s="1290"/>
      <c r="D39" s="1923"/>
      <c r="E39" s="1284"/>
    </row>
    <row r="40" spans="1:6" ht="14.25" customHeight="1" x14ac:dyDescent="0.2">
      <c r="A40" s="326"/>
      <c r="B40" s="326" t="s">
        <v>1512</v>
      </c>
      <c r="C40" s="1290"/>
      <c r="D40" s="1923"/>
      <c r="E40" s="1284"/>
    </row>
    <row r="41" spans="1:6" ht="14.25" customHeight="1" x14ac:dyDescent="0.2">
      <c r="A41" s="326"/>
      <c r="B41" s="326" t="s">
        <v>1513</v>
      </c>
      <c r="C41" s="1290"/>
      <c r="D41" s="1923"/>
      <c r="E41" s="1284"/>
    </row>
    <row r="42" spans="1:6" ht="14.25" customHeight="1" x14ac:dyDescent="0.2">
      <c r="A42" s="326" t="s">
        <v>1514</v>
      </c>
      <c r="B42" s="326"/>
      <c r="C42" s="1921"/>
      <c r="D42" s="1923"/>
      <c r="E42" s="1284"/>
    </row>
    <row r="43" spans="1:6" ht="14.25" customHeight="1" x14ac:dyDescent="0.2">
      <c r="A43" s="326" t="s">
        <v>1515</v>
      </c>
      <c r="B43" s="326"/>
      <c r="C43" s="1291"/>
      <c r="D43" s="1923"/>
      <c r="E43" s="1284"/>
    </row>
    <row r="44" spans="1:6" ht="14.25" customHeight="1" x14ac:dyDescent="0.2">
      <c r="A44" s="326"/>
      <c r="B44" s="326"/>
      <c r="C44" s="1925" t="s">
        <v>1516</v>
      </c>
      <c r="D44" s="1923"/>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47" t="s">
        <v>1672</v>
      </c>
      <c r="C49" s="2447"/>
      <c r="D49" s="2447"/>
      <c r="E49" s="1397"/>
    </row>
    <row r="50" spans="1:5" s="1298" customFormat="1" ht="3.75" customHeight="1" x14ac:dyDescent="0.2">
      <c r="A50" s="1297"/>
      <c r="B50" s="1865"/>
      <c r="C50" s="1865"/>
      <c r="D50" s="1865"/>
      <c r="E50" s="1397"/>
    </row>
    <row r="51" spans="1:5" s="1298" customFormat="1" ht="20.25" customHeight="1" x14ac:dyDescent="0.2">
      <c r="A51" s="1299">
        <v>6</v>
      </c>
      <c r="B51" s="2443" t="s">
        <v>1632</v>
      </c>
      <c r="C51" s="2443"/>
      <c r="D51" s="2443"/>
    </row>
    <row r="52" spans="1:5" ht="14.25" customHeight="1" x14ac:dyDescent="0.2">
      <c r="A52" s="1299"/>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21" t="str">
        <f>'Single Audit Cover'!A7</f>
        <v>Riverview CCSD 2</v>
      </c>
      <c r="C1" s="2455"/>
      <c r="D1" s="2455"/>
      <c r="E1" s="2455"/>
      <c r="F1" s="2455"/>
      <c r="G1" s="2455"/>
      <c r="H1" s="2455"/>
      <c r="I1" s="2455"/>
      <c r="J1" s="2455"/>
      <c r="K1" s="2455"/>
      <c r="L1" s="2455"/>
      <c r="M1" s="2455"/>
    </row>
    <row r="2" spans="2:14" ht="15" x14ac:dyDescent="0.2">
      <c r="B2" s="2452">
        <f>'Single Audit Cover'!E7</f>
        <v>53102002004</v>
      </c>
      <c r="C2" s="2452"/>
      <c r="D2" s="2452"/>
      <c r="E2" s="2452"/>
      <c r="F2" s="2452"/>
      <c r="G2" s="2452"/>
      <c r="H2" s="2452"/>
      <c r="I2" s="2452"/>
      <c r="J2" s="2452"/>
      <c r="K2" s="2452"/>
      <c r="L2" s="2452"/>
      <c r="M2" s="2452"/>
      <c r="N2" s="1300"/>
    </row>
    <row r="3" spans="2:14" ht="15" x14ac:dyDescent="0.2">
      <c r="B3" s="2456" t="s">
        <v>1281</v>
      </c>
      <c r="C3" s="2456"/>
      <c r="D3" s="2456"/>
      <c r="E3" s="2456"/>
      <c r="F3" s="2456"/>
      <c r="G3" s="2456"/>
      <c r="H3" s="2456"/>
      <c r="I3" s="2456"/>
      <c r="J3" s="2456"/>
      <c r="K3" s="2456"/>
      <c r="L3" s="2456"/>
      <c r="M3" s="2456"/>
      <c r="N3" s="1300"/>
    </row>
    <row r="4" spans="2:14" ht="15" x14ac:dyDescent="0.2">
      <c r="B4" s="2457" t="str">
        <f>'Single Audit Cover'!A4</f>
        <v>Year Ending June 30, 2018</v>
      </c>
      <c r="C4" s="2457"/>
      <c r="D4" s="2457"/>
      <c r="E4" s="2457"/>
      <c r="F4" s="2457"/>
      <c r="G4" s="2457"/>
      <c r="H4" s="2457"/>
      <c r="I4" s="2457"/>
      <c r="J4" s="2457"/>
      <c r="K4" s="2457"/>
      <c r="L4" s="2457"/>
      <c r="M4" s="245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10" width="11.8554687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49"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52" t="s">
        <v>1026</v>
      </c>
    </row>
    <row r="16" spans="1:11" s="181" customFormat="1" x14ac:dyDescent="0.2">
      <c r="A16" s="218"/>
      <c r="B16" s="225"/>
      <c r="C16" s="226">
        <v>6</v>
      </c>
      <c r="D16" s="1952" t="s">
        <v>1534</v>
      </c>
    </row>
    <row r="17" spans="1:4" s="181" customFormat="1" x14ac:dyDescent="0.2">
      <c r="A17" s="218"/>
      <c r="B17" s="228"/>
      <c r="C17" s="226"/>
      <c r="D17" s="231"/>
    </row>
    <row r="18" spans="1:4" s="181" customFormat="1" x14ac:dyDescent="0.2">
      <c r="A18" s="218"/>
      <c r="B18" s="225"/>
      <c r="C18" s="226">
        <v>7</v>
      </c>
      <c r="D18" s="1952" t="s">
        <v>1533</v>
      </c>
    </row>
    <row r="19" spans="1:4" s="181" customFormat="1" x14ac:dyDescent="0.2">
      <c r="A19" s="218"/>
      <c r="B19" s="228"/>
      <c r="C19" s="226"/>
      <c r="D19" s="231"/>
    </row>
    <row r="20" spans="1:4" s="181" customFormat="1" x14ac:dyDescent="0.2">
      <c r="A20" s="218"/>
      <c r="B20" s="225"/>
      <c r="C20" s="226">
        <v>8</v>
      </c>
      <c r="D20" s="1952" t="s">
        <v>1726</v>
      </c>
    </row>
    <row r="21" spans="1:4" s="181" customFormat="1" x14ac:dyDescent="0.2">
      <c r="A21" s="218"/>
      <c r="B21" s="228"/>
      <c r="C21" s="226"/>
      <c r="D21" s="232" t="s">
        <v>1636</v>
      </c>
    </row>
    <row r="22" spans="1:4" s="181" customFormat="1" x14ac:dyDescent="0.2">
      <c r="A22" s="218"/>
      <c r="B22" s="225"/>
      <c r="C22" s="226">
        <v>9</v>
      </c>
      <c r="D22" s="1952" t="s">
        <v>1727</v>
      </c>
    </row>
    <row r="23" spans="1:4" s="181" customFormat="1" x14ac:dyDescent="0.2">
      <c r="A23" s="218"/>
      <c r="B23" s="233"/>
      <c r="C23" s="226"/>
      <c r="D23" s="234" t="s">
        <v>1637</v>
      </c>
    </row>
    <row r="24" spans="1:4" s="181" customFormat="1" x14ac:dyDescent="0.2">
      <c r="A24" s="218"/>
      <c r="B24" s="225"/>
      <c r="C24" s="226">
        <v>10</v>
      </c>
      <c r="D24" s="1952" t="s">
        <v>1728</v>
      </c>
    </row>
    <row r="25" spans="1:4" s="181" customFormat="1" x14ac:dyDescent="0.2">
      <c r="A25" s="218"/>
      <c r="B25" s="225"/>
      <c r="C25" s="226">
        <v>11</v>
      </c>
      <c r="D25" s="1952" t="s">
        <v>1729</v>
      </c>
    </row>
    <row r="26" spans="1:4" s="181" customFormat="1" x14ac:dyDescent="0.2">
      <c r="A26" s="218"/>
      <c r="B26" s="233"/>
      <c r="C26" s="226"/>
      <c r="D26" s="234" t="s">
        <v>1638</v>
      </c>
    </row>
    <row r="27" spans="1:4" s="181" customFormat="1" x14ac:dyDescent="0.2">
      <c r="A27" s="218"/>
      <c r="B27" s="225"/>
      <c r="C27" s="226">
        <v>12</v>
      </c>
      <c r="D27" s="1952" t="s">
        <v>1640</v>
      </c>
    </row>
    <row r="28" spans="1:4" s="181" customFormat="1" x14ac:dyDescent="0.2">
      <c r="A28" s="218"/>
      <c r="B28" s="228"/>
      <c r="C28" s="226"/>
      <c r="D28" s="224"/>
    </row>
    <row r="29" spans="1:4" s="181" customFormat="1" x14ac:dyDescent="0.2">
      <c r="A29" s="218"/>
      <c r="B29" s="225"/>
      <c r="C29" s="226">
        <v>13</v>
      </c>
      <c r="D29" s="1952" t="s">
        <v>546</v>
      </c>
    </row>
    <row r="30" spans="1:4" s="181" customFormat="1" x14ac:dyDescent="0.2">
      <c r="A30" s="218"/>
      <c r="B30" s="228"/>
      <c r="C30" s="226"/>
      <c r="D30" s="224" t="s">
        <v>1730</v>
      </c>
    </row>
    <row r="31" spans="1:4" s="181" customFormat="1" x14ac:dyDescent="0.2">
      <c r="A31" s="218"/>
      <c r="B31" s="225"/>
      <c r="C31" s="226">
        <v>14</v>
      </c>
      <c r="D31" s="1952"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77" t="s">
        <v>1731</v>
      </c>
      <c r="B35" s="2078"/>
      <c r="C35" s="2078"/>
      <c r="D35" s="2078"/>
      <c r="E35" s="2079"/>
      <c r="F35" s="2079"/>
      <c r="G35" s="2079"/>
      <c r="H35" s="2079"/>
      <c r="I35" s="2079"/>
    </row>
    <row r="36" spans="1:9" s="181" customFormat="1" x14ac:dyDescent="0.2">
      <c r="A36" s="218"/>
      <c r="B36" s="228"/>
      <c r="C36" s="226"/>
      <c r="D36" s="238"/>
    </row>
    <row r="37" spans="1:9" s="181" customFormat="1" x14ac:dyDescent="0.2">
      <c r="A37" s="218"/>
      <c r="B37" s="225"/>
      <c r="C37" s="226">
        <v>15</v>
      </c>
      <c r="D37" s="1952"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77" t="s">
        <v>331</v>
      </c>
      <c r="B47" s="2080"/>
      <c r="C47" s="2080"/>
      <c r="D47" s="2080"/>
      <c r="E47" s="2081"/>
      <c r="F47" s="2081"/>
      <c r="G47" s="2081"/>
      <c r="H47" s="2081"/>
      <c r="I47" s="2081"/>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49"/>
      <c r="B55" s="1950"/>
      <c r="C55" s="1950"/>
      <c r="D55" s="1952" t="s">
        <v>1895</v>
      </c>
      <c r="E55" s="1951"/>
      <c r="F55" s="1951"/>
      <c r="G55" s="1951"/>
      <c r="H55" s="1951"/>
      <c r="I55" s="1951"/>
    </row>
    <row r="56" spans="1:10" s="181" customFormat="1" x14ac:dyDescent="0.2">
      <c r="A56" s="1949"/>
      <c r="B56" s="1950"/>
      <c r="E56" s="1951"/>
      <c r="F56" s="1951"/>
      <c r="G56" s="1951"/>
      <c r="H56" s="1951"/>
      <c r="I56" s="1951"/>
    </row>
    <row r="57" spans="1:10" s="181" customFormat="1" x14ac:dyDescent="0.2">
      <c r="A57" s="251"/>
      <c r="B57" s="2082"/>
      <c r="C57" s="2083"/>
      <c r="D57" s="2083"/>
      <c r="E57" s="2083"/>
      <c r="F57" s="2083"/>
      <c r="G57" s="2083"/>
      <c r="H57" s="2083"/>
      <c r="I57" s="2083"/>
      <c r="J57" s="2084"/>
    </row>
    <row r="58" spans="1:10" s="181" customFormat="1" x14ac:dyDescent="0.2">
      <c r="A58" s="251"/>
      <c r="B58" s="2085"/>
      <c r="C58" s="2086"/>
      <c r="D58" s="2086"/>
      <c r="E58" s="2086"/>
      <c r="F58" s="2086"/>
      <c r="G58" s="2086"/>
      <c r="H58" s="2086"/>
      <c r="I58" s="2086"/>
      <c r="J58" s="2087"/>
    </row>
    <row r="59" spans="1:10" s="181" customFormat="1" x14ac:dyDescent="0.2">
      <c r="A59" s="251"/>
      <c r="B59" s="2085"/>
      <c r="C59" s="2086"/>
      <c r="D59" s="2086"/>
      <c r="E59" s="2086"/>
      <c r="F59" s="2086"/>
      <c r="G59" s="2086"/>
      <c r="H59" s="2086"/>
      <c r="I59" s="2086"/>
      <c r="J59" s="2087"/>
    </row>
    <row r="60" spans="1:10" s="181" customFormat="1" x14ac:dyDescent="0.2">
      <c r="A60" s="251"/>
      <c r="B60" s="2085"/>
      <c r="C60" s="2086"/>
      <c r="D60" s="2086"/>
      <c r="E60" s="2086"/>
      <c r="F60" s="2086"/>
      <c r="G60" s="2086"/>
      <c r="H60" s="2086"/>
      <c r="I60" s="2086"/>
      <c r="J60" s="2087"/>
    </row>
    <row r="61" spans="1:10" s="181" customFormat="1" x14ac:dyDescent="0.2">
      <c r="A61" s="251"/>
      <c r="B61" s="2085"/>
      <c r="C61" s="2086"/>
      <c r="D61" s="2086"/>
      <c r="E61" s="2086"/>
      <c r="F61" s="2086"/>
      <c r="G61" s="2086"/>
      <c r="H61" s="2086"/>
      <c r="I61" s="2086"/>
      <c r="J61" s="2087"/>
    </row>
    <row r="62" spans="1:10" s="181" customFormat="1" x14ac:dyDescent="0.2">
      <c r="A62" s="251"/>
      <c r="B62" s="2085"/>
      <c r="C62" s="2086"/>
      <c r="D62" s="2086"/>
      <c r="E62" s="2086"/>
      <c r="F62" s="2086"/>
      <c r="G62" s="2086"/>
      <c r="H62" s="2086"/>
      <c r="I62" s="2086"/>
      <c r="J62" s="2087"/>
    </row>
    <row r="63" spans="1:10" s="181" customFormat="1" x14ac:dyDescent="0.2">
      <c r="A63" s="251"/>
      <c r="B63" s="2085"/>
      <c r="C63" s="2086"/>
      <c r="D63" s="2086"/>
      <c r="E63" s="2086"/>
      <c r="F63" s="2086"/>
      <c r="G63" s="2086"/>
      <c r="H63" s="2086"/>
      <c r="I63" s="2086"/>
      <c r="J63" s="2087"/>
    </row>
    <row r="64" spans="1:10" s="181" customFormat="1" x14ac:dyDescent="0.2">
      <c r="A64" s="251"/>
      <c r="B64" s="2085"/>
      <c r="C64" s="2086"/>
      <c r="D64" s="2086"/>
      <c r="E64" s="2086"/>
      <c r="F64" s="2086"/>
      <c r="G64" s="2086"/>
      <c r="H64" s="2086"/>
      <c r="I64" s="2086"/>
      <c r="J64" s="2087"/>
    </row>
    <row r="65" spans="1:10" s="181" customFormat="1" x14ac:dyDescent="0.2">
      <c r="A65" s="251"/>
      <c r="B65" s="2085"/>
      <c r="C65" s="2086"/>
      <c r="D65" s="2086"/>
      <c r="E65" s="2086"/>
      <c r="F65" s="2086"/>
      <c r="G65" s="2086"/>
      <c r="H65" s="2086"/>
      <c r="I65" s="2086"/>
      <c r="J65" s="2087"/>
    </row>
    <row r="66" spans="1:10" s="181" customFormat="1" x14ac:dyDescent="0.2">
      <c r="A66" s="251"/>
      <c r="B66" s="2085"/>
      <c r="C66" s="2086"/>
      <c r="D66" s="2086"/>
      <c r="E66" s="2086"/>
      <c r="F66" s="2086"/>
      <c r="G66" s="2086"/>
      <c r="H66" s="2086"/>
      <c r="I66" s="2086"/>
      <c r="J66" s="2087"/>
    </row>
    <row r="67" spans="1:10" s="181" customFormat="1" x14ac:dyDescent="0.2">
      <c r="A67" s="252"/>
      <c r="B67" s="2088"/>
      <c r="C67" s="2089"/>
      <c r="D67" s="2089"/>
      <c r="E67" s="2089"/>
      <c r="F67" s="2089"/>
      <c r="G67" s="2089"/>
      <c r="H67" s="2089"/>
      <c r="I67" s="2089"/>
      <c r="J67" s="2090"/>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77" t="s">
        <v>1390</v>
      </c>
      <c r="B70" s="2080"/>
      <c r="C70" s="2080"/>
      <c r="D70" s="2080"/>
      <c r="E70" s="2081"/>
      <c r="F70" s="2081"/>
      <c r="G70" s="2081"/>
      <c r="H70" s="2081"/>
      <c r="I70" s="2081"/>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8"/>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91" t="s">
        <v>1387</v>
      </c>
      <c r="B83" s="2091"/>
      <c r="C83" s="2091"/>
      <c r="D83" s="2092"/>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63"/>
      <c r="C102" s="2064"/>
      <c r="D102" s="2064"/>
      <c r="E102" s="2064"/>
      <c r="F102" s="2064"/>
      <c r="G102" s="2064"/>
      <c r="H102" s="2064"/>
      <c r="I102" s="2065"/>
    </row>
    <row r="103" spans="1:9" s="181" customFormat="1" x14ac:dyDescent="0.2">
      <c r="A103" s="314"/>
      <c r="B103" s="2066"/>
      <c r="C103" s="2067"/>
      <c r="D103" s="2067"/>
      <c r="E103" s="2067"/>
      <c r="F103" s="2067"/>
      <c r="G103" s="2067"/>
      <c r="H103" s="2067"/>
      <c r="I103" s="2068"/>
    </row>
    <row r="104" spans="1:9" s="181" customFormat="1" x14ac:dyDescent="0.2">
      <c r="A104" s="314"/>
      <c r="B104" s="2066"/>
      <c r="C104" s="2067"/>
      <c r="D104" s="2067"/>
      <c r="E104" s="2067"/>
      <c r="F104" s="2067"/>
      <c r="G104" s="2067"/>
      <c r="H104" s="2067"/>
      <c r="I104" s="2068"/>
    </row>
    <row r="105" spans="1:9" s="181" customFormat="1" x14ac:dyDescent="0.2">
      <c r="A105" s="314"/>
      <c r="B105" s="2066"/>
      <c r="C105" s="2067"/>
      <c r="D105" s="2067"/>
      <c r="E105" s="2067"/>
      <c r="F105" s="2067"/>
      <c r="G105" s="2067"/>
      <c r="H105" s="2067"/>
      <c r="I105" s="2068"/>
    </row>
    <row r="106" spans="1:9" s="181" customFormat="1" x14ac:dyDescent="0.2">
      <c r="A106" s="314"/>
      <c r="B106" s="2066"/>
      <c r="C106" s="2067"/>
      <c r="D106" s="2067"/>
      <c r="E106" s="2067"/>
      <c r="F106" s="2067"/>
      <c r="G106" s="2067"/>
      <c r="H106" s="2067"/>
      <c r="I106" s="2068"/>
    </row>
    <row r="107" spans="1:9" s="181" customFormat="1" x14ac:dyDescent="0.2">
      <c r="A107" s="314"/>
      <c r="B107" s="2066"/>
      <c r="C107" s="2067"/>
      <c r="D107" s="2067"/>
      <c r="E107" s="2067"/>
      <c r="F107" s="2067"/>
      <c r="G107" s="2067"/>
      <c r="H107" s="2067"/>
      <c r="I107" s="2068"/>
    </row>
    <row r="108" spans="1:9" s="181" customFormat="1" x14ac:dyDescent="0.2">
      <c r="A108" s="314"/>
      <c r="B108" s="2066"/>
      <c r="C108" s="2067"/>
      <c r="D108" s="2067"/>
      <c r="E108" s="2067"/>
      <c r="F108" s="2067"/>
      <c r="G108" s="2067"/>
      <c r="H108" s="2067"/>
      <c r="I108" s="2068"/>
    </row>
    <row r="109" spans="1:9" s="181" customFormat="1" x14ac:dyDescent="0.2">
      <c r="A109" s="314"/>
      <c r="B109" s="2066"/>
      <c r="C109" s="2067"/>
      <c r="D109" s="2067"/>
      <c r="E109" s="2067"/>
      <c r="F109" s="2067"/>
      <c r="G109" s="2067"/>
      <c r="H109" s="2067"/>
      <c r="I109" s="2068"/>
    </row>
    <row r="110" spans="1:9" s="181" customFormat="1" x14ac:dyDescent="0.2">
      <c r="A110" s="314"/>
      <c r="B110" s="2066"/>
      <c r="C110" s="2067"/>
      <c r="D110" s="2067"/>
      <c r="E110" s="2067"/>
      <c r="F110" s="2067"/>
      <c r="G110" s="2067"/>
      <c r="H110" s="2067"/>
      <c r="I110" s="2068"/>
    </row>
    <row r="111" spans="1:9" s="181" customFormat="1" x14ac:dyDescent="0.2">
      <c r="A111" s="314"/>
      <c r="B111" s="2066"/>
      <c r="C111" s="2067"/>
      <c r="D111" s="2067"/>
      <c r="E111" s="2067"/>
      <c r="F111" s="2067"/>
      <c r="G111" s="2067"/>
      <c r="H111" s="2067"/>
      <c r="I111" s="2068"/>
    </row>
    <row r="112" spans="1:9" s="181" customFormat="1" x14ac:dyDescent="0.2">
      <c r="A112" s="314"/>
      <c r="B112" s="2069"/>
      <c r="C112" s="2070"/>
      <c r="D112" s="2070"/>
      <c r="E112" s="2070"/>
      <c r="F112" s="2070"/>
      <c r="G112" s="2070"/>
      <c r="H112" s="2070"/>
      <c r="I112" s="2071"/>
    </row>
    <row r="113" spans="1:9" s="181" customFormat="1" x14ac:dyDescent="0.2">
      <c r="A113" s="315"/>
      <c r="B113" s="309"/>
      <c r="C113" s="309"/>
      <c r="D113" s="309"/>
      <c r="E113" s="302"/>
      <c r="F113" s="302"/>
      <c r="G113" s="302"/>
      <c r="H113" s="302"/>
      <c r="I113" s="302"/>
    </row>
    <row r="114" spans="1:9" s="181" customFormat="1" x14ac:dyDescent="0.2">
      <c r="A114" s="314"/>
      <c r="B114" s="315"/>
      <c r="C114" s="2072" t="s">
        <v>2104</v>
      </c>
      <c r="D114" s="2072"/>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42" customHeight="1" x14ac:dyDescent="0.2">
      <c r="A117" s="314"/>
      <c r="B117" s="320"/>
      <c r="C117" s="2073" t="s">
        <v>1397</v>
      </c>
      <c r="D117" s="2074"/>
      <c r="E117" s="2075"/>
      <c r="F117" s="2075"/>
      <c r="G117" s="2075"/>
      <c r="H117" s="2075"/>
      <c r="I117" s="302"/>
    </row>
    <row r="118" spans="1:9" s="181" customFormat="1" ht="43.5" customHeight="1" x14ac:dyDescent="0.2">
      <c r="A118" s="314"/>
      <c r="B118" s="314"/>
      <c r="C118" s="314"/>
      <c r="D118" s="321"/>
      <c r="E118" s="320"/>
      <c r="F118" s="322"/>
      <c r="G118" s="1859"/>
      <c r="H118" s="320"/>
      <c r="I118" s="302"/>
    </row>
    <row r="119" spans="1:9" s="181" customFormat="1" x14ac:dyDescent="0.2">
      <c r="A119" s="323"/>
      <c r="B119" s="323"/>
      <c r="C119" s="324"/>
      <c r="D119" s="325" t="s">
        <v>379</v>
      </c>
      <c r="E119" s="308"/>
      <c r="F119" s="1953">
        <v>43385</v>
      </c>
      <c r="G119" s="326"/>
      <c r="H119" s="326"/>
      <c r="I119" s="302"/>
    </row>
    <row r="120" spans="1:9" x14ac:dyDescent="0.2">
      <c r="A120" s="327"/>
      <c r="B120" s="180"/>
      <c r="C120" s="328"/>
      <c r="D120" s="254"/>
      <c r="E120" s="254"/>
      <c r="F120" s="254"/>
      <c r="G120" s="254"/>
      <c r="H120" s="254"/>
      <c r="I120" s="302"/>
    </row>
    <row r="121" spans="1:9" x14ac:dyDescent="0.2">
      <c r="A121" s="327"/>
      <c r="B121" s="1508"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34" top="0.76" bottom="0.75" header="0.3" footer="0.3"/>
  <pageSetup scale="80" fitToHeight="2" orientation="portrait" r:id="rId1"/>
  <headerFooter>
    <oddHeader xml:space="preserve">&amp;LPage 2&amp;RPage 2
</oddHeader>
    <oddFooter>&amp;LPrinted: &amp;D  &amp;F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5" t="str">
        <f>'Single Audit Cover'!A7</f>
        <v>Riverview CCSD 2</v>
      </c>
      <c r="C1" s="2476"/>
      <c r="D1" s="2476"/>
      <c r="E1" s="2476"/>
      <c r="F1" s="2476"/>
      <c r="G1" s="2476"/>
      <c r="H1" s="2476"/>
      <c r="I1" s="2476"/>
      <c r="J1" s="1420"/>
    </row>
    <row r="2" spans="2:10" s="315" customFormat="1" ht="12.75" customHeight="1" x14ac:dyDescent="0.2">
      <c r="B2" s="2477">
        <f>'Single Audit Cover'!E7</f>
        <v>53102002004</v>
      </c>
      <c r="C2" s="2478"/>
      <c r="D2" s="2478"/>
      <c r="E2" s="2478"/>
      <c r="F2" s="2478"/>
      <c r="G2" s="2478"/>
      <c r="H2" s="2478"/>
      <c r="I2" s="2478"/>
      <c r="J2" s="1420"/>
    </row>
    <row r="3" spans="2:10" s="315" customFormat="1" ht="12.75" customHeight="1" x14ac:dyDescent="0.2">
      <c r="B3" s="2479" t="s">
        <v>1347</v>
      </c>
      <c r="C3" s="2480"/>
      <c r="D3" s="2480"/>
      <c r="E3" s="2480"/>
      <c r="F3" s="2480"/>
      <c r="G3" s="2480"/>
      <c r="H3" s="2480"/>
      <c r="I3" s="2480"/>
      <c r="J3" s="1421"/>
    </row>
    <row r="4" spans="2:10" s="315" customFormat="1" ht="12.75" customHeight="1" x14ac:dyDescent="0.2">
      <c r="B4" s="2479" t="str">
        <f>'Single Audit Cover'!A4</f>
        <v>Year Ending June 30, 2018</v>
      </c>
      <c r="C4" s="2480"/>
      <c r="D4" s="2480"/>
      <c r="E4" s="2480"/>
      <c r="F4" s="2480"/>
      <c r="G4" s="2480"/>
      <c r="H4" s="2480"/>
      <c r="I4" s="2480"/>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79" t="s">
        <v>1346</v>
      </c>
      <c r="C7" s="2480"/>
      <c r="D7" s="2480"/>
      <c r="E7" s="2480"/>
      <c r="F7" s="2480"/>
      <c r="G7" s="2480"/>
      <c r="H7" s="2480"/>
      <c r="I7" s="2480"/>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81"/>
      <c r="D11" s="2481"/>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82"/>
      <c r="E29" s="2482"/>
      <c r="F29" s="2482"/>
      <c r="G29" s="2482"/>
      <c r="H29" s="2482"/>
      <c r="I29" s="2482"/>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63" t="s">
        <v>1854</v>
      </c>
      <c r="D37" s="2464"/>
      <c r="E37" s="2464"/>
      <c r="F37" s="2465"/>
      <c r="G37" s="2463" t="s">
        <v>1674</v>
      </c>
      <c r="H37" s="2464"/>
      <c r="I37" s="2465"/>
    </row>
    <row r="38" spans="2:9" ht="16.5" customHeight="1" x14ac:dyDescent="0.2">
      <c r="B38" s="1442"/>
      <c r="C38" s="2459"/>
      <c r="D38" s="2460"/>
      <c r="E38" s="2460"/>
      <c r="F38" s="2461"/>
      <c r="G38" s="2466"/>
      <c r="H38" s="2467"/>
      <c r="I38" s="2468"/>
    </row>
    <row r="39" spans="2:9" ht="16.5" customHeight="1" x14ac:dyDescent="0.2">
      <c r="B39" s="1442"/>
      <c r="C39" s="2459"/>
      <c r="D39" s="2460"/>
      <c r="E39" s="2460"/>
      <c r="F39" s="2461"/>
      <c r="G39" s="2462"/>
      <c r="H39" s="2462"/>
      <c r="I39" s="2462"/>
    </row>
    <row r="40" spans="2:9" ht="16.5" customHeight="1" x14ac:dyDescent="0.2">
      <c r="B40" s="1442"/>
      <c r="C40" s="2459"/>
      <c r="D40" s="2460"/>
      <c r="E40" s="2460"/>
      <c r="F40" s="2461"/>
      <c r="G40" s="2462"/>
      <c r="H40" s="2462"/>
      <c r="I40" s="2462"/>
    </row>
    <row r="41" spans="2:9" ht="16.5" customHeight="1" x14ac:dyDescent="0.2">
      <c r="B41" s="1442"/>
      <c r="C41" s="2459"/>
      <c r="D41" s="2460"/>
      <c r="E41" s="2460"/>
      <c r="F41" s="2461"/>
      <c r="G41" s="2462"/>
      <c r="H41" s="2462"/>
      <c r="I41" s="2462"/>
    </row>
    <row r="42" spans="2:9" ht="16.5" customHeight="1" x14ac:dyDescent="0.2">
      <c r="B42" s="1442"/>
      <c r="C42" s="2459"/>
      <c r="D42" s="2460"/>
      <c r="E42" s="2460"/>
      <c r="F42" s="2461"/>
      <c r="G42" s="2462"/>
      <c r="H42" s="2462"/>
      <c r="I42" s="2462"/>
    </row>
    <row r="43" spans="2:9" ht="16.5" customHeight="1" x14ac:dyDescent="0.2">
      <c r="B43" s="1442"/>
      <c r="C43" s="2469" t="s">
        <v>1675</v>
      </c>
      <c r="D43" s="2470"/>
      <c r="E43" s="2470"/>
      <c r="F43" s="2471"/>
      <c r="G43" s="2472">
        <f>SUM(G38:I42)</f>
        <v>0</v>
      </c>
      <c r="H43" s="2472"/>
      <c r="I43" s="2472"/>
    </row>
    <row r="44" spans="2:9" ht="12.75" customHeight="1" x14ac:dyDescent="0.2"/>
    <row r="45" spans="2:9" ht="12.75" customHeight="1" x14ac:dyDescent="0.2">
      <c r="B45" s="1433" t="s">
        <v>1952</v>
      </c>
      <c r="D45" s="2473">
        <v>0</v>
      </c>
      <c r="E45" s="2474"/>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58"/>
      <c r="F49" s="2458"/>
      <c r="G49" s="2458"/>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D29:I29"/>
    <mergeCell ref="C37:F37"/>
    <mergeCell ref="B1:I1"/>
    <mergeCell ref="B2:I2"/>
    <mergeCell ref="B3:I3"/>
    <mergeCell ref="B4:I4"/>
    <mergeCell ref="B7:I7"/>
    <mergeCell ref="C11:D11"/>
    <mergeCell ref="G37:I37"/>
    <mergeCell ref="C38:F38"/>
    <mergeCell ref="G38:I38"/>
    <mergeCell ref="C43:F43"/>
    <mergeCell ref="G43:I43"/>
    <mergeCell ref="D45:E45"/>
    <mergeCell ref="C39:F39"/>
    <mergeCell ref="G39:I39"/>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5" t="str">
        <f>'Single Audit Cover'!A7</f>
        <v>Riverview CCSD 2</v>
      </c>
      <c r="C1" s="2475"/>
      <c r="D1" s="2475"/>
      <c r="E1" s="2475"/>
      <c r="F1" s="2475"/>
      <c r="G1" s="2475"/>
      <c r="H1" s="2475"/>
      <c r="I1" s="2475"/>
      <c r="J1" s="2475"/>
      <c r="K1" s="2475"/>
      <c r="L1" s="1372"/>
      <c r="M1" s="1372"/>
    </row>
    <row r="2" spans="1:13" ht="12" customHeight="1" x14ac:dyDescent="0.2">
      <c r="B2" s="2477">
        <f>'Single Audit Cover'!E7</f>
        <v>53102002004</v>
      </c>
      <c r="C2" s="2477"/>
      <c r="D2" s="2477"/>
      <c r="E2" s="2477"/>
      <c r="F2" s="2477"/>
      <c r="G2" s="2477"/>
      <c r="H2" s="2477"/>
      <c r="I2" s="2477"/>
      <c r="J2" s="2477"/>
      <c r="K2" s="2477"/>
      <c r="L2" s="1373"/>
      <c r="M2" s="1374"/>
    </row>
    <row r="3" spans="1:13" ht="10.35" customHeight="1" x14ac:dyDescent="0.2">
      <c r="B3" s="2485" t="s">
        <v>1347</v>
      </c>
      <c r="C3" s="2485"/>
      <c r="D3" s="2485"/>
      <c r="E3" s="2485"/>
      <c r="F3" s="2485"/>
      <c r="G3" s="2485"/>
      <c r="H3" s="2485"/>
      <c r="I3" s="2485"/>
      <c r="J3" s="2485"/>
      <c r="K3" s="2485"/>
      <c r="L3" s="1375"/>
      <c r="M3" s="1375"/>
    </row>
    <row r="4" spans="1:13" ht="14.25" customHeight="1" x14ac:dyDescent="0.2">
      <c r="B4" s="2486" t="str">
        <f>'Single Audit Cover'!A4</f>
        <v>Year Ending June 30, 2018</v>
      </c>
      <c r="C4" s="2486"/>
      <c r="D4" s="2486"/>
      <c r="E4" s="2486"/>
      <c r="F4" s="2486"/>
      <c r="G4" s="2486"/>
      <c r="H4" s="2486"/>
      <c r="I4" s="2486"/>
      <c r="J4" s="2486"/>
      <c r="K4" s="2486"/>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86" t="s">
        <v>1363</v>
      </c>
      <c r="C7" s="2486"/>
      <c r="D7" s="2487"/>
      <c r="E7" s="2487"/>
      <c r="F7" s="2487"/>
      <c r="G7" s="2487"/>
      <c r="H7" s="2487"/>
      <c r="I7" s="2487"/>
      <c r="J7" s="2487"/>
      <c r="K7" s="2487"/>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3"/>
      <c r="C14" s="2483"/>
      <c r="D14" s="2483"/>
      <c r="E14" s="2483"/>
      <c r="F14" s="2483"/>
      <c r="G14" s="2483"/>
      <c r="H14" s="2483"/>
      <c r="I14" s="2483"/>
      <c r="J14" s="2483"/>
      <c r="K14" s="248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3"/>
      <c r="C17" s="2483"/>
      <c r="D17" s="2483"/>
      <c r="E17" s="2483"/>
      <c r="F17" s="2483"/>
      <c r="G17" s="2483"/>
      <c r="H17" s="2483"/>
      <c r="I17" s="2483"/>
      <c r="J17" s="2483"/>
      <c r="K17" s="248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88"/>
      <c r="C20" s="2488"/>
      <c r="D20" s="2483"/>
      <c r="E20" s="2483"/>
      <c r="F20" s="2483"/>
      <c r="G20" s="2483"/>
      <c r="H20" s="2483"/>
      <c r="I20" s="2483"/>
      <c r="J20" s="2483"/>
      <c r="K20" s="248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3"/>
      <c r="C23" s="2483"/>
      <c r="D23" s="2483"/>
      <c r="E23" s="2483"/>
      <c r="F23" s="2483"/>
      <c r="G23" s="2483"/>
      <c r="H23" s="2483"/>
      <c r="I23" s="2483"/>
      <c r="J23" s="2483"/>
      <c r="K23" s="248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3"/>
      <c r="C26" s="2483"/>
      <c r="D26" s="2483"/>
      <c r="E26" s="2483"/>
      <c r="F26" s="2483"/>
      <c r="G26" s="2483"/>
      <c r="H26" s="2483"/>
      <c r="I26" s="2483"/>
      <c r="J26" s="2483"/>
      <c r="K26" s="248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4"/>
      <c r="C29" s="2484"/>
      <c r="D29" s="2483"/>
      <c r="E29" s="2483"/>
      <c r="F29" s="2483"/>
      <c r="G29" s="2483"/>
      <c r="H29" s="2483"/>
      <c r="I29" s="2483"/>
      <c r="J29" s="2483"/>
      <c r="K29" s="2483"/>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484"/>
      <c r="C32" s="2484"/>
      <c r="D32" s="2483"/>
      <c r="E32" s="2483"/>
      <c r="F32" s="2483"/>
      <c r="G32" s="2483"/>
      <c r="H32" s="2483"/>
      <c r="I32" s="2483"/>
      <c r="J32" s="2483"/>
      <c r="K32" s="2483"/>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20:K20"/>
    <mergeCell ref="B23:K23"/>
    <mergeCell ref="B26:K26"/>
    <mergeCell ref="B29:K29"/>
    <mergeCell ref="B32:K32"/>
    <mergeCell ref="B1:K1"/>
    <mergeCell ref="B2:K2"/>
    <mergeCell ref="B3:K3"/>
    <mergeCell ref="B4:K4"/>
    <mergeCell ref="B7:K7"/>
    <mergeCell ref="B14:K14"/>
    <mergeCell ref="B17:K1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92" t="str">
        <f>'Single Audit Cover'!A7</f>
        <v>Riverview CCSD 2</v>
      </c>
      <c r="C1" s="2492"/>
      <c r="D1" s="2492"/>
      <c r="E1" s="2492"/>
      <c r="F1" s="2492"/>
      <c r="G1" s="2492"/>
      <c r="H1" s="2492"/>
      <c r="I1" s="2492"/>
      <c r="J1" s="2492"/>
      <c r="K1" s="2492"/>
      <c r="L1" s="1463"/>
    </row>
    <row r="2" spans="1:12" ht="12.75" customHeight="1" x14ac:dyDescent="0.2">
      <c r="B2" s="2493">
        <f>'Single Audit Cover'!E7</f>
        <v>53102002004</v>
      </c>
      <c r="C2" s="2493"/>
      <c r="D2" s="2493"/>
      <c r="E2" s="2493"/>
      <c r="F2" s="2493"/>
      <c r="G2" s="2493"/>
      <c r="H2" s="2493"/>
      <c r="I2" s="2493"/>
      <c r="J2" s="2493"/>
      <c r="K2" s="2493"/>
      <c r="L2" s="1464"/>
    </row>
    <row r="3" spans="1:12" ht="12.75" customHeight="1" x14ac:dyDescent="0.2">
      <c r="B3" s="2485" t="s">
        <v>1347</v>
      </c>
      <c r="C3" s="2485"/>
      <c r="D3" s="2485"/>
      <c r="E3" s="2485"/>
      <c r="F3" s="2485"/>
      <c r="G3" s="2485"/>
      <c r="H3" s="2485"/>
      <c r="I3" s="2485"/>
      <c r="J3" s="2485"/>
      <c r="K3" s="2485"/>
      <c r="L3" s="1375"/>
    </row>
    <row r="4" spans="1:12" ht="12.75" customHeight="1" x14ac:dyDescent="0.2">
      <c r="B4" s="2485" t="str">
        <f>'Single Audit Cover'!A4</f>
        <v>Year Ending June 30, 2018</v>
      </c>
      <c r="C4" s="2485"/>
      <c r="D4" s="2485"/>
      <c r="E4" s="2485"/>
      <c r="F4" s="2485"/>
      <c r="G4" s="2485"/>
      <c r="H4" s="2485"/>
      <c r="I4" s="2485"/>
      <c r="J4" s="2485"/>
      <c r="K4" s="2485"/>
      <c r="L4" s="1375"/>
    </row>
    <row r="5" spans="1:12" ht="5.25" customHeight="1" x14ac:dyDescent="0.2">
      <c r="B5" s="1258" t="s">
        <v>1231</v>
      </c>
      <c r="C5" s="1258"/>
      <c r="L5" s="320"/>
    </row>
    <row r="6" spans="1:12" ht="30.75" customHeight="1" x14ac:dyDescent="0.2">
      <c r="A6" s="320"/>
      <c r="B6" s="2494" t="s">
        <v>1375</v>
      </c>
      <c r="C6" s="2494"/>
      <c r="D6" s="2494"/>
      <c r="E6" s="2494"/>
      <c r="F6" s="2494"/>
      <c r="G6" s="2494"/>
      <c r="H6" s="2494"/>
      <c r="I6" s="2494"/>
      <c r="J6" s="2494"/>
      <c r="K6" s="2494"/>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82"/>
      <c r="G12" s="2482"/>
      <c r="H12" s="2482"/>
      <c r="I12" s="2482"/>
      <c r="J12" s="2482"/>
      <c r="K12" s="2482"/>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489"/>
      <c r="E14" s="2489"/>
      <c r="F14" s="2489"/>
      <c r="H14" s="1473" t="s">
        <v>1370</v>
      </c>
      <c r="I14" s="2490"/>
      <c r="J14" s="2490"/>
      <c r="K14" s="2490"/>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490"/>
      <c r="E16" s="2490"/>
      <c r="F16" s="2490"/>
      <c r="G16" s="2490"/>
      <c r="H16" s="2490"/>
      <c r="I16" s="2490"/>
      <c r="J16" s="2490"/>
      <c r="K16" s="2490"/>
      <c r="L16" s="320"/>
    </row>
    <row r="17" spans="2:12" ht="13.5" customHeight="1" x14ac:dyDescent="0.2">
      <c r="B17" s="1385" t="s">
        <v>1368</v>
      </c>
      <c r="C17" s="1385"/>
      <c r="D17" s="2491"/>
      <c r="E17" s="2491"/>
      <c r="F17" s="2491"/>
      <c r="G17" s="2491"/>
      <c r="H17" s="2491"/>
      <c r="I17" s="2491"/>
      <c r="J17" s="2491"/>
      <c r="K17" s="2491"/>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483"/>
      <c r="C20" s="2483"/>
      <c r="D20" s="2483"/>
      <c r="E20" s="2483"/>
      <c r="F20" s="2483"/>
      <c r="G20" s="2483"/>
      <c r="H20" s="2483"/>
      <c r="I20" s="2483"/>
      <c r="J20" s="2483"/>
      <c r="K20" s="248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483"/>
      <c r="C23" s="2483"/>
      <c r="D23" s="2483"/>
      <c r="E23" s="2483"/>
      <c r="F23" s="2483"/>
      <c r="G23" s="2483"/>
      <c r="H23" s="2483"/>
      <c r="I23" s="2483"/>
      <c r="J23" s="2483"/>
      <c r="K23" s="2483"/>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483"/>
      <c r="C26" s="2483"/>
      <c r="D26" s="2483"/>
      <c r="E26" s="2483"/>
      <c r="F26" s="2483"/>
      <c r="G26" s="2483"/>
      <c r="H26" s="2483"/>
      <c r="I26" s="2483"/>
      <c r="J26" s="2483"/>
      <c r="K26" s="2483"/>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483"/>
      <c r="C29" s="2483"/>
      <c r="D29" s="2483"/>
      <c r="E29" s="2483"/>
      <c r="F29" s="2483"/>
      <c r="G29" s="2483"/>
      <c r="H29" s="2483"/>
      <c r="I29" s="2483"/>
      <c r="J29" s="2483"/>
      <c r="K29" s="2483"/>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483"/>
      <c r="C32" s="2483"/>
      <c r="D32" s="2483"/>
      <c r="E32" s="2483"/>
      <c r="F32" s="2483"/>
      <c r="G32" s="2483"/>
      <c r="H32" s="2483"/>
      <c r="I32" s="2483"/>
      <c r="J32" s="2483"/>
      <c r="K32" s="2483"/>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483"/>
      <c r="C35" s="2483"/>
      <c r="D35" s="2483"/>
      <c r="E35" s="2483"/>
      <c r="F35" s="2483"/>
      <c r="G35" s="2483"/>
      <c r="H35" s="2483"/>
      <c r="I35" s="2483"/>
      <c r="J35" s="2483"/>
      <c r="K35" s="2483"/>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483"/>
      <c r="C38" s="2483"/>
      <c r="D38" s="2483"/>
      <c r="E38" s="2483"/>
      <c r="F38" s="2483"/>
      <c r="G38" s="2483"/>
      <c r="H38" s="2483"/>
      <c r="I38" s="2483"/>
      <c r="J38" s="2483"/>
      <c r="K38" s="2483"/>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483"/>
      <c r="C41" s="2483"/>
      <c r="D41" s="2483"/>
      <c r="E41" s="2483"/>
      <c r="F41" s="2483"/>
      <c r="G41" s="2483"/>
      <c r="H41" s="2483"/>
      <c r="I41" s="2483"/>
      <c r="J41" s="2483"/>
      <c r="K41" s="2483"/>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B29:K29"/>
    <mergeCell ref="B32:K32"/>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75" t="str">
        <f>'Single Audit Cover'!A7</f>
        <v>Riverview CCSD 2</v>
      </c>
      <c r="C1" s="2475"/>
      <c r="D1" s="2475"/>
      <c r="E1" s="1489"/>
    </row>
    <row r="2" spans="2:5" s="1280" customFormat="1" ht="12.75" customHeight="1" x14ac:dyDescent="0.2">
      <c r="B2" s="2477">
        <f>'Single Audit Cover'!E7</f>
        <v>53102002004</v>
      </c>
      <c r="C2" s="2477"/>
      <c r="D2" s="2477"/>
      <c r="E2" s="1490"/>
    </row>
    <row r="3" spans="2:5" ht="12.75" customHeight="1" x14ac:dyDescent="0.2">
      <c r="B3" s="2485" t="s">
        <v>1869</v>
      </c>
      <c r="C3" s="2485"/>
      <c r="D3" s="2485"/>
      <c r="E3" s="1272"/>
    </row>
    <row r="4" spans="2:5" s="1280" customFormat="1" ht="12.75" customHeight="1" x14ac:dyDescent="0.2">
      <c r="B4" s="2495" t="str">
        <f>'Single Audit Cover'!A4</f>
        <v>Year Ending June 30, 2018</v>
      </c>
      <c r="C4" s="2495"/>
      <c r="D4" s="2495"/>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93" t="s">
        <v>404</v>
      </c>
      <c r="B1" s="2093"/>
      <c r="C1" s="2093"/>
      <c r="D1" s="2093"/>
      <c r="E1" s="2093"/>
      <c r="F1" s="2093"/>
      <c r="G1" s="2093"/>
      <c r="H1" s="2093"/>
      <c r="I1" s="2093"/>
      <c r="J1" s="2093"/>
      <c r="K1" s="2093"/>
      <c r="L1" s="2093"/>
      <c r="M1" s="2093"/>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44140677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1.7999999999999999E-2</v>
      </c>
      <c r="E10" s="354" t="s">
        <v>1062</v>
      </c>
      <c r="F10" s="353">
        <v>2.5000000000000001E-3</v>
      </c>
      <c r="G10" s="354" t="s">
        <v>1062</v>
      </c>
      <c r="H10" s="353">
        <v>1.1999999999999999E-3</v>
      </c>
      <c r="I10" s="354" t="s">
        <v>1063</v>
      </c>
      <c r="J10" s="1752">
        <f>ROUND(D10+F10+H10,5)</f>
        <v>2.1700000000000001E-2</v>
      </c>
      <c r="K10" s="221"/>
      <c r="L10" s="353">
        <v>5.0000000000000001E-4</v>
      </c>
      <c r="M10" s="221"/>
    </row>
    <row r="11" spans="1:14" ht="7.5" customHeight="1" x14ac:dyDescent="0.2">
      <c r="B11" s="221"/>
      <c r="C11" s="221"/>
      <c r="D11" s="2103" t="str">
        <f>IF(SUM(J10)&lt;=0.0999999,"","Enter the Tax Rates by moving the decimal two places to the left.")</f>
        <v/>
      </c>
      <c r="E11" s="2104"/>
      <c r="F11" s="2104"/>
      <c r="G11" s="2104"/>
      <c r="H11" s="2104"/>
      <c r="I11" s="2104"/>
      <c r="J11" s="2104"/>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3">
        <f>SUM('Acct Summary 7-8'!C8,'Acct Summary 7-8'!D8,'Acct Summary 7-8'!F8,'Acct Summary 7-8'!I8)</f>
        <v>1895929</v>
      </c>
      <c r="E16" s="354"/>
      <c r="F16" s="1753">
        <f>SUM('Acct Summary 7-8'!C17,'Acct Summary 7-8'!D17,'Acct Summary 7-8'!F17)</f>
        <v>1780503</v>
      </c>
      <c r="G16" s="354"/>
      <c r="H16" s="1753">
        <f>SUM(D16-F16)</f>
        <v>115426</v>
      </c>
      <c r="I16" s="221"/>
      <c r="J16" s="1753">
        <f>SUM('Acct Summary 7-8'!C81,'Acct Summary 7-8'!D81,'Acct Summary 7-8'!F81,'Acct Summary 7-8'!I81)</f>
        <v>1252287</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3">
        <f>'Short-Term Long-Term Debt 24'!F4</f>
        <v>0</v>
      </c>
      <c r="E22" s="354" t="s">
        <v>1062</v>
      </c>
      <c r="F22" s="1753">
        <f>'Short-Term Long-Term Debt 24'!F15</f>
        <v>0</v>
      </c>
      <c r="G22" s="354" t="s">
        <v>1062</v>
      </c>
      <c r="H22" s="1753">
        <f>'Short-Term Long-Term Debt 24'!F21</f>
        <v>0</v>
      </c>
      <c r="I22" s="354" t="s">
        <v>1062</v>
      </c>
      <c r="J22" s="1753">
        <f>'Short-Term Long-Term Debt 24'!F23</f>
        <v>0</v>
      </c>
      <c r="K22" s="354" t="s">
        <v>1062</v>
      </c>
      <c r="L22" s="1753">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3">
        <f>'Short-Term Long-Term Debt 24'!F27</f>
        <v>0</v>
      </c>
      <c r="E24" s="354" t="s">
        <v>1063</v>
      </c>
      <c r="F24" s="1754">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2076</v>
      </c>
      <c r="C31" s="365" t="s">
        <v>607</v>
      </c>
      <c r="D31" s="236" t="s">
        <v>1132</v>
      </c>
      <c r="E31" s="221"/>
      <c r="F31" s="221"/>
      <c r="G31" s="361"/>
      <c r="H31" s="1755">
        <f>IF(B31="X",(J7*0.069),IF(B32="X",(J7*0.138),"Enter x in a.or b."))</f>
        <v>3045706.7130000005</v>
      </c>
      <c r="I31" s="366"/>
      <c r="J31" s="221"/>
      <c r="K31" s="221"/>
      <c r="L31" s="221"/>
      <c r="M31" s="221"/>
    </row>
    <row r="32" spans="1:13" ht="13.35" customHeight="1" x14ac:dyDescent="0.2">
      <c r="B32" s="367"/>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4">
        <f>'Assets-Liab 5-6'!N36</f>
        <v>335000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094"/>
      <c r="C54" s="2095"/>
      <c r="D54" s="2095"/>
      <c r="E54" s="2095"/>
      <c r="F54" s="2095"/>
      <c r="G54" s="2095"/>
      <c r="H54" s="2095"/>
      <c r="I54" s="2095"/>
      <c r="J54" s="2095"/>
      <c r="K54" s="2095"/>
      <c r="L54" s="2096"/>
      <c r="M54" s="378"/>
    </row>
    <row r="55" spans="1:13" ht="12.75" customHeight="1" x14ac:dyDescent="0.2">
      <c r="B55" s="2097"/>
      <c r="C55" s="2098"/>
      <c r="D55" s="2098"/>
      <c r="E55" s="2098"/>
      <c r="F55" s="2098"/>
      <c r="G55" s="2098"/>
      <c r="H55" s="2098"/>
      <c r="I55" s="2098"/>
      <c r="J55" s="2098"/>
      <c r="K55" s="2098"/>
      <c r="L55" s="2099"/>
      <c r="M55" s="378"/>
    </row>
    <row r="56" spans="1:13" ht="12.75" customHeight="1" x14ac:dyDescent="0.2">
      <c r="B56" s="2097"/>
      <c r="C56" s="2098"/>
      <c r="D56" s="2098"/>
      <c r="E56" s="2098"/>
      <c r="F56" s="2098"/>
      <c r="G56" s="2098"/>
      <c r="H56" s="2098"/>
      <c r="I56" s="2098"/>
      <c r="J56" s="2098"/>
      <c r="K56" s="2098"/>
      <c r="L56" s="2099"/>
      <c r="M56" s="221"/>
    </row>
    <row r="57" spans="1:13" ht="12.75" customHeight="1" x14ac:dyDescent="0.2">
      <c r="B57" s="2097"/>
      <c r="C57" s="2098"/>
      <c r="D57" s="2098"/>
      <c r="E57" s="2098"/>
      <c r="F57" s="2098"/>
      <c r="G57" s="2098"/>
      <c r="H57" s="2098"/>
      <c r="I57" s="2098"/>
      <c r="J57" s="2098"/>
      <c r="K57" s="2098"/>
      <c r="L57" s="2099"/>
      <c r="M57" s="221"/>
    </row>
    <row r="58" spans="1:13" x14ac:dyDescent="0.2">
      <c r="B58" s="2100"/>
      <c r="C58" s="2101"/>
      <c r="D58" s="2101"/>
      <c r="E58" s="2101"/>
      <c r="F58" s="2101"/>
      <c r="G58" s="2101"/>
      <c r="H58" s="2101"/>
      <c r="I58" s="2101"/>
      <c r="J58" s="2101"/>
      <c r="K58" s="2101"/>
      <c r="L58" s="2102"/>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05"/>
      <c r="D61" s="2106"/>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sheet="1" objects="1" scenarios="1"/>
  <mergeCells count="4">
    <mergeCell ref="A1:M1"/>
    <mergeCell ref="B54:L58"/>
    <mergeCell ref="D11:J11"/>
    <mergeCell ref="C61:D61"/>
  </mergeCells>
  <phoneticPr fontId="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08"/>
      <c r="B1" s="2109"/>
      <c r="C1" s="2109"/>
      <c r="D1" s="382"/>
      <c r="E1" s="382"/>
      <c r="F1" s="382"/>
      <c r="G1" s="382"/>
      <c r="H1" s="382"/>
      <c r="I1" s="382"/>
      <c r="J1" s="382"/>
      <c r="K1" s="382"/>
      <c r="L1" s="382"/>
      <c r="M1" s="382"/>
      <c r="N1" s="382"/>
      <c r="O1" s="2108"/>
      <c r="P1" s="2109"/>
      <c r="Q1" s="2109"/>
    </row>
    <row r="2" spans="1:18" ht="15" x14ac:dyDescent="0.2">
      <c r="A2" s="2112" t="s">
        <v>577</v>
      </c>
      <c r="B2" s="2112"/>
      <c r="C2" s="2112"/>
      <c r="D2" s="2112"/>
      <c r="E2" s="2112"/>
      <c r="F2" s="2112"/>
      <c r="G2" s="2112"/>
      <c r="H2" s="2112"/>
      <c r="I2" s="2112"/>
      <c r="J2" s="2112"/>
      <c r="K2" s="2112"/>
      <c r="L2" s="2112"/>
      <c r="M2" s="2112"/>
      <c r="N2" s="2112"/>
      <c r="O2" s="2112"/>
      <c r="P2" s="2112"/>
      <c r="Q2" s="2112"/>
      <c r="R2" s="2112"/>
    </row>
    <row r="3" spans="1:18" ht="12.75" x14ac:dyDescent="0.2">
      <c r="A3" s="2113" t="s">
        <v>1480</v>
      </c>
      <c r="B3" s="2113"/>
      <c r="C3" s="2113"/>
      <c r="D3" s="2113"/>
      <c r="E3" s="2113"/>
      <c r="F3" s="2113"/>
      <c r="G3" s="2113"/>
      <c r="H3" s="2113"/>
      <c r="I3" s="2113"/>
      <c r="J3" s="2113"/>
      <c r="K3" s="2113"/>
      <c r="L3" s="2113"/>
      <c r="M3" s="2113"/>
      <c r="N3" s="2113"/>
      <c r="O3" s="2113"/>
      <c r="P3" s="2113"/>
      <c r="Q3" s="2113"/>
      <c r="R3" s="2113"/>
    </row>
    <row r="4" spans="1:18" x14ac:dyDescent="0.2">
      <c r="A4" s="2114" t="s">
        <v>1635</v>
      </c>
      <c r="B4" s="2114"/>
      <c r="C4" s="2114"/>
      <c r="D4" s="2114"/>
      <c r="E4" s="2114"/>
      <c r="F4" s="2114"/>
      <c r="G4" s="2114"/>
      <c r="H4" s="2114"/>
      <c r="I4" s="2114"/>
      <c r="J4" s="2114"/>
      <c r="K4" s="2114"/>
      <c r="L4" s="2114"/>
      <c r="M4" s="2114"/>
      <c r="N4" s="2114"/>
      <c r="O4" s="2114"/>
      <c r="P4" s="2114"/>
      <c r="Q4" s="2114"/>
      <c r="R4" s="2114"/>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Riverview CCSD 2</v>
      </c>
      <c r="E7" s="389"/>
      <c r="G7" s="250"/>
      <c r="H7" s="385"/>
      <c r="I7" s="385"/>
      <c r="J7" s="385"/>
      <c r="K7" s="385"/>
      <c r="L7" s="327"/>
      <c r="M7" s="327"/>
      <c r="N7" s="327"/>
      <c r="O7" s="327"/>
      <c r="P7" s="327"/>
    </row>
    <row r="8" spans="1:18" ht="12.75" x14ac:dyDescent="0.2">
      <c r="A8" s="327"/>
      <c r="B8" s="327"/>
      <c r="C8" s="387" t="s">
        <v>1187</v>
      </c>
      <c r="D8" s="390">
        <f>COVER!A13</f>
        <v>53102002004</v>
      </c>
      <c r="E8" s="391"/>
      <c r="G8" s="327"/>
      <c r="H8" s="327"/>
      <c r="I8" s="327"/>
      <c r="J8" s="327"/>
      <c r="K8" s="327"/>
      <c r="L8" s="327"/>
      <c r="M8" s="327"/>
      <c r="N8" s="327"/>
      <c r="O8" s="327"/>
      <c r="P8" s="327"/>
    </row>
    <row r="9" spans="1:18" ht="12.75" x14ac:dyDescent="0.2">
      <c r="A9" s="327"/>
      <c r="B9" s="327"/>
      <c r="C9" s="387" t="s">
        <v>737</v>
      </c>
      <c r="D9" s="392" t="str">
        <f>COVER!A15</f>
        <v>Woodford</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1252287</v>
      </c>
      <c r="I12" s="402"/>
      <c r="J12" s="402"/>
      <c r="K12" s="403">
        <f>TRUNC((H12/H13*100000),5)/100000</f>
        <v>0.66051365839999998</v>
      </c>
      <c r="L12" s="404"/>
      <c r="M12" s="358" t="s">
        <v>1206</v>
      </c>
      <c r="N12" s="358"/>
      <c r="O12" s="405">
        <v>0.35</v>
      </c>
      <c r="P12" s="217"/>
      <c r="Q12" s="217"/>
    </row>
    <row r="13" spans="1:18" s="406" customFormat="1" ht="12.75" x14ac:dyDescent="0.2">
      <c r="A13" s="217"/>
      <c r="B13" s="399"/>
      <c r="C13" s="2110" t="s">
        <v>1391</v>
      </c>
      <c r="D13" s="2111"/>
      <c r="E13" s="217"/>
      <c r="F13" s="407" t="s">
        <v>826</v>
      </c>
      <c r="G13" s="400"/>
      <c r="H13" s="401">
        <f>SUM('Acct Summary 7-8'!C8+'Acct Summary 7-8'!D8+'Acct Summary 7-8'!F8+'Acct Summary 7-8'!I8)+H14</f>
        <v>1895929</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1780503</v>
      </c>
      <c r="I17" s="402"/>
      <c r="J17" s="414"/>
      <c r="K17" s="403">
        <f>TRUNC((H17/H18*100000),5)/100000</f>
        <v>0.93911902810000003</v>
      </c>
      <c r="L17" s="404"/>
      <c r="M17" s="415" t="s">
        <v>1233</v>
      </c>
      <c r="O17" s="416" t="str">
        <f>IF(AND(O16="2", J20 &gt; 2),"1",IF(AND(O16 = "1", J20 &gt; 2),"2",IF(AND(O16="1", J20 &gt;1),"1","0")))</f>
        <v>0</v>
      </c>
      <c r="P17" s="217"/>
    </row>
    <row r="18" spans="1:18" s="406" customFormat="1" ht="11.25" x14ac:dyDescent="0.2">
      <c r="A18" s="217"/>
      <c r="B18" s="399"/>
      <c r="C18" s="2110" t="s">
        <v>1384</v>
      </c>
      <c r="D18" s="2111"/>
      <c r="E18" s="217"/>
      <c r="F18" s="417" t="s">
        <v>827</v>
      </c>
      <c r="G18" s="400"/>
      <c r="H18" s="401">
        <f>SUM('Acct Summary 7-8'!C8+'Acct Summary 7-8'!D8+'Acct Summary 7-8'!F8+'Acct Summary 7-8'!I8)+H19</f>
        <v>1895929</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4</v>
      </c>
      <c r="P23" s="215"/>
      <c r="R23" s="382"/>
    </row>
    <row r="24" spans="1:18" s="406" customFormat="1" ht="11.25" x14ac:dyDescent="0.2">
      <c r="A24" s="217"/>
      <c r="B24" s="399"/>
      <c r="C24" s="2107" t="s">
        <v>1479</v>
      </c>
      <c r="D24" s="2107"/>
      <c r="E24" s="217"/>
      <c r="F24" s="217" t="s">
        <v>465</v>
      </c>
      <c r="G24" s="400"/>
      <c r="H24" s="401">
        <f>SUM('Assets-Liab 5-6'!C4+'Assets-Liab 5-6'!D4+'Assets-Liab 5-6'!F4+'Assets-Liab 5-6'!I4+'Assets-Liab 5-6'!C5+'Assets-Liab 5-6'!D5+'Assets-Liab 5-6'!F5+'Assets-Liab 5-6'!I5)</f>
        <v>1215041</v>
      </c>
      <c r="I24" s="420"/>
      <c r="J24" s="420"/>
      <c r="K24" s="421">
        <f>TRUNC(((H24/H25*100000)/100000),2)</f>
        <v>245.66</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4945.8416699999998</v>
      </c>
      <c r="I25" s="423"/>
      <c r="J25" s="423"/>
      <c r="K25" s="408"/>
      <c r="L25" s="217"/>
      <c r="M25" s="358" t="s">
        <v>1207</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814174.78726999997</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4</v>
      </c>
      <c r="P31" s="215"/>
    </row>
    <row r="32" spans="1:18" s="406" customFormat="1" ht="11.25" x14ac:dyDescent="0.2">
      <c r="A32" s="217"/>
      <c r="B32" s="399"/>
      <c r="C32" s="217" t="s">
        <v>902</v>
      </c>
      <c r="D32" s="217"/>
      <c r="E32" s="217"/>
      <c r="F32" s="217"/>
      <c r="G32" s="400"/>
      <c r="H32" s="401">
        <f>'FP Info 3'!H37</f>
        <v>335000</v>
      </c>
      <c r="I32" s="418"/>
      <c r="J32" s="418"/>
      <c r="K32" s="421">
        <f>TRUNC(100-((((H32/H33*100))*100)/100),2)</f>
        <v>89</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3045706.7130000005</v>
      </c>
      <c r="I33" s="418"/>
      <c r="J33" s="418"/>
      <c r="K33" s="401"/>
      <c r="L33" s="217"/>
      <c r="M33" s="433" t="s">
        <v>1207</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3.9999999999999996</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8" activePane="bottomLeft" state="frozen"/>
      <selection activeCell="A47" sqref="A47"/>
      <selection pane="bottomLeft" activeCell="G25" sqref="G25"/>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15"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16"/>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17" t="s">
        <v>1030</v>
      </c>
      <c r="B3" s="2118"/>
      <c r="C3" s="1579"/>
      <c r="D3" s="1580"/>
      <c r="E3" s="1580"/>
      <c r="F3" s="1580"/>
      <c r="G3" s="1580"/>
      <c r="H3" s="1580"/>
      <c r="I3" s="1580"/>
      <c r="J3" s="1580"/>
      <c r="K3" s="1580"/>
      <c r="L3" s="1580"/>
      <c r="M3" s="1581"/>
      <c r="N3" s="1582"/>
    </row>
    <row r="4" spans="1:14" ht="13.5" customHeight="1" x14ac:dyDescent="0.2">
      <c r="A4" s="461" t="s">
        <v>1750</v>
      </c>
      <c r="B4" s="462"/>
      <c r="C4" s="463">
        <f>2500+494933+37</f>
        <v>497470</v>
      </c>
      <c r="D4" s="464">
        <v>181225</v>
      </c>
      <c r="E4" s="464">
        <v>2851</v>
      </c>
      <c r="F4" s="464">
        <v>56162</v>
      </c>
      <c r="G4" s="464">
        <v>73179</v>
      </c>
      <c r="H4" s="464"/>
      <c r="I4" s="464">
        <v>480184</v>
      </c>
      <c r="J4" s="465">
        <v>6791</v>
      </c>
      <c r="K4" s="464">
        <v>4210</v>
      </c>
      <c r="L4" s="464">
        <v>50657</v>
      </c>
      <c r="M4" s="466"/>
      <c r="N4" s="467"/>
    </row>
    <row r="5" spans="1:14" x14ac:dyDescent="0.2">
      <c r="A5" s="461" t="s">
        <v>1049</v>
      </c>
      <c r="B5" s="468">
        <v>120</v>
      </c>
      <c r="C5" s="463"/>
      <c r="D5" s="464"/>
      <c r="E5" s="464"/>
      <c r="F5" s="464"/>
      <c r="G5" s="464"/>
      <c r="H5" s="464"/>
      <c r="I5" s="464"/>
      <c r="J5" s="465"/>
      <c r="K5" s="469"/>
      <c r="L5" s="470"/>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v>2695</v>
      </c>
      <c r="D7" s="465"/>
      <c r="E7" s="465"/>
      <c r="F7" s="465"/>
      <c r="G7" s="465"/>
      <c r="H7" s="465"/>
      <c r="I7" s="465">
        <v>31000</v>
      </c>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6" t="s">
        <v>665</v>
      </c>
      <c r="B13" s="1729"/>
      <c r="C13" s="1757">
        <f>SUM(C4:C12)</f>
        <v>500165</v>
      </c>
      <c r="D13" s="1757">
        <f t="shared" ref="D13:L13" si="0">SUM(D4:D12)</f>
        <v>181225</v>
      </c>
      <c r="E13" s="1757">
        <f t="shared" si="0"/>
        <v>2851</v>
      </c>
      <c r="F13" s="1757">
        <f t="shared" si="0"/>
        <v>56162</v>
      </c>
      <c r="G13" s="1757">
        <f t="shared" si="0"/>
        <v>73179</v>
      </c>
      <c r="H13" s="1757">
        <f t="shared" si="0"/>
        <v>0</v>
      </c>
      <c r="I13" s="1757">
        <f t="shared" si="0"/>
        <v>511184</v>
      </c>
      <c r="J13" s="1757">
        <f t="shared" si="0"/>
        <v>6791</v>
      </c>
      <c r="K13" s="1757">
        <f t="shared" si="0"/>
        <v>4210</v>
      </c>
      <c r="L13" s="1757">
        <f t="shared" si="0"/>
        <v>50657</v>
      </c>
      <c r="M13" s="466"/>
      <c r="N13" s="467"/>
    </row>
    <row r="14" spans="1:14" ht="18" customHeight="1" thickTop="1" x14ac:dyDescent="0.2">
      <c r="A14" s="2119" t="s">
        <v>149</v>
      </c>
      <c r="B14" s="2120"/>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10005</v>
      </c>
      <c r="N16" s="482"/>
    </row>
    <row r="17" spans="1:14" s="483" customFormat="1" ht="12.75" customHeight="1" x14ac:dyDescent="0.2">
      <c r="A17" s="480" t="s">
        <v>1470</v>
      </c>
      <c r="B17" s="481">
        <v>230</v>
      </c>
      <c r="C17" s="475"/>
      <c r="D17" s="475"/>
      <c r="E17" s="475"/>
      <c r="F17" s="475"/>
      <c r="G17" s="475"/>
      <c r="H17" s="475"/>
      <c r="I17" s="475"/>
      <c r="J17" s="475"/>
      <c r="K17" s="475"/>
      <c r="L17" s="475"/>
      <c r="M17" s="465">
        <v>1804294</v>
      </c>
      <c r="N17" s="482"/>
    </row>
    <row r="18" spans="1:14" s="483" customFormat="1" ht="12.75" customHeight="1" x14ac:dyDescent="0.2">
      <c r="A18" s="480" t="s">
        <v>1471</v>
      </c>
      <c r="B18" s="481">
        <v>240</v>
      </c>
      <c r="C18" s="475"/>
      <c r="D18" s="475"/>
      <c r="E18" s="475"/>
      <c r="F18" s="475"/>
      <c r="G18" s="475"/>
      <c r="H18" s="475"/>
      <c r="I18" s="475"/>
      <c r="J18" s="475"/>
      <c r="K18" s="475"/>
      <c r="L18" s="475"/>
      <c r="M18" s="465">
        <v>33369</v>
      </c>
      <c r="N18" s="482"/>
    </row>
    <row r="19" spans="1:14" s="483" customFormat="1" ht="12.75" customHeight="1" x14ac:dyDescent="0.2">
      <c r="A19" s="480" t="s">
        <v>1472</v>
      </c>
      <c r="B19" s="481">
        <v>250</v>
      </c>
      <c r="C19" s="475"/>
      <c r="D19" s="475"/>
      <c r="E19" s="475"/>
      <c r="F19" s="475"/>
      <c r="G19" s="475"/>
      <c r="H19" s="475"/>
      <c r="I19" s="475"/>
      <c r="J19" s="475"/>
      <c r="K19" s="475"/>
      <c r="L19" s="475"/>
      <c r="M19" s="465">
        <v>1327441</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v>2851</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332149</v>
      </c>
    </row>
    <row r="23" spans="1:14" ht="13.5" customHeight="1" thickBot="1" x14ac:dyDescent="0.25">
      <c r="A23" s="1756" t="s">
        <v>664</v>
      </c>
      <c r="B23" s="1761"/>
      <c r="C23" s="466"/>
      <c r="D23" s="466"/>
      <c r="E23" s="466"/>
      <c r="F23" s="466"/>
      <c r="G23" s="466"/>
      <c r="H23" s="466"/>
      <c r="I23" s="466"/>
      <c r="J23" s="466"/>
      <c r="K23" s="466"/>
      <c r="L23" s="466"/>
      <c r="M23" s="1708">
        <f>SUM(M15:M22)</f>
        <v>3175109</v>
      </c>
      <c r="N23" s="1708">
        <f>SUM(N21:N22)</f>
        <v>335000</v>
      </c>
    </row>
    <row r="24" spans="1:14" ht="18" customHeight="1" thickTop="1" x14ac:dyDescent="0.2">
      <c r="A24" s="2121" t="s">
        <v>619</v>
      </c>
      <c r="B24" s="2122"/>
      <c r="C24" s="1588"/>
      <c r="D24" s="1585"/>
      <c r="E24" s="1585"/>
      <c r="F24" s="1585"/>
      <c r="G24" s="1585"/>
      <c r="H24" s="1585"/>
      <c r="I24" s="1585"/>
      <c r="J24" s="1585"/>
      <c r="K24" s="1585"/>
      <c r="L24" s="1585"/>
      <c r="M24" s="1584"/>
      <c r="N24" s="1589"/>
    </row>
    <row r="25" spans="1:14" x14ac:dyDescent="0.2">
      <c r="A25" s="471" t="s">
        <v>666</v>
      </c>
      <c r="B25" s="468">
        <v>410</v>
      </c>
      <c r="C25" s="476"/>
      <c r="D25" s="476"/>
      <c r="E25" s="476"/>
      <c r="F25" s="476"/>
      <c r="G25" s="476"/>
      <c r="H25" s="477"/>
      <c r="I25" s="466"/>
      <c r="J25" s="476">
        <v>2695</v>
      </c>
      <c r="K25" s="476">
        <v>31000</v>
      </c>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v>-4111</v>
      </c>
      <c r="D30" s="472"/>
      <c r="E30" s="465"/>
      <c r="F30" s="465">
        <v>560</v>
      </c>
      <c r="G30" s="465">
        <v>-14</v>
      </c>
      <c r="H30" s="465"/>
      <c r="I30" s="465"/>
      <c r="J30" s="465"/>
      <c r="K30" s="476"/>
      <c r="L30" s="466"/>
      <c r="M30" s="466"/>
      <c r="N30" s="466"/>
    </row>
    <row r="31" spans="1:14" ht="13.5" customHeight="1" x14ac:dyDescent="0.2">
      <c r="A31" s="471" t="s">
        <v>672</v>
      </c>
      <c r="B31" s="468">
        <v>480</v>
      </c>
      <c r="C31" s="464"/>
      <c r="D31" s="465"/>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50657</v>
      </c>
      <c r="M33" s="466"/>
      <c r="N33" s="467"/>
    </row>
    <row r="34" spans="1:14" ht="13.5" customHeight="1" thickBot="1" x14ac:dyDescent="0.25">
      <c r="A34" s="1758" t="s">
        <v>675</v>
      </c>
      <c r="B34" s="1759"/>
      <c r="C34" s="1760">
        <f>SUM(C25:C33)</f>
        <v>-4111</v>
      </c>
      <c r="D34" s="1760">
        <f t="shared" ref="D34:K34" si="1">SUM(D25:D33)</f>
        <v>0</v>
      </c>
      <c r="E34" s="1760">
        <f t="shared" si="1"/>
        <v>0</v>
      </c>
      <c r="F34" s="1760">
        <f t="shared" si="1"/>
        <v>560</v>
      </c>
      <c r="G34" s="1760">
        <f t="shared" si="1"/>
        <v>-14</v>
      </c>
      <c r="H34" s="1760">
        <f t="shared" si="1"/>
        <v>0</v>
      </c>
      <c r="I34" s="1760">
        <f t="shared" si="1"/>
        <v>0</v>
      </c>
      <c r="J34" s="1760">
        <f t="shared" si="1"/>
        <v>2695</v>
      </c>
      <c r="K34" s="1760">
        <f t="shared" si="1"/>
        <v>31000</v>
      </c>
      <c r="L34" s="1741">
        <f>SUM(L33)</f>
        <v>50657</v>
      </c>
      <c r="M34" s="466"/>
      <c r="N34" s="478"/>
    </row>
    <row r="35" spans="1:14" ht="18" customHeight="1" thickTop="1" x14ac:dyDescent="0.2">
      <c r="A35" s="2123" t="s">
        <v>550</v>
      </c>
      <c r="B35" s="2124"/>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335000</v>
      </c>
    </row>
    <row r="37" spans="1:14" ht="13.5" thickBot="1" x14ac:dyDescent="0.25">
      <c r="A37" s="1756" t="s">
        <v>674</v>
      </c>
      <c r="B37" s="1761"/>
      <c r="C37" s="475"/>
      <c r="D37" s="475"/>
      <c r="E37" s="475"/>
      <c r="F37" s="475"/>
      <c r="G37" s="475"/>
      <c r="H37" s="475"/>
      <c r="I37" s="475"/>
      <c r="J37" s="475"/>
      <c r="K37" s="475"/>
      <c r="L37" s="478"/>
      <c r="M37" s="466"/>
      <c r="N37" s="1708">
        <f>SUM(N36:N36)</f>
        <v>335000</v>
      </c>
    </row>
    <row r="38" spans="1:14" s="327" customFormat="1" ht="13.5" customHeight="1" thickTop="1" x14ac:dyDescent="0.2">
      <c r="A38" s="494" t="s">
        <v>440</v>
      </c>
      <c r="B38" s="481">
        <v>714</v>
      </c>
      <c r="C38" s="464"/>
      <c r="D38" s="464"/>
      <c r="E38" s="464"/>
      <c r="F38" s="464"/>
      <c r="G38" s="464"/>
      <c r="H38" s="464"/>
      <c r="I38" s="464"/>
      <c r="J38" s="465"/>
      <c r="K38" s="464"/>
      <c r="L38" s="479"/>
      <c r="M38" s="495"/>
      <c r="N38" s="495"/>
    </row>
    <row r="39" spans="1:14" s="327" customFormat="1" ht="13.5" customHeight="1" x14ac:dyDescent="0.2">
      <c r="A39" s="494" t="s">
        <v>360</v>
      </c>
      <c r="B39" s="481">
        <v>730</v>
      </c>
      <c r="C39" s="464">
        <v>504276</v>
      </c>
      <c r="D39" s="464">
        <v>181225</v>
      </c>
      <c r="E39" s="464">
        <v>2851</v>
      </c>
      <c r="F39" s="464">
        <v>55602</v>
      </c>
      <c r="G39" s="464">
        <v>73193</v>
      </c>
      <c r="H39" s="464"/>
      <c r="I39" s="464">
        <v>511184</v>
      </c>
      <c r="J39" s="465">
        <v>4096</v>
      </c>
      <c r="K39" s="464">
        <v>-26790</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3175109</v>
      </c>
      <c r="N40" s="495"/>
    </row>
    <row r="41" spans="1:14" ht="13.5" customHeight="1" thickBot="1" x14ac:dyDescent="0.25">
      <c r="A41" s="1756" t="s">
        <v>676</v>
      </c>
      <c r="B41" s="1726"/>
      <c r="C41" s="1708">
        <f>(SUM(C34,C37,C38,C39))</f>
        <v>500165</v>
      </c>
      <c r="D41" s="1708">
        <f t="shared" ref="D41:L41" si="2">SUM(D34,D37,D38:D39)</f>
        <v>181225</v>
      </c>
      <c r="E41" s="1708">
        <f t="shared" si="2"/>
        <v>2851</v>
      </c>
      <c r="F41" s="1708">
        <f t="shared" si="2"/>
        <v>56162</v>
      </c>
      <c r="G41" s="1708">
        <f t="shared" si="2"/>
        <v>73179</v>
      </c>
      <c r="H41" s="1708">
        <f t="shared" si="2"/>
        <v>0</v>
      </c>
      <c r="I41" s="1708">
        <f t="shared" si="2"/>
        <v>511184</v>
      </c>
      <c r="J41" s="1708">
        <f t="shared" si="2"/>
        <v>6791</v>
      </c>
      <c r="K41" s="1708">
        <f t="shared" si="2"/>
        <v>4210</v>
      </c>
      <c r="L41" s="1708">
        <f t="shared" si="2"/>
        <v>50657</v>
      </c>
      <c r="M41" s="1708">
        <f>SUM(M40)</f>
        <v>3175109</v>
      </c>
      <c r="N41" s="1708">
        <f>SUM(N37)</f>
        <v>335000</v>
      </c>
    </row>
    <row r="42" spans="1:14" ht="13.5" thickTop="1" x14ac:dyDescent="0.2"/>
    <row r="43" spans="1:14" x14ac:dyDescent="0.2">
      <c r="A43" s="246"/>
      <c r="C43" s="501"/>
    </row>
    <row r="44" spans="1:14" x14ac:dyDescent="0.2">
      <c r="A44" s="246"/>
      <c r="C44" s="501"/>
    </row>
  </sheetData>
  <sheetProtection sheet="1" objects="1" scenarios="1"/>
  <mergeCells count="5">
    <mergeCell ref="A1:A2"/>
    <mergeCell ref="A3:B3"/>
    <mergeCell ref="A14:B14"/>
    <mergeCell ref="A24:B24"/>
    <mergeCell ref="A35:B35"/>
  </mergeCells>
  <phoneticPr fontId="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Italic"&amp;9The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3" activePane="bottomLeft" state="frozenSplit"/>
      <selection activeCell="G25" sqref="G25"/>
      <selection pane="bottomLeft" activeCell="G25" sqref="G25"/>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39"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49" t="s">
        <v>1237</v>
      </c>
      <c r="B3" s="2150"/>
      <c r="C3" s="1593"/>
      <c r="D3" s="1594"/>
      <c r="E3" s="1594"/>
      <c r="F3" s="1594"/>
      <c r="G3" s="1594"/>
      <c r="H3" s="1594"/>
      <c r="I3" s="1594"/>
      <c r="J3" s="1594"/>
      <c r="K3" s="1595"/>
      <c r="L3" s="504"/>
    </row>
    <row r="4" spans="1:13" ht="15.75" customHeight="1" x14ac:dyDescent="0.2">
      <c r="A4" s="2151" t="s">
        <v>1579</v>
      </c>
      <c r="B4" s="2152"/>
      <c r="C4" s="1762">
        <f>'Revenues 9-14'!C109</f>
        <v>928739</v>
      </c>
      <c r="D4" s="1762">
        <f>'Revenues 9-14'!D109</f>
        <v>110540</v>
      </c>
      <c r="E4" s="1762">
        <f>'Revenues 9-14'!E109</f>
        <v>149566</v>
      </c>
      <c r="F4" s="1762">
        <f>'Revenues 9-14'!F109</f>
        <v>55504</v>
      </c>
      <c r="G4" s="1762">
        <f>'Revenues 9-14'!G109</f>
        <v>57021</v>
      </c>
      <c r="H4" s="1762">
        <f>'Revenues 9-14'!H109</f>
        <v>0</v>
      </c>
      <c r="I4" s="1762">
        <f>'Revenues 9-14'!I109</f>
        <v>22494</v>
      </c>
      <c r="J4" s="1762">
        <f>'Revenues 9-14'!J109</f>
        <v>69985</v>
      </c>
      <c r="K4" s="1762">
        <f>'Revenues 9-14'!K109</f>
        <v>22099</v>
      </c>
      <c r="L4" s="345"/>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5"/>
    </row>
    <row r="6" spans="1:13" ht="15.75" customHeight="1" x14ac:dyDescent="0.2">
      <c r="A6" s="1596" t="s">
        <v>1581</v>
      </c>
      <c r="B6" s="1598">
        <v>3000</v>
      </c>
      <c r="C6" s="1763">
        <f>'Revenues 9-14'!C173</f>
        <v>456524</v>
      </c>
      <c r="D6" s="1763">
        <f>'Revenues 9-14'!D173</f>
        <v>0</v>
      </c>
      <c r="E6" s="1763">
        <f>'Revenues 9-14'!E173</f>
        <v>0</v>
      </c>
      <c r="F6" s="1763">
        <f>'Revenues 9-14'!F173</f>
        <v>189553</v>
      </c>
      <c r="G6" s="1763">
        <f>'Revenues 9-14'!G173</f>
        <v>0</v>
      </c>
      <c r="H6" s="1763">
        <f>'Revenues 9-14'!H173</f>
        <v>0</v>
      </c>
      <c r="I6" s="1763">
        <f>'Revenues 9-14'!I173</f>
        <v>0</v>
      </c>
      <c r="J6" s="1763">
        <f>'Revenues 9-14'!J173</f>
        <v>0</v>
      </c>
      <c r="K6" s="1763">
        <f>'Revenues 9-14'!K173</f>
        <v>0</v>
      </c>
      <c r="L6" s="345"/>
      <c r="M6" s="511"/>
    </row>
    <row r="7" spans="1:13" ht="15.75" customHeight="1" x14ac:dyDescent="0.2">
      <c r="A7" s="1596" t="s">
        <v>1582</v>
      </c>
      <c r="B7" s="1598">
        <v>4000</v>
      </c>
      <c r="C7" s="1763">
        <f>'Revenues 9-14'!C274</f>
        <v>132575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5"/>
      <c r="M7" s="511"/>
    </row>
    <row r="8" spans="1:13" ht="13.5" thickBot="1" x14ac:dyDescent="0.25">
      <c r="A8" s="1756" t="s">
        <v>1234</v>
      </c>
      <c r="B8" s="1729"/>
      <c r="C8" s="1708">
        <f>SUM(C4:C7)</f>
        <v>1517838</v>
      </c>
      <c r="D8" s="1708">
        <f t="shared" ref="D8:K8" si="0">SUM(D4:D7)</f>
        <v>110540</v>
      </c>
      <c r="E8" s="1708">
        <f t="shared" si="0"/>
        <v>149566</v>
      </c>
      <c r="F8" s="1708">
        <f t="shared" si="0"/>
        <v>245057</v>
      </c>
      <c r="G8" s="1708">
        <f t="shared" si="0"/>
        <v>57021</v>
      </c>
      <c r="H8" s="1708">
        <f t="shared" si="0"/>
        <v>0</v>
      </c>
      <c r="I8" s="1708">
        <f t="shared" si="0"/>
        <v>22494</v>
      </c>
      <c r="J8" s="1708">
        <f t="shared" si="0"/>
        <v>69985</v>
      </c>
      <c r="K8" s="1708">
        <f t="shared" si="0"/>
        <v>22099</v>
      </c>
      <c r="L8" s="345"/>
    </row>
    <row r="9" spans="1:13" ht="15.75" thickTop="1" x14ac:dyDescent="0.2">
      <c r="A9" s="512" t="s">
        <v>1752</v>
      </c>
      <c r="B9" s="513">
        <v>3998</v>
      </c>
      <c r="C9" s="479">
        <f>569280+5971</f>
        <v>575251</v>
      </c>
      <c r="D9" s="514"/>
      <c r="E9" s="479"/>
      <c r="F9" s="479"/>
      <c r="G9" s="515"/>
      <c r="H9" s="479"/>
      <c r="I9" s="507" t="s">
        <v>1231</v>
      </c>
      <c r="J9" s="476"/>
      <c r="K9" s="479"/>
      <c r="L9" s="345"/>
    </row>
    <row r="10" spans="1:13" s="517" customFormat="1" ht="13.5" thickBot="1" x14ac:dyDescent="0.25">
      <c r="A10" s="1756" t="s">
        <v>1235</v>
      </c>
      <c r="B10" s="1729"/>
      <c r="C10" s="1708">
        <f>SUM(C8:C9)</f>
        <v>2093089</v>
      </c>
      <c r="D10" s="1708">
        <f t="shared" ref="D10:K10" si="1">SUM(D8:D9)</f>
        <v>110540</v>
      </c>
      <c r="E10" s="1708">
        <f t="shared" si="1"/>
        <v>149566</v>
      </c>
      <c r="F10" s="1708">
        <f t="shared" si="1"/>
        <v>245057</v>
      </c>
      <c r="G10" s="1708">
        <f t="shared" si="1"/>
        <v>57021</v>
      </c>
      <c r="H10" s="1708">
        <f t="shared" si="1"/>
        <v>0</v>
      </c>
      <c r="I10" s="1708">
        <f t="shared" si="1"/>
        <v>22494</v>
      </c>
      <c r="J10" s="1708">
        <f t="shared" si="1"/>
        <v>69985</v>
      </c>
      <c r="K10" s="1708">
        <f t="shared" si="1"/>
        <v>22099</v>
      </c>
      <c r="L10" s="516"/>
    </row>
    <row r="11" spans="1:13" s="517" customFormat="1" ht="16.7" customHeight="1" thickTop="1" x14ac:dyDescent="0.2">
      <c r="A11" s="2119" t="s">
        <v>1238</v>
      </c>
      <c r="B11" s="2120"/>
      <c r="C11" s="1590"/>
      <c r="D11" s="1591"/>
      <c r="E11" s="1591"/>
      <c r="F11" s="1591"/>
      <c r="G11" s="1591"/>
      <c r="H11" s="1591"/>
      <c r="I11" s="1591"/>
      <c r="J11" s="1591"/>
      <c r="K11" s="1592"/>
      <c r="L11" s="516"/>
    </row>
    <row r="12" spans="1:13" ht="15.75" customHeight="1" x14ac:dyDescent="0.2">
      <c r="A12" s="1596" t="s">
        <v>476</v>
      </c>
      <c r="B12" s="1598">
        <v>1000</v>
      </c>
      <c r="C12" s="1762">
        <f>'Expenditures 15-22'!K33</f>
        <v>919517</v>
      </c>
      <c r="D12" s="518" t="s">
        <v>1231</v>
      </c>
      <c r="E12" s="466" t="s">
        <v>1231</v>
      </c>
      <c r="F12" s="466" t="s">
        <v>1231</v>
      </c>
      <c r="G12" s="1762">
        <f>'Expenditures 15-22'!K229</f>
        <v>17405</v>
      </c>
      <c r="H12" s="519"/>
      <c r="I12" s="466" t="s">
        <v>1231</v>
      </c>
      <c r="J12" s="466" t="s">
        <v>1231</v>
      </c>
      <c r="K12" s="519" t="s">
        <v>1231</v>
      </c>
      <c r="L12" s="345"/>
    </row>
    <row r="13" spans="1:13" ht="15.75" customHeight="1" x14ac:dyDescent="0.2">
      <c r="A13" s="1596" t="s">
        <v>477</v>
      </c>
      <c r="B13" s="1598">
        <v>2000</v>
      </c>
      <c r="C13" s="1763">
        <f>'Expenditures 15-22'!K74</f>
        <v>316995</v>
      </c>
      <c r="D13" s="1763">
        <f>'Expenditures 15-22'!K129</f>
        <v>97491</v>
      </c>
      <c r="E13" s="467" t="s">
        <v>1231</v>
      </c>
      <c r="F13" s="1763">
        <f>'Expenditures 15-22'!K184</f>
        <v>213152</v>
      </c>
      <c r="G13" s="1763">
        <f>'Expenditures 15-22'!K279</f>
        <v>32500</v>
      </c>
      <c r="H13" s="1763">
        <f>'Expenditures 15-22'!K303</f>
        <v>0</v>
      </c>
      <c r="I13" s="466" t="s">
        <v>1231</v>
      </c>
      <c r="J13" s="1763">
        <f>'Expenditures 15-22'!K330</f>
        <v>73723</v>
      </c>
      <c r="K13" s="1767">
        <f>'Expenditures 15-22'!K352</f>
        <v>90748</v>
      </c>
      <c r="L13" s="345"/>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6" t="s">
        <v>1231</v>
      </c>
      <c r="J14" s="466" t="s">
        <v>1231</v>
      </c>
      <c r="K14" s="510" t="s">
        <v>1231</v>
      </c>
      <c r="L14" s="345"/>
    </row>
    <row r="15" spans="1:13" ht="15.75" customHeight="1" x14ac:dyDescent="0.2">
      <c r="A15" s="1596" t="s">
        <v>109</v>
      </c>
      <c r="B15" s="1598">
        <v>4000</v>
      </c>
      <c r="C15" s="1763">
        <f>'Expenditures 15-22'!K102</f>
        <v>233348</v>
      </c>
      <c r="D15" s="1763">
        <f>'Expenditures 15-22'!K139</f>
        <v>0</v>
      </c>
      <c r="E15" s="1763">
        <f>'Expenditures 15-22'!K160</f>
        <v>0</v>
      </c>
      <c r="F15" s="1763">
        <f>'Expenditures 15-22'!K196</f>
        <v>0</v>
      </c>
      <c r="G15" s="1763">
        <f>'Expenditures 15-22'!K285</f>
        <v>0</v>
      </c>
      <c r="H15" s="1763">
        <f>'Expenditures 15-22'!K310</f>
        <v>0</v>
      </c>
      <c r="I15" s="466" t="s">
        <v>1231</v>
      </c>
      <c r="J15" s="1856">
        <f>'Expenditures 15-22'!K334</f>
        <v>0</v>
      </c>
      <c r="K15" s="1763">
        <f>'Expenditures 15-22'!K357</f>
        <v>0</v>
      </c>
      <c r="L15" s="345"/>
    </row>
    <row r="16" spans="1:13" ht="15.75" customHeight="1" x14ac:dyDescent="0.2">
      <c r="A16" s="1596" t="s">
        <v>470</v>
      </c>
      <c r="B16" s="1598">
        <v>5000</v>
      </c>
      <c r="C16" s="1763">
        <f>'Expenditures 15-22'!K112</f>
        <v>0</v>
      </c>
      <c r="D16" s="1763">
        <f>'Expenditures 15-22'!K149</f>
        <v>0</v>
      </c>
      <c r="E16" s="1763">
        <f>'Expenditures 15-22'!K172</f>
        <v>150390</v>
      </c>
      <c r="F16" s="1763">
        <f>'Expenditures 15-22'!K208</f>
        <v>0</v>
      </c>
      <c r="G16" s="1763">
        <f>'Expenditures 15-22'!K293</f>
        <v>0</v>
      </c>
      <c r="H16" s="521"/>
      <c r="I16" s="466" t="s">
        <v>1231</v>
      </c>
      <c r="J16" s="1768">
        <f>'Expenditures 15-22'!K340</f>
        <v>0</v>
      </c>
      <c r="K16" s="1763">
        <f>'Expenditures 15-22'!K365</f>
        <v>0</v>
      </c>
      <c r="L16" s="345"/>
    </row>
    <row r="17" spans="1:12" ht="13.5" thickBot="1" x14ac:dyDescent="0.25">
      <c r="A17" s="1728" t="s">
        <v>50</v>
      </c>
      <c r="B17" s="1729"/>
      <c r="C17" s="1708">
        <f t="shared" ref="C17:H17" si="2">SUM(C12:C16)</f>
        <v>1469860</v>
      </c>
      <c r="D17" s="1708">
        <f t="shared" si="2"/>
        <v>97491</v>
      </c>
      <c r="E17" s="1708">
        <f t="shared" si="2"/>
        <v>150390</v>
      </c>
      <c r="F17" s="1708">
        <f t="shared" si="2"/>
        <v>213152</v>
      </c>
      <c r="G17" s="1708">
        <f t="shared" si="2"/>
        <v>49905</v>
      </c>
      <c r="H17" s="1708">
        <f t="shared" si="2"/>
        <v>0</v>
      </c>
      <c r="I17" s="466"/>
      <c r="J17" s="1708">
        <f>SUM(J12:J16)</f>
        <v>73723</v>
      </c>
      <c r="K17" s="1708">
        <f>SUM(K12:K16)</f>
        <v>90748</v>
      </c>
      <c r="L17" s="345"/>
    </row>
    <row r="18" spans="1:12" ht="15" customHeight="1" thickTop="1" x14ac:dyDescent="0.2">
      <c r="A18" s="1764" t="s">
        <v>1753</v>
      </c>
      <c r="B18" s="1765">
        <v>4180</v>
      </c>
      <c r="C18" s="1762">
        <f t="shared" ref="C18:H18" si="3">C9</f>
        <v>575251</v>
      </c>
      <c r="D18" s="1762">
        <f t="shared" si="3"/>
        <v>0</v>
      </c>
      <c r="E18" s="1762">
        <f t="shared" si="3"/>
        <v>0</v>
      </c>
      <c r="F18" s="1762">
        <f t="shared" si="3"/>
        <v>0</v>
      </c>
      <c r="G18" s="1762">
        <f t="shared" si="3"/>
        <v>0</v>
      </c>
      <c r="H18" s="1762">
        <f t="shared" si="3"/>
        <v>0</v>
      </c>
      <c r="I18" s="466"/>
      <c r="J18" s="1762">
        <f>J9</f>
        <v>0</v>
      </c>
      <c r="K18" s="1762">
        <f>K9</f>
        <v>0</v>
      </c>
      <c r="L18" s="345"/>
    </row>
    <row r="19" spans="1:12" ht="13.5" thickBot="1" x14ac:dyDescent="0.25">
      <c r="A19" s="1728" t="s">
        <v>526</v>
      </c>
      <c r="B19" s="1729"/>
      <c r="C19" s="1708">
        <f t="shared" ref="C19:H19" si="4">SUM(C17:C18)</f>
        <v>2045111</v>
      </c>
      <c r="D19" s="1708">
        <f t="shared" si="4"/>
        <v>97491</v>
      </c>
      <c r="E19" s="1708">
        <f t="shared" si="4"/>
        <v>150390</v>
      </c>
      <c r="F19" s="1708">
        <f t="shared" si="4"/>
        <v>213152</v>
      </c>
      <c r="G19" s="1708">
        <f t="shared" si="4"/>
        <v>49905</v>
      </c>
      <c r="H19" s="1708">
        <f t="shared" si="4"/>
        <v>0</v>
      </c>
      <c r="I19" s="466"/>
      <c r="J19" s="1708">
        <f>SUM(J17:J18)</f>
        <v>73723</v>
      </c>
      <c r="K19" s="1708">
        <f>SUM(K17:K18)</f>
        <v>90748</v>
      </c>
      <c r="L19" s="345"/>
    </row>
    <row r="20" spans="1:12" ht="16.5" thickTop="1" thickBot="1" x14ac:dyDescent="0.25">
      <c r="A20" s="2141" t="s">
        <v>1754</v>
      </c>
      <c r="B20" s="2142"/>
      <c r="C20" s="1766">
        <f>C8-C17</f>
        <v>47978</v>
      </c>
      <c r="D20" s="1766">
        <f t="shared" ref="D20:K20" si="5">D8-D17</f>
        <v>13049</v>
      </c>
      <c r="E20" s="1766">
        <f t="shared" si="5"/>
        <v>-824</v>
      </c>
      <c r="F20" s="1766">
        <f t="shared" si="5"/>
        <v>31905</v>
      </c>
      <c r="G20" s="1766">
        <f t="shared" si="5"/>
        <v>7116</v>
      </c>
      <c r="H20" s="1766">
        <f t="shared" si="5"/>
        <v>0</v>
      </c>
      <c r="I20" s="1766">
        <f t="shared" si="5"/>
        <v>22494</v>
      </c>
      <c r="J20" s="1766">
        <f t="shared" si="5"/>
        <v>-3738</v>
      </c>
      <c r="K20" s="1766">
        <f t="shared" si="5"/>
        <v>-68649</v>
      </c>
      <c r="L20" s="345"/>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27" t="s">
        <v>617</v>
      </c>
      <c r="B22" s="2128"/>
      <c r="C22" s="475"/>
      <c r="D22" s="475"/>
      <c r="E22" s="475"/>
      <c r="F22" s="475"/>
      <c r="G22" s="475"/>
      <c r="H22" s="475"/>
      <c r="I22" s="475"/>
      <c r="J22" s="475"/>
      <c r="K22" s="475"/>
      <c r="L22" s="345"/>
    </row>
    <row r="23" spans="1:12" s="483" customFormat="1" ht="15.75" customHeight="1" x14ac:dyDescent="0.2">
      <c r="A23" s="2145" t="s">
        <v>311</v>
      </c>
      <c r="B23" s="2146"/>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v>76000</v>
      </c>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47" t="s">
        <v>1038</v>
      </c>
      <c r="B32" s="2148"/>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c r="I33" s="465">
        <v>247000</v>
      </c>
      <c r="J33" s="465"/>
      <c r="K33" s="465">
        <v>57000</v>
      </c>
      <c r="L33" s="522"/>
    </row>
    <row r="34" spans="1:12" s="483" customFormat="1" x14ac:dyDescent="0.2">
      <c r="A34" s="1509" t="s">
        <v>1058</v>
      </c>
      <c r="B34" s="523">
        <v>7220</v>
      </c>
      <c r="C34" s="465"/>
      <c r="D34" s="465"/>
      <c r="E34" s="465"/>
      <c r="F34" s="465"/>
      <c r="G34" s="475"/>
      <c r="H34" s="476"/>
      <c r="I34" s="476"/>
      <c r="J34" s="476"/>
      <c r="K34" s="476"/>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c r="G36" s="465"/>
      <c r="H36" s="465"/>
      <c r="I36" s="473"/>
      <c r="J36" s="465"/>
      <c r="K36" s="465"/>
      <c r="L36" s="522"/>
    </row>
    <row r="37" spans="1:12" s="483" customFormat="1" x14ac:dyDescent="0.2">
      <c r="A37" s="1509" t="s">
        <v>461</v>
      </c>
      <c r="B37" s="523">
        <v>7400</v>
      </c>
      <c r="C37" s="473"/>
      <c r="D37" s="473"/>
      <c r="E37" s="1763">
        <f>SUM(C54:D57,H54:H57)</f>
        <v>0</v>
      </c>
      <c r="F37" s="473"/>
      <c r="G37" s="473"/>
      <c r="H37" s="473"/>
      <c r="I37" s="475"/>
      <c r="J37" s="473"/>
      <c r="K37" s="473"/>
      <c r="L37" s="522"/>
    </row>
    <row r="38" spans="1:12" s="483" customFormat="1" x14ac:dyDescent="0.2">
      <c r="A38" s="1509" t="s">
        <v>462</v>
      </c>
      <c r="B38" s="523">
        <v>7500</v>
      </c>
      <c r="C38" s="475"/>
      <c r="D38" s="475"/>
      <c r="E38" s="1763">
        <f>SUM(C58:D61,H58:H61)</f>
        <v>0</v>
      </c>
      <c r="F38" s="475"/>
      <c r="G38" s="475"/>
      <c r="H38" s="475"/>
      <c r="I38" s="475"/>
      <c r="J38" s="475"/>
      <c r="K38" s="475"/>
      <c r="L38" s="522"/>
    </row>
    <row r="39" spans="1:12" s="483" customFormat="1" x14ac:dyDescent="0.2">
      <c r="A39" s="1509" t="s">
        <v>463</v>
      </c>
      <c r="B39" s="523">
        <v>7600</v>
      </c>
      <c r="C39" s="475"/>
      <c r="D39" s="475"/>
      <c r="E39" s="1763">
        <f>SUM(C62:D65)</f>
        <v>0</v>
      </c>
      <c r="F39" s="475"/>
      <c r="G39" s="475"/>
      <c r="H39" s="475"/>
      <c r="I39" s="475"/>
      <c r="J39" s="475"/>
      <c r="K39" s="475"/>
      <c r="L39" s="522"/>
    </row>
    <row r="40" spans="1:12" s="483" customFormat="1" ht="13.5" customHeight="1" x14ac:dyDescent="0.2">
      <c r="A40" s="1509" t="s">
        <v>663</v>
      </c>
      <c r="B40" s="481">
        <v>7700</v>
      </c>
      <c r="C40" s="475"/>
      <c r="D40" s="475"/>
      <c r="E40" s="1763">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63">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c r="F43" s="465"/>
      <c r="G43" s="465"/>
      <c r="H43" s="465"/>
      <c r="I43" s="465"/>
      <c r="J43" s="465"/>
      <c r="K43" s="465"/>
      <c r="L43" s="522"/>
    </row>
    <row r="44" spans="1:12" s="483" customFormat="1" ht="13.5" customHeight="1" thickBot="1" x14ac:dyDescent="0.25">
      <c r="A44" s="2125" t="s">
        <v>392</v>
      </c>
      <c r="B44" s="2126"/>
      <c r="C44" s="1723">
        <f>SUM(C24:C43)</f>
        <v>76000</v>
      </c>
      <c r="D44" s="1723">
        <f t="shared" ref="D44:K44" si="6">SUM(D24:D43)</f>
        <v>0</v>
      </c>
      <c r="E44" s="1723">
        <f t="shared" si="6"/>
        <v>0</v>
      </c>
      <c r="F44" s="1723">
        <f t="shared" si="6"/>
        <v>0</v>
      </c>
      <c r="G44" s="1723">
        <f t="shared" si="6"/>
        <v>0</v>
      </c>
      <c r="H44" s="1723">
        <f t="shared" si="6"/>
        <v>0</v>
      </c>
      <c r="I44" s="1723">
        <f t="shared" si="6"/>
        <v>247000</v>
      </c>
      <c r="J44" s="1723">
        <f t="shared" si="6"/>
        <v>0</v>
      </c>
      <c r="K44" s="1723">
        <f t="shared" si="6"/>
        <v>57000</v>
      </c>
      <c r="L44" s="522"/>
    </row>
    <row r="45" spans="1:12" ht="15.75" customHeight="1" thickTop="1" x14ac:dyDescent="0.2">
      <c r="A45" s="2127" t="s">
        <v>110</v>
      </c>
      <c r="B45" s="2128"/>
      <c r="C45" s="526"/>
      <c r="D45" s="526"/>
      <c r="E45" s="526"/>
      <c r="F45" s="526"/>
      <c r="G45" s="526"/>
      <c r="H45" s="526"/>
      <c r="I45" s="526"/>
      <c r="J45" s="526"/>
      <c r="K45" s="526"/>
      <c r="L45" s="345"/>
    </row>
    <row r="46" spans="1:12" s="483" customFormat="1" ht="15.75" customHeight="1" x14ac:dyDescent="0.2">
      <c r="A46" s="2129" t="s">
        <v>111</v>
      </c>
      <c r="B46" s="2130"/>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63">
        <f>SUM(C24,C25:H25,J25:K25)</f>
        <v>76000</v>
      </c>
      <c r="J47" s="475"/>
      <c r="K47" s="475"/>
      <c r="L47" s="527"/>
    </row>
    <row r="48" spans="1:12" s="483" customFormat="1" ht="15" x14ac:dyDescent="0.2">
      <c r="A48" s="1510" t="s">
        <v>1759</v>
      </c>
      <c r="B48" s="481">
        <v>8120</v>
      </c>
      <c r="C48" s="478"/>
      <c r="D48" s="478"/>
      <c r="E48" s="475"/>
      <c r="F48" s="478"/>
      <c r="G48" s="475"/>
      <c r="H48" s="475"/>
      <c r="I48" s="1763">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63">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63">
        <f>D30</f>
        <v>0</v>
      </c>
      <c r="L52" s="522"/>
    </row>
    <row r="53" spans="1:12" s="483" customFormat="1" ht="26.25" x14ac:dyDescent="0.2">
      <c r="A53" s="1510" t="s">
        <v>1899</v>
      </c>
      <c r="B53" s="481">
        <v>8170</v>
      </c>
      <c r="C53" s="478"/>
      <c r="D53" s="478"/>
      <c r="E53" s="475"/>
      <c r="F53" s="475"/>
      <c r="G53" s="475"/>
      <c r="H53" s="478"/>
      <c r="I53" s="475"/>
      <c r="J53" s="475"/>
      <c r="K53" s="1763">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c r="E75" s="528"/>
      <c r="F75" s="530"/>
      <c r="G75" s="530"/>
      <c r="H75" s="530"/>
      <c r="I75" s="528"/>
      <c r="J75" s="528"/>
      <c r="K75" s="530"/>
      <c r="L75" s="522"/>
    </row>
    <row r="76" spans="1:12" s="483" customFormat="1" ht="14.25" thickTop="1" thickBot="1" x14ac:dyDescent="0.25">
      <c r="A76" s="2131" t="s">
        <v>460</v>
      </c>
      <c r="B76" s="2132"/>
      <c r="C76" s="1723">
        <f t="shared" ref="C76:K76" si="7">SUM(C47:C75)</f>
        <v>0</v>
      </c>
      <c r="D76" s="1723">
        <f t="shared" si="7"/>
        <v>0</v>
      </c>
      <c r="E76" s="1723">
        <f t="shared" si="7"/>
        <v>0</v>
      </c>
      <c r="F76" s="1723">
        <f t="shared" si="7"/>
        <v>0</v>
      </c>
      <c r="G76" s="1723">
        <f t="shared" si="7"/>
        <v>0</v>
      </c>
      <c r="H76" s="1723">
        <f t="shared" si="7"/>
        <v>0</v>
      </c>
      <c r="I76" s="1723">
        <f t="shared" si="7"/>
        <v>76000</v>
      </c>
      <c r="J76" s="1723">
        <f t="shared" si="7"/>
        <v>0</v>
      </c>
      <c r="K76" s="1723">
        <f t="shared" si="7"/>
        <v>0</v>
      </c>
      <c r="L76" s="522"/>
    </row>
    <row r="77" spans="1:12" ht="14.25" thickTop="1" thickBot="1" x14ac:dyDescent="0.25">
      <c r="A77" s="2133" t="s">
        <v>1239</v>
      </c>
      <c r="B77" s="2134"/>
      <c r="C77" s="1723">
        <f t="shared" ref="C77:K77" si="8">C44-C76</f>
        <v>76000</v>
      </c>
      <c r="D77" s="1723">
        <f t="shared" si="8"/>
        <v>0</v>
      </c>
      <c r="E77" s="1723">
        <f t="shared" si="8"/>
        <v>0</v>
      </c>
      <c r="F77" s="1723">
        <f t="shared" si="8"/>
        <v>0</v>
      </c>
      <c r="G77" s="1723">
        <f t="shared" si="8"/>
        <v>0</v>
      </c>
      <c r="H77" s="1723">
        <f t="shared" si="8"/>
        <v>0</v>
      </c>
      <c r="I77" s="1723">
        <f t="shared" si="8"/>
        <v>171000</v>
      </c>
      <c r="J77" s="1723">
        <f t="shared" si="8"/>
        <v>0</v>
      </c>
      <c r="K77" s="1723">
        <f t="shared" si="8"/>
        <v>57000</v>
      </c>
      <c r="L77" s="345"/>
    </row>
    <row r="78" spans="1:12" ht="21.75" customHeight="1" thickTop="1" thickBot="1" x14ac:dyDescent="0.25">
      <c r="A78" s="2137" t="s">
        <v>618</v>
      </c>
      <c r="B78" s="2138"/>
      <c r="C78" s="1722">
        <f t="shared" ref="C78:K78" si="9">C20+C77</f>
        <v>123978</v>
      </c>
      <c r="D78" s="1722">
        <f t="shared" si="9"/>
        <v>13049</v>
      </c>
      <c r="E78" s="1722">
        <f t="shared" si="9"/>
        <v>-824</v>
      </c>
      <c r="F78" s="1722">
        <f t="shared" si="9"/>
        <v>31905</v>
      </c>
      <c r="G78" s="1722">
        <f t="shared" si="9"/>
        <v>7116</v>
      </c>
      <c r="H78" s="1722">
        <f t="shared" si="9"/>
        <v>0</v>
      </c>
      <c r="I78" s="1722">
        <f t="shared" si="9"/>
        <v>193494</v>
      </c>
      <c r="J78" s="1722">
        <f t="shared" si="9"/>
        <v>-3738</v>
      </c>
      <c r="K78" s="1722">
        <f t="shared" si="9"/>
        <v>-11649</v>
      </c>
      <c r="L78" s="531"/>
    </row>
    <row r="79" spans="1:12" ht="13.5" thickTop="1" x14ac:dyDescent="0.2">
      <c r="A79" s="1514" t="s">
        <v>2072</v>
      </c>
      <c r="B79" s="532"/>
      <c r="C79" s="476">
        <v>380298</v>
      </c>
      <c r="D79" s="533">
        <v>168176</v>
      </c>
      <c r="E79" s="533">
        <v>3675</v>
      </c>
      <c r="F79" s="533">
        <v>23697</v>
      </c>
      <c r="G79" s="533">
        <v>66077</v>
      </c>
      <c r="H79" s="533"/>
      <c r="I79" s="533">
        <v>317690</v>
      </c>
      <c r="J79" s="533">
        <v>7834</v>
      </c>
      <c r="K79" s="533">
        <v>-15141</v>
      </c>
      <c r="L79" s="345"/>
    </row>
    <row r="80" spans="1:12" x14ac:dyDescent="0.2">
      <c r="A80" s="2143" t="s">
        <v>1898</v>
      </c>
      <c r="B80" s="2144"/>
      <c r="C80" s="465"/>
      <c r="D80" s="465"/>
      <c r="E80" s="465"/>
      <c r="F80" s="465"/>
      <c r="G80" s="465"/>
      <c r="H80" s="465"/>
      <c r="I80" s="465"/>
      <c r="J80" s="465"/>
      <c r="K80" s="465"/>
      <c r="L80" s="345"/>
    </row>
    <row r="81" spans="1:12" ht="13.5" thickBot="1" x14ac:dyDescent="0.25">
      <c r="A81" s="2135" t="s">
        <v>2073</v>
      </c>
      <c r="B81" s="2136"/>
      <c r="C81" s="1708">
        <f>(SUM(C78:C80))</f>
        <v>504276</v>
      </c>
      <c r="D81" s="1708">
        <f>SUM(D78:D80)</f>
        <v>181225</v>
      </c>
      <c r="E81" s="1708">
        <f t="shared" ref="E81:K81" si="10">SUM(E78:E80)</f>
        <v>2851</v>
      </c>
      <c r="F81" s="1708">
        <f t="shared" si="10"/>
        <v>55602</v>
      </c>
      <c r="G81" s="1708">
        <f t="shared" si="10"/>
        <v>73193</v>
      </c>
      <c r="H81" s="1708">
        <f t="shared" si="10"/>
        <v>0</v>
      </c>
      <c r="I81" s="1708">
        <f t="shared" si="10"/>
        <v>511184</v>
      </c>
      <c r="J81" s="1708">
        <f t="shared" si="10"/>
        <v>4096</v>
      </c>
      <c r="K81" s="1708">
        <f t="shared" si="10"/>
        <v>-26790</v>
      </c>
      <c r="L81" s="345"/>
    </row>
    <row r="82" spans="1:12" ht="0.75" customHeight="1" thickTop="1" thickBot="1" x14ac:dyDescent="0.25">
      <c r="A82" s="534" t="s">
        <v>361</v>
      </c>
      <c r="B82" s="535"/>
      <c r="C82" s="536">
        <f>(C81-C79)</f>
        <v>123978</v>
      </c>
      <c r="D82" s="536">
        <f t="shared" ref="D82:K82" si="11">(D81-D79)</f>
        <v>13049</v>
      </c>
      <c r="E82" s="536">
        <f t="shared" si="11"/>
        <v>-824</v>
      </c>
      <c r="F82" s="536">
        <f t="shared" si="11"/>
        <v>31905</v>
      </c>
      <c r="G82" s="536">
        <f t="shared" si="11"/>
        <v>7116</v>
      </c>
      <c r="H82" s="536">
        <f t="shared" si="11"/>
        <v>0</v>
      </c>
      <c r="I82" s="536">
        <f t="shared" si="11"/>
        <v>193494</v>
      </c>
      <c r="J82" s="536">
        <f t="shared" si="11"/>
        <v>-3738</v>
      </c>
      <c r="K82" s="536">
        <f t="shared" si="11"/>
        <v>-11649</v>
      </c>
    </row>
    <row r="83" spans="1:12" ht="14.25" hidden="1" thickTop="1" thickBot="1" x14ac:dyDescent="0.25">
      <c r="A83" s="537" t="s">
        <v>362</v>
      </c>
      <c r="B83" s="462"/>
      <c r="C83" s="538">
        <f>C82/C81</f>
        <v>0.24585346119981916</v>
      </c>
      <c r="D83" s="538">
        <f t="shared" ref="D83:K83" si="12">D82/D81</f>
        <v>7.2004414401986475E-2</v>
      </c>
      <c r="E83" s="538">
        <f t="shared" si="12"/>
        <v>-0.28902139600140303</v>
      </c>
      <c r="F83" s="538">
        <f t="shared" si="12"/>
        <v>0.57381029459371968</v>
      </c>
      <c r="G83" s="538">
        <f t="shared" si="12"/>
        <v>9.7222411979287632E-2</v>
      </c>
      <c r="H83" s="538" t="e">
        <f t="shared" si="12"/>
        <v>#DIV/0!</v>
      </c>
      <c r="I83" s="538">
        <f t="shared" si="12"/>
        <v>0.3785212369714232</v>
      </c>
      <c r="J83" s="538">
        <f t="shared" si="12"/>
        <v>-0.91259765625</v>
      </c>
      <c r="K83" s="538">
        <f t="shared" si="12"/>
        <v>0.43482642777155656</v>
      </c>
    </row>
    <row r="84" spans="1:12" ht="13.5" thickTop="1" x14ac:dyDescent="0.2"/>
    <row r="86" spans="1:12" x14ac:dyDescent="0.2">
      <c r="C86" s="501"/>
      <c r="D86" s="501"/>
      <c r="E86" s="501"/>
      <c r="F86" s="501"/>
      <c r="G86" s="501"/>
      <c r="H86" s="501"/>
      <c r="I86" s="501"/>
      <c r="J86" s="501"/>
    </row>
    <row r="87" spans="1:12" x14ac:dyDescent="0.2">
      <c r="C87" s="501"/>
    </row>
  </sheetData>
  <sheetProtection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Italic"&amp;9The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25" sqref="G25"/>
      <selection pane="bottomLeft" activeCell="G25" sqref="G25"/>
    </sheetView>
  </sheetViews>
  <sheetFormatPr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39" t="s">
        <v>1905</v>
      </c>
      <c r="B1" s="450"/>
      <c r="C1" s="451" t="s">
        <v>445</v>
      </c>
      <c r="D1" s="451" t="s">
        <v>446</v>
      </c>
      <c r="E1" s="451" t="s">
        <v>447</v>
      </c>
      <c r="F1" s="451" t="s">
        <v>448</v>
      </c>
      <c r="G1" s="451" t="s">
        <v>449</v>
      </c>
      <c r="H1" s="451" t="s">
        <v>450</v>
      </c>
      <c r="I1" s="451" t="s">
        <v>451</v>
      </c>
      <c r="J1" s="451" t="s">
        <v>452</v>
      </c>
      <c r="K1" s="451"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v>794000</v>
      </c>
      <c r="D5" s="479">
        <v>110278</v>
      </c>
      <c r="E5" s="464">
        <v>149537</v>
      </c>
      <c r="F5" s="546">
        <v>52933</v>
      </c>
      <c r="G5" s="464">
        <v>25496</v>
      </c>
      <c r="H5" s="464"/>
      <c r="I5" s="464">
        <v>22056</v>
      </c>
      <c r="J5" s="465">
        <v>69959</v>
      </c>
      <c r="K5" s="464">
        <v>22056</v>
      </c>
    </row>
    <row r="6" spans="1:12" ht="15" x14ac:dyDescent="0.2">
      <c r="A6" s="461" t="s">
        <v>1761</v>
      </c>
      <c r="B6" s="468">
        <v>1130</v>
      </c>
      <c r="C6" s="464">
        <v>22056</v>
      </c>
      <c r="D6" s="464"/>
      <c r="E6" s="473"/>
      <c r="F6" s="473"/>
      <c r="G6" s="466"/>
      <c r="H6" s="466"/>
      <c r="I6" s="466"/>
      <c r="J6" s="466"/>
      <c r="K6" s="466"/>
    </row>
    <row r="7" spans="1:12" x14ac:dyDescent="0.2">
      <c r="A7" s="461" t="s">
        <v>112</v>
      </c>
      <c r="B7" s="547">
        <v>1140</v>
      </c>
      <c r="C7" s="464">
        <v>8822</v>
      </c>
      <c r="D7" s="464"/>
      <c r="E7" s="466"/>
      <c r="F7" s="465"/>
      <c r="G7" s="465"/>
      <c r="H7" s="465"/>
      <c r="I7" s="466"/>
      <c r="J7" s="466"/>
      <c r="K7" s="466"/>
    </row>
    <row r="8" spans="1:12" x14ac:dyDescent="0.2">
      <c r="A8" s="461" t="s">
        <v>433</v>
      </c>
      <c r="B8" s="468">
        <v>1150</v>
      </c>
      <c r="C8" s="473"/>
      <c r="D8" s="473"/>
      <c r="E8" s="475"/>
      <c r="F8" s="475"/>
      <c r="G8" s="479">
        <v>25496</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5" t="s">
        <v>29</v>
      </c>
      <c r="B12" s="1726"/>
      <c r="C12" s="1727">
        <f t="shared" ref="C12:K12" si="0">SUM(C5:C11)</f>
        <v>824878</v>
      </c>
      <c r="D12" s="1727">
        <f t="shared" si="0"/>
        <v>110278</v>
      </c>
      <c r="E12" s="1727">
        <f t="shared" si="0"/>
        <v>149537</v>
      </c>
      <c r="F12" s="1727">
        <f t="shared" si="0"/>
        <v>52933</v>
      </c>
      <c r="G12" s="1727">
        <f t="shared" si="0"/>
        <v>50992</v>
      </c>
      <c r="H12" s="1727">
        <f t="shared" si="0"/>
        <v>0</v>
      </c>
      <c r="I12" s="1727">
        <f t="shared" si="0"/>
        <v>22056</v>
      </c>
      <c r="J12" s="1727">
        <f t="shared" si="0"/>
        <v>69959</v>
      </c>
      <c r="K12" s="1708">
        <f t="shared" si="0"/>
        <v>22056</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v>22302</v>
      </c>
      <c r="D16" s="464"/>
      <c r="E16" s="464"/>
      <c r="F16" s="464"/>
      <c r="G16" s="464">
        <v>5928</v>
      </c>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8" t="s">
        <v>558</v>
      </c>
      <c r="B18" s="1729"/>
      <c r="C18" s="1730">
        <f>SUM(C14:C17)</f>
        <v>22302</v>
      </c>
      <c r="D18" s="1730">
        <f t="shared" ref="D18:K18" si="1">SUM(D14:D17)</f>
        <v>0</v>
      </c>
      <c r="E18" s="1730">
        <f t="shared" si="1"/>
        <v>0</v>
      </c>
      <c r="F18" s="1730">
        <f t="shared" si="1"/>
        <v>0</v>
      </c>
      <c r="G18" s="1730">
        <f t="shared" si="1"/>
        <v>5928</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8" t="s">
        <v>559</v>
      </c>
      <c r="B40" s="1729"/>
      <c r="C40" s="1708">
        <f>SUM(C20:C39)</f>
        <v>0</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8" t="s">
        <v>506</v>
      </c>
      <c r="B63" s="1729"/>
      <c r="C63" s="466"/>
      <c r="D63" s="466"/>
      <c r="E63" s="466"/>
      <c r="F63" s="1708">
        <f>SUM(F42:F62)</f>
        <v>0</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v>744</v>
      </c>
      <c r="D65" s="464">
        <v>262</v>
      </c>
      <c r="E65" s="464">
        <v>29</v>
      </c>
      <c r="F65" s="465">
        <v>38</v>
      </c>
      <c r="G65" s="464">
        <v>101</v>
      </c>
      <c r="H65" s="464"/>
      <c r="I65" s="464">
        <v>438</v>
      </c>
      <c r="J65" s="465">
        <v>26</v>
      </c>
      <c r="K65" s="464">
        <v>43</v>
      </c>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8" t="s">
        <v>507</v>
      </c>
      <c r="B67" s="1729"/>
      <c r="C67" s="1708">
        <f>SUM(C65:C66)</f>
        <v>744</v>
      </c>
      <c r="D67" s="1708">
        <f t="shared" ref="D67:K67" si="2">SUM(D65:D66)</f>
        <v>262</v>
      </c>
      <c r="E67" s="1708">
        <f t="shared" si="2"/>
        <v>29</v>
      </c>
      <c r="F67" s="1708">
        <f t="shared" si="2"/>
        <v>38</v>
      </c>
      <c r="G67" s="1708">
        <f t="shared" si="2"/>
        <v>101</v>
      </c>
      <c r="H67" s="1708">
        <f t="shared" si="2"/>
        <v>0</v>
      </c>
      <c r="I67" s="1708">
        <f t="shared" si="2"/>
        <v>438</v>
      </c>
      <c r="J67" s="1708">
        <f t="shared" si="2"/>
        <v>26</v>
      </c>
      <c r="K67" s="1708">
        <f t="shared" si="2"/>
        <v>43</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v>23474</v>
      </c>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v>285</v>
      </c>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v>403</v>
      </c>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28" t="s">
        <v>569</v>
      </c>
      <c r="B75" s="1729"/>
      <c r="C75" s="1708">
        <f>SUM(C69:C74)</f>
        <v>24162</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v>6095</v>
      </c>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v>3272</v>
      </c>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8" t="s">
        <v>259</v>
      </c>
      <c r="B82" s="1729"/>
      <c r="C82" s="1727">
        <f>SUM(C77:C81)</f>
        <v>9367</v>
      </c>
      <c r="D82" s="1708">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v>9114</v>
      </c>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8" t="s">
        <v>261</v>
      </c>
      <c r="B93" s="1729"/>
      <c r="C93" s="1708">
        <f>SUM(C84:C92)</f>
        <v>9114</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c r="E95" s="519"/>
      <c r="F95" s="519"/>
      <c r="G95" s="519"/>
      <c r="H95" s="519"/>
      <c r="I95" s="519"/>
      <c r="J95" s="519"/>
      <c r="K95" s="519"/>
    </row>
    <row r="96" spans="1:11" ht="12.75" customHeight="1" x14ac:dyDescent="0.2">
      <c r="A96" s="461" t="s">
        <v>409</v>
      </c>
      <c r="B96" s="468">
        <v>1920</v>
      </c>
      <c r="C96" s="549"/>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v>23448</v>
      </c>
      <c r="D99" s="464"/>
      <c r="E99" s="464"/>
      <c r="F99" s="464"/>
      <c r="G99" s="464"/>
      <c r="H99" s="464"/>
      <c r="I99" s="466"/>
      <c r="J99" s="465"/>
      <c r="K99" s="464"/>
    </row>
    <row r="100" spans="1:12" ht="12.75" customHeight="1" x14ac:dyDescent="0.2">
      <c r="A100" s="461" t="s">
        <v>263</v>
      </c>
      <c r="B100" s="468">
        <v>1960</v>
      </c>
      <c r="C100" s="487"/>
      <c r="D100" s="487"/>
      <c r="E100" s="487"/>
      <c r="F100" s="487"/>
      <c r="G100" s="487"/>
      <c r="H100" s="487"/>
      <c r="I100" s="465"/>
      <c r="J100" s="487"/>
      <c r="K100" s="465"/>
    </row>
    <row r="101" spans="1:12" ht="12.75" customHeight="1" x14ac:dyDescent="0.2">
      <c r="A101" s="461" t="s">
        <v>264</v>
      </c>
      <c r="B101" s="468">
        <v>1970</v>
      </c>
      <c r="C101" s="487"/>
      <c r="D101" s="524"/>
      <c r="E101" s="478"/>
      <c r="F101" s="524"/>
      <c r="G101" s="473"/>
      <c r="H101" s="524"/>
      <c r="I101" s="466"/>
      <c r="J101" s="473"/>
      <c r="K101" s="473"/>
    </row>
    <row r="102" spans="1:12" ht="12.75" customHeight="1" x14ac:dyDescent="0.2">
      <c r="A102" s="461" t="s">
        <v>265</v>
      </c>
      <c r="B102" s="468">
        <v>1980</v>
      </c>
      <c r="C102" s="487"/>
      <c r="D102" s="487"/>
      <c r="E102" s="487"/>
      <c r="F102" s="487"/>
      <c r="G102" s="487"/>
      <c r="H102" s="487"/>
      <c r="I102" s="465"/>
      <c r="J102" s="487"/>
      <c r="K102" s="465"/>
    </row>
    <row r="103" spans="1:12" ht="12.75" customHeight="1" x14ac:dyDescent="0.2">
      <c r="A103" s="461" t="s">
        <v>363</v>
      </c>
      <c r="B103" s="468">
        <v>1983</v>
      </c>
      <c r="C103" s="466"/>
      <c r="D103" s="466"/>
      <c r="E103" s="558"/>
      <c r="F103" s="466"/>
      <c r="G103" s="466"/>
      <c r="H103" s="487"/>
      <c r="I103" s="466"/>
      <c r="J103" s="508"/>
      <c r="K103" s="508"/>
    </row>
    <row r="104" spans="1:12" ht="12.75" customHeight="1" x14ac:dyDescent="0.2">
      <c r="A104" s="461" t="s">
        <v>885</v>
      </c>
      <c r="B104" s="468">
        <v>1991</v>
      </c>
      <c r="C104" s="487"/>
      <c r="D104" s="464"/>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v>14724</v>
      </c>
      <c r="D106" s="487"/>
      <c r="E106" s="465"/>
      <c r="F106" s="465"/>
      <c r="G106" s="465"/>
      <c r="H106" s="465"/>
      <c r="I106" s="519"/>
      <c r="J106" s="465"/>
      <c r="K106" s="465"/>
    </row>
    <row r="107" spans="1:12" ht="12.75" customHeight="1" x14ac:dyDescent="0.2">
      <c r="A107" s="461" t="s">
        <v>80</v>
      </c>
      <c r="B107" s="468">
        <v>1999</v>
      </c>
      <c r="C107" s="549"/>
      <c r="D107" s="464"/>
      <c r="E107" s="464"/>
      <c r="F107" s="464">
        <f>1750+783</f>
        <v>2533</v>
      </c>
      <c r="G107" s="464"/>
      <c r="H107" s="464"/>
      <c r="I107" s="464"/>
      <c r="J107" s="465"/>
      <c r="K107" s="464"/>
    </row>
    <row r="108" spans="1:12" ht="12.75" customHeight="1" thickBot="1" x14ac:dyDescent="0.25">
      <c r="A108" s="1728" t="s">
        <v>508</v>
      </c>
      <c r="B108" s="1732"/>
      <c r="C108" s="1727">
        <f>SUM(C95:C107)</f>
        <v>38172</v>
      </c>
      <c r="D108" s="1727">
        <f t="shared" ref="D108:K108" si="3">SUM(D95:D107)</f>
        <v>0</v>
      </c>
      <c r="E108" s="1727">
        <f t="shared" si="3"/>
        <v>0</v>
      </c>
      <c r="F108" s="1727">
        <f t="shared" si="3"/>
        <v>2533</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928739</v>
      </c>
      <c r="D109" s="1735">
        <f t="shared" si="4"/>
        <v>110540</v>
      </c>
      <c r="E109" s="1735">
        <f t="shared" si="4"/>
        <v>149566</v>
      </c>
      <c r="F109" s="1735">
        <f t="shared" si="4"/>
        <v>55504</v>
      </c>
      <c r="G109" s="1735">
        <f t="shared" si="4"/>
        <v>57021</v>
      </c>
      <c r="H109" s="1735">
        <f t="shared" si="4"/>
        <v>0</v>
      </c>
      <c r="I109" s="1735">
        <f t="shared" si="4"/>
        <v>22494</v>
      </c>
      <c r="J109" s="1735">
        <f t="shared" si="4"/>
        <v>69985</v>
      </c>
      <c r="K109" s="1722">
        <f t="shared" si="4"/>
        <v>22099</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409293</v>
      </c>
      <c r="D117" s="479"/>
      <c r="E117" s="464"/>
      <c r="F117" s="479">
        <v>62477</v>
      </c>
      <c r="G117" s="479"/>
      <c r="H117" s="464"/>
      <c r="I117" s="466"/>
      <c r="J117" s="465"/>
      <c r="K117" s="464"/>
    </row>
    <row r="118" spans="1:11" ht="12.75" customHeight="1" x14ac:dyDescent="0.2">
      <c r="A118" s="461" t="s">
        <v>1902</v>
      </c>
      <c r="B118" s="560">
        <v>3002</v>
      </c>
      <c r="C118" s="549"/>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8" t="s">
        <v>509</v>
      </c>
      <c r="B121" s="1739"/>
      <c r="C121" s="1727">
        <f t="shared" ref="C121:H121" si="5">SUM(C117:C120)</f>
        <v>409293</v>
      </c>
      <c r="D121" s="1727">
        <f t="shared" si="5"/>
        <v>0</v>
      </c>
      <c r="E121" s="1727">
        <f t="shared" si="5"/>
        <v>0</v>
      </c>
      <c r="F121" s="1727">
        <f t="shared" si="5"/>
        <v>62477</v>
      </c>
      <c r="G121" s="1727">
        <f t="shared" si="5"/>
        <v>0</v>
      </c>
      <c r="H121" s="1727">
        <f t="shared" si="5"/>
        <v>0</v>
      </c>
      <c r="I121" s="466"/>
      <c r="J121" s="1727">
        <f>SUM(J117:J120)</f>
        <v>0</v>
      </c>
      <c r="K121" s="1708">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v>4988</v>
      </c>
      <c r="D124" s="559"/>
      <c r="E124" s="466"/>
      <c r="F124" s="546"/>
      <c r="G124" s="466"/>
      <c r="H124" s="466"/>
      <c r="I124" s="466"/>
      <c r="J124" s="466"/>
      <c r="K124" s="466"/>
    </row>
    <row r="125" spans="1:11" ht="12.75" customHeight="1" x14ac:dyDescent="0.2">
      <c r="A125" s="461" t="s">
        <v>1521</v>
      </c>
      <c r="B125" s="560">
        <v>3105</v>
      </c>
      <c r="C125" s="464">
        <v>15976</v>
      </c>
      <c r="D125" s="559"/>
      <c r="E125" s="466"/>
      <c r="F125" s="464"/>
      <c r="G125" s="466"/>
      <c r="H125" s="466"/>
      <c r="I125" s="466"/>
      <c r="J125" s="466"/>
      <c r="K125" s="466"/>
    </row>
    <row r="126" spans="1:11" ht="12.75" customHeight="1" x14ac:dyDescent="0.2">
      <c r="A126" s="461" t="s">
        <v>922</v>
      </c>
      <c r="B126" s="560">
        <v>3110</v>
      </c>
      <c r="C126" s="549">
        <v>14609</v>
      </c>
      <c r="D126" s="464"/>
      <c r="E126" s="466"/>
      <c r="F126" s="464"/>
      <c r="G126" s="466"/>
      <c r="H126" s="466"/>
      <c r="I126" s="466"/>
      <c r="J126" s="466"/>
      <c r="K126" s="466"/>
    </row>
    <row r="127" spans="1:11" ht="12.75" customHeight="1" x14ac:dyDescent="0.2">
      <c r="A127" s="461" t="s">
        <v>107</v>
      </c>
      <c r="B127" s="560">
        <v>3120</v>
      </c>
      <c r="C127" s="464">
        <v>10406</v>
      </c>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8" t="s">
        <v>1092</v>
      </c>
      <c r="B131" s="1740"/>
      <c r="C131" s="1727">
        <f>SUM(C124:C130)</f>
        <v>45979</v>
      </c>
      <c r="D131" s="1727">
        <f>SUM(D124:D130)</f>
        <v>0</v>
      </c>
      <c r="E131" s="467" t="s">
        <v>1231</v>
      </c>
      <c r="F131" s="1727">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8" t="s">
        <v>624</v>
      </c>
      <c r="B140" s="1740"/>
      <c r="C140" s="1727">
        <f>SUM(C133:C139)</f>
        <v>0</v>
      </c>
      <c r="D140" s="1727">
        <f>SUM(D133:D139)</f>
        <v>0</v>
      </c>
      <c r="E140" s="559" t="s">
        <v>1231</v>
      </c>
      <c r="F140" s="475"/>
      <c r="G140" s="1727">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8" t="s">
        <v>414</v>
      </c>
      <c r="B144" s="1740"/>
      <c r="C144" s="1708">
        <f>SUM(C142:C143)</f>
        <v>0</v>
      </c>
      <c r="D144" s="466"/>
      <c r="E144" s="507"/>
      <c r="F144" s="466"/>
      <c r="G144" s="1741">
        <f>SUM(G142:G143)</f>
        <v>0</v>
      </c>
      <c r="H144" s="466"/>
      <c r="I144" s="466"/>
      <c r="J144" s="466"/>
      <c r="K144" s="466"/>
    </row>
    <row r="145" spans="1:11" s="202" customFormat="1" ht="12.75" customHeight="1" thickTop="1" x14ac:dyDescent="0.2">
      <c r="A145" s="1518" t="s">
        <v>1116</v>
      </c>
      <c r="B145" s="566">
        <v>3360</v>
      </c>
      <c r="C145" s="567">
        <v>1252</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13520</v>
      </c>
      <c r="G151" s="465"/>
      <c r="H151" s="466"/>
      <c r="I151" s="466"/>
      <c r="J151" s="466"/>
      <c r="K151" s="466"/>
    </row>
    <row r="152" spans="1:11" ht="12.75" customHeight="1" x14ac:dyDescent="0.2">
      <c r="A152" s="461" t="s">
        <v>1117</v>
      </c>
      <c r="B152" s="560">
        <v>3510</v>
      </c>
      <c r="C152" s="549"/>
      <c r="D152" s="464"/>
      <c r="E152" s="559"/>
      <c r="F152" s="464">
        <v>113556</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8" t="s">
        <v>96</v>
      </c>
      <c r="B154" s="1740"/>
      <c r="C154" s="1727">
        <f>SUM(C151:C153)</f>
        <v>0</v>
      </c>
      <c r="D154" s="1727">
        <f>SUM(D151:D153)</f>
        <v>0</v>
      </c>
      <c r="E154" s="559"/>
      <c r="F154" s="1727">
        <f>SUM(F151:F153)</f>
        <v>127076</v>
      </c>
      <c r="G154" s="1727">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c r="D171" s="578"/>
      <c r="E171" s="578"/>
      <c r="F171" s="578"/>
      <c r="G171" s="579"/>
      <c r="H171" s="580"/>
      <c r="I171" s="579"/>
      <c r="J171" s="579"/>
      <c r="K171" s="580"/>
    </row>
    <row r="172" spans="1:11" ht="12.75" customHeight="1" thickTop="1" thickBot="1" x14ac:dyDescent="0.25">
      <c r="A172" s="2155" t="s">
        <v>418</v>
      </c>
      <c r="B172" s="2156"/>
      <c r="C172" s="1742">
        <f t="shared" ref="C172:K172" si="6">SUM(C131,C140,C144,C145:C149,C154,C155:C170,C171)</f>
        <v>47231</v>
      </c>
      <c r="D172" s="1742">
        <f t="shared" si="6"/>
        <v>0</v>
      </c>
      <c r="E172" s="1742">
        <f t="shared" si="6"/>
        <v>0</v>
      </c>
      <c r="F172" s="1742">
        <f t="shared" si="6"/>
        <v>127076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456524</v>
      </c>
      <c r="D173" s="1735">
        <f>SUM(D121,D172)</f>
        <v>0</v>
      </c>
      <c r="E173" s="1735">
        <f>SUM(E121,E172)</f>
        <v>0</v>
      </c>
      <c r="F173" s="1735">
        <f t="shared" ref="F173:K173" si="7">SUM(F121,F172)</f>
        <v>189553</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57" t="s">
        <v>1572</v>
      </c>
      <c r="B175" s="2158"/>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61" t="s">
        <v>1764</v>
      </c>
      <c r="B178" s="2162"/>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5" customFormat="1" ht="15.75" customHeight="1" thickTop="1" x14ac:dyDescent="0.2">
      <c r="A179" s="2165" t="s">
        <v>1763</v>
      </c>
      <c r="B179" s="2166"/>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c r="D183" s="464"/>
      <c r="E183" s="466"/>
      <c r="F183" s="464"/>
      <c r="G183" s="464"/>
      <c r="H183" s="464"/>
      <c r="I183" s="466"/>
      <c r="J183" s="466"/>
      <c r="K183" s="464"/>
    </row>
    <row r="184" spans="1:11" ht="13.5" thickBot="1" x14ac:dyDescent="0.25">
      <c r="A184" s="2163" t="s">
        <v>818</v>
      </c>
      <c r="B184" s="2164"/>
      <c r="C184" s="1727">
        <f>SUM(C180:C183)</f>
        <v>0</v>
      </c>
      <c r="D184" s="1727">
        <f>SUM(D180:D183)</f>
        <v>0</v>
      </c>
      <c r="E184" s="466"/>
      <c r="F184" s="1727">
        <f>SUM(F180:F183)</f>
        <v>0</v>
      </c>
      <c r="G184" s="1727">
        <f>SUM(G180:G183)</f>
        <v>0</v>
      </c>
      <c r="H184" s="1727">
        <f>SUM(H180:H183)</f>
        <v>0</v>
      </c>
      <c r="I184" s="466"/>
      <c r="J184" s="466"/>
      <c r="K184" s="1708">
        <f>SUM(K180:K183)</f>
        <v>0</v>
      </c>
    </row>
    <row r="185" spans="1:11" ht="22.5" customHeight="1" thickTop="1" x14ac:dyDescent="0.2">
      <c r="A185" s="2159" t="s">
        <v>1906</v>
      </c>
      <c r="B185" s="2160"/>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8" t="s">
        <v>1697</v>
      </c>
      <c r="B191" s="1729"/>
      <c r="C191" s="1727">
        <f>SUM(C187:C190)</f>
        <v>0</v>
      </c>
      <c r="D191" s="1727">
        <f>SUM(D187:D190)</f>
        <v>0</v>
      </c>
      <c r="E191" s="559"/>
      <c r="F191" s="1727">
        <f>SUM(F187:F190)</f>
        <v>0</v>
      </c>
      <c r="G191" s="1727">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49096</v>
      </c>
      <c r="D194" s="466"/>
      <c r="E194" s="559"/>
      <c r="F194" s="466"/>
      <c r="G194" s="583"/>
      <c r="H194" s="466"/>
      <c r="I194" s="466"/>
      <c r="J194" s="466"/>
      <c r="K194" s="466"/>
    </row>
    <row r="195" spans="1:11" ht="12.75" customHeight="1" x14ac:dyDescent="0.2">
      <c r="A195" s="461" t="s">
        <v>1107</v>
      </c>
      <c r="B195" s="468">
        <v>4215</v>
      </c>
      <c r="C195" s="549">
        <v>772</v>
      </c>
      <c r="D195" s="466"/>
      <c r="E195" s="559"/>
      <c r="F195" s="466"/>
      <c r="G195" s="583"/>
      <c r="H195" s="466"/>
      <c r="I195" s="466"/>
      <c r="J195" s="466"/>
      <c r="K195" s="466"/>
    </row>
    <row r="196" spans="1:11" ht="12.75" customHeight="1" x14ac:dyDescent="0.2">
      <c r="A196" s="461" t="s">
        <v>1119</v>
      </c>
      <c r="B196" s="468">
        <v>4220</v>
      </c>
      <c r="C196" s="549">
        <v>22288</v>
      </c>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8" t="s">
        <v>569</v>
      </c>
      <c r="B201" s="1729"/>
      <c r="C201" s="1708">
        <f>SUM(C193:C200)</f>
        <v>72156</v>
      </c>
      <c r="D201" s="466"/>
      <c r="E201" s="466"/>
      <c r="F201" s="466"/>
      <c r="G201" s="1708">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45775</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8" t="s">
        <v>420</v>
      </c>
      <c r="B211" s="1729"/>
      <c r="C211" s="1727">
        <f>SUM(C203:C210)</f>
        <v>45775</v>
      </c>
      <c r="D211" s="1727">
        <f>SUM(D203:D210)</f>
        <v>0</v>
      </c>
      <c r="E211" s="466"/>
      <c r="F211" s="1727">
        <f>SUM(F203:F210)</f>
        <v>0</v>
      </c>
      <c r="G211" s="1727">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v>5113</v>
      </c>
      <c r="D213" s="464"/>
      <c r="E213" s="466"/>
      <c r="F213" s="464"/>
      <c r="G213" s="464"/>
      <c r="H213" s="466"/>
      <c r="I213" s="466"/>
      <c r="J213" s="466"/>
      <c r="K213" s="466"/>
    </row>
    <row r="214" spans="1:11" ht="12.75" customHeight="1" x14ac:dyDescent="0.2">
      <c r="A214" s="461" t="s">
        <v>1528</v>
      </c>
      <c r="B214" s="468">
        <v>4421</v>
      </c>
      <c r="C214" s="549"/>
      <c r="D214" s="464"/>
      <c r="E214" s="466"/>
      <c r="F214" s="464"/>
      <c r="G214" s="464"/>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8" t="s">
        <v>944</v>
      </c>
      <c r="B216" s="1729"/>
      <c r="C216" s="1727">
        <f>SUM(C213:C215)</f>
        <v>5113</v>
      </c>
      <c r="D216" s="1727">
        <f>SUM(D213:D215)</f>
        <v>0</v>
      </c>
      <c r="E216" s="466" t="s">
        <v>1231</v>
      </c>
      <c r="F216" s="1727">
        <f>SUM(F213:F215)</f>
        <v>0</v>
      </c>
      <c r="G216" s="1727">
        <f>SUM(G213:G215)</f>
        <v>0</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8" t="s">
        <v>467</v>
      </c>
      <c r="B224" s="1729"/>
      <c r="C224" s="1727">
        <f>SUM(C218:C223)</f>
        <v>0</v>
      </c>
      <c r="D224" s="1727">
        <f>SUM(D218:D223)</f>
        <v>0</v>
      </c>
      <c r="E224" s="466"/>
      <c r="F224" s="1727">
        <f>SUM(F218:F223)</f>
        <v>0</v>
      </c>
      <c r="G224" s="1727">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3" t="s">
        <v>1145</v>
      </c>
      <c r="B228" s="1744"/>
      <c r="C228" s="1727">
        <f>SUM(C226:C227)</f>
        <v>0</v>
      </c>
      <c r="D228" s="1727">
        <f>SUM(D226:D227)</f>
        <v>0</v>
      </c>
      <c r="E228" s="466"/>
      <c r="F228" s="466"/>
      <c r="G228" s="1727">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v>4423</v>
      </c>
      <c r="D267" s="574"/>
      <c r="E267" s="466"/>
      <c r="F267" s="574"/>
      <c r="G267" s="574"/>
      <c r="H267" s="466"/>
      <c r="I267" s="466"/>
      <c r="J267" s="466"/>
      <c r="K267" s="466"/>
    </row>
    <row r="268" spans="1:11" ht="12.75" customHeight="1" thickTop="1" thickBot="1" x14ac:dyDescent="0.25">
      <c r="A268" s="461" t="s">
        <v>782</v>
      </c>
      <c r="B268" s="468">
        <v>4932</v>
      </c>
      <c r="C268" s="574"/>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5108</v>
      </c>
      <c r="D270" s="574"/>
      <c r="E270" s="466"/>
      <c r="F270" s="574"/>
      <c r="G270" s="574"/>
      <c r="H270" s="466"/>
      <c r="I270" s="466"/>
      <c r="J270" s="466"/>
      <c r="K270" s="466"/>
    </row>
    <row r="271" spans="1:11" ht="12.75" customHeight="1" thickTop="1" thickBot="1" x14ac:dyDescent="0.25">
      <c r="A271" s="461" t="s">
        <v>395</v>
      </c>
      <c r="B271" s="468">
        <v>4992</v>
      </c>
      <c r="C271" s="573"/>
      <c r="D271" s="574"/>
      <c r="E271" s="466"/>
      <c r="F271" s="574"/>
      <c r="G271" s="574"/>
      <c r="H271" s="466"/>
      <c r="I271" s="466"/>
      <c r="J271" s="466"/>
      <c r="K271" s="466"/>
    </row>
    <row r="272" spans="1:11" s="592" customFormat="1" ht="12.75" customHeight="1" thickTop="1" thickBot="1" x14ac:dyDescent="0.25">
      <c r="A272" s="561" t="s">
        <v>77</v>
      </c>
      <c r="B272" s="555">
        <v>4999</v>
      </c>
      <c r="C272" s="573"/>
      <c r="D272" s="574"/>
      <c r="E272" s="466"/>
      <c r="F272" s="574"/>
      <c r="G272" s="574"/>
      <c r="H272" s="528"/>
      <c r="I272" s="466"/>
      <c r="J272" s="466"/>
      <c r="K272" s="528"/>
    </row>
    <row r="273" spans="1:11" ht="14.25" thickTop="1" thickBot="1" x14ac:dyDescent="0.25">
      <c r="A273" s="1728" t="s">
        <v>1765</v>
      </c>
      <c r="B273" s="1747"/>
      <c r="C273" s="1735">
        <f t="shared" ref="C273:H273" si="10">SUM(C191,C201,C211,C216,C224,C228,C229,C259:C272)</f>
        <v>132575</v>
      </c>
      <c r="D273" s="1735">
        <f t="shared" si="10"/>
        <v>0</v>
      </c>
      <c r="E273" s="1735">
        <f t="shared" si="10"/>
        <v>0</v>
      </c>
      <c r="F273" s="1735">
        <f t="shared" si="10"/>
        <v>0</v>
      </c>
      <c r="G273" s="1735">
        <f t="shared" si="10"/>
        <v>0</v>
      </c>
      <c r="H273" s="1735">
        <f t="shared" si="10"/>
        <v>0</v>
      </c>
      <c r="I273" s="466"/>
      <c r="J273" s="1735">
        <f>SUM(J191,J201,J211,J216,J224,J228,J229,J259:J272)</f>
        <v>0</v>
      </c>
      <c r="K273" s="1722">
        <f>SUM(K191,K201,K211,K216,K224,K228,K229,K259:K272)</f>
        <v>0</v>
      </c>
    </row>
    <row r="274" spans="1:11" ht="14.25" thickTop="1" thickBot="1" x14ac:dyDescent="0.25">
      <c r="A274" s="1748" t="s">
        <v>1147</v>
      </c>
      <c r="B274" s="1749" t="s">
        <v>915</v>
      </c>
      <c r="C274" s="1735">
        <f>SUM(C178,C184,C273)</f>
        <v>132575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1517838</v>
      </c>
      <c r="D275" s="1735">
        <f t="shared" si="12"/>
        <v>110540</v>
      </c>
      <c r="E275" s="1735">
        <f t="shared" si="12"/>
        <v>149566</v>
      </c>
      <c r="F275" s="1735">
        <f t="shared" si="12"/>
        <v>245057</v>
      </c>
      <c r="G275" s="1735">
        <f t="shared" si="12"/>
        <v>57021</v>
      </c>
      <c r="H275" s="1735">
        <f t="shared" si="12"/>
        <v>0</v>
      </c>
      <c r="I275" s="1735">
        <f t="shared" si="12"/>
        <v>22494</v>
      </c>
      <c r="J275" s="1735">
        <f t="shared" si="12"/>
        <v>69985</v>
      </c>
      <c r="K275" s="1722">
        <f t="shared" si="12"/>
        <v>22099</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sheet="1" objects="1" scenarios="1"/>
  <mergeCells count="7">
    <mergeCell ref="A1:A2"/>
    <mergeCell ref="A172:B172"/>
    <mergeCell ref="A175:B175"/>
    <mergeCell ref="A185:B185"/>
    <mergeCell ref="A178:B178"/>
    <mergeCell ref="A184:B184"/>
    <mergeCell ref="A179:B179"/>
  </mergeCells>
  <phoneticPr fontId="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Italic"&amp;9The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5" activePane="bottomLeft" state="frozen"/>
      <selection activeCell="G25" sqref="G25"/>
      <selection pane="bottomLeft" activeCell="G25" sqref="G25"/>
    </sheetView>
  </sheetViews>
  <sheetFormatPr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7"/>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92" t="s">
        <v>315</v>
      </c>
      <c r="B3" s="2193"/>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v>682453</v>
      </c>
      <c r="D5" s="464">
        <v>32366</v>
      </c>
      <c r="E5" s="464">
        <v>14958</v>
      </c>
      <c r="F5" s="464">
        <v>56714</v>
      </c>
      <c r="G5" s="464">
        <v>1302</v>
      </c>
      <c r="H5" s="464"/>
      <c r="I5" s="465"/>
      <c r="J5" s="465"/>
      <c r="K5" s="1691">
        <f>SUM(C5:J5)</f>
        <v>787793</v>
      </c>
      <c r="L5" s="464">
        <v>796616</v>
      </c>
    </row>
    <row r="6" spans="1:14" x14ac:dyDescent="0.2">
      <c r="A6" s="1524" t="s">
        <v>1508</v>
      </c>
      <c r="B6" s="613" t="s">
        <v>1506</v>
      </c>
      <c r="C6" s="475"/>
      <c r="D6" s="475"/>
      <c r="E6" s="464"/>
      <c r="F6" s="475"/>
      <c r="G6" s="475"/>
      <c r="H6" s="475"/>
      <c r="I6" s="475"/>
      <c r="J6" s="475"/>
      <c r="K6" s="1691">
        <f>SUM(C6,E6)</f>
        <v>0</v>
      </c>
      <c r="L6" s="464"/>
    </row>
    <row r="7" spans="1:14" x14ac:dyDescent="0.2">
      <c r="A7" s="1524" t="s">
        <v>165</v>
      </c>
      <c r="B7" s="613" t="s">
        <v>1024</v>
      </c>
      <c r="C7" s="465"/>
      <c r="D7" s="465"/>
      <c r="E7" s="465"/>
      <c r="F7" s="465"/>
      <c r="G7" s="465"/>
      <c r="H7" s="465"/>
      <c r="I7" s="465"/>
      <c r="J7" s="465"/>
      <c r="K7" s="1691">
        <f t="shared" ref="K7:K32" si="0">SUM(C7:J7)</f>
        <v>0</v>
      </c>
      <c r="L7" s="464"/>
    </row>
    <row r="8" spans="1:14" x14ac:dyDescent="0.2">
      <c r="A8" s="1524" t="s">
        <v>166</v>
      </c>
      <c r="B8" s="613">
        <v>1200</v>
      </c>
      <c r="C8" s="464">
        <v>97885</v>
      </c>
      <c r="D8" s="464">
        <v>3972</v>
      </c>
      <c r="E8" s="464"/>
      <c r="F8" s="464"/>
      <c r="G8" s="464"/>
      <c r="H8" s="464"/>
      <c r="I8" s="465"/>
      <c r="J8" s="465"/>
      <c r="K8" s="1691">
        <f t="shared" si="0"/>
        <v>101857</v>
      </c>
      <c r="L8" s="464">
        <v>109000</v>
      </c>
    </row>
    <row r="9" spans="1:14" x14ac:dyDescent="0.2">
      <c r="A9" s="1524" t="s">
        <v>745</v>
      </c>
      <c r="B9" s="613" t="s">
        <v>1025</v>
      </c>
      <c r="C9" s="465"/>
      <c r="D9" s="465"/>
      <c r="E9" s="465"/>
      <c r="F9" s="465"/>
      <c r="G9" s="465"/>
      <c r="H9" s="465"/>
      <c r="I9" s="465"/>
      <c r="J9" s="465"/>
      <c r="K9" s="1691">
        <f t="shared" si="0"/>
        <v>0</v>
      </c>
      <c r="L9" s="464"/>
    </row>
    <row r="10" spans="1:14" x14ac:dyDescent="0.2">
      <c r="A10" s="1524" t="s">
        <v>746</v>
      </c>
      <c r="B10" s="613">
        <v>1250</v>
      </c>
      <c r="C10" s="464"/>
      <c r="D10" s="464"/>
      <c r="E10" s="464"/>
      <c r="F10" s="464"/>
      <c r="G10" s="464"/>
      <c r="H10" s="464"/>
      <c r="I10" s="465"/>
      <c r="J10" s="465"/>
      <c r="K10" s="1691">
        <f t="shared" si="0"/>
        <v>0</v>
      </c>
      <c r="L10" s="464"/>
    </row>
    <row r="11" spans="1:14" x14ac:dyDescent="0.2">
      <c r="A11" s="1524" t="s">
        <v>1192</v>
      </c>
      <c r="B11" s="613" t="s">
        <v>163</v>
      </c>
      <c r="C11" s="465"/>
      <c r="D11" s="465"/>
      <c r="E11" s="465"/>
      <c r="F11" s="465"/>
      <c r="G11" s="465"/>
      <c r="H11" s="465"/>
      <c r="I11" s="465"/>
      <c r="J11" s="465"/>
      <c r="K11" s="1691">
        <f t="shared" si="0"/>
        <v>0</v>
      </c>
      <c r="L11" s="464"/>
    </row>
    <row r="12" spans="1:14" x14ac:dyDescent="0.2">
      <c r="A12" s="1524" t="s">
        <v>1019</v>
      </c>
      <c r="B12" s="613">
        <v>1300</v>
      </c>
      <c r="C12" s="464"/>
      <c r="D12" s="464"/>
      <c r="E12" s="464"/>
      <c r="F12" s="464"/>
      <c r="G12" s="464"/>
      <c r="H12" s="464"/>
      <c r="I12" s="465"/>
      <c r="J12" s="465"/>
      <c r="K12" s="1691">
        <f t="shared" si="0"/>
        <v>0</v>
      </c>
      <c r="L12" s="464"/>
    </row>
    <row r="13" spans="1:14" x14ac:dyDescent="0.2">
      <c r="A13" s="1524" t="s">
        <v>747</v>
      </c>
      <c r="B13" s="613">
        <v>1400</v>
      </c>
      <c r="C13" s="464"/>
      <c r="D13" s="464"/>
      <c r="E13" s="464"/>
      <c r="F13" s="464"/>
      <c r="G13" s="464"/>
      <c r="H13" s="464"/>
      <c r="I13" s="465"/>
      <c r="J13" s="465"/>
      <c r="K13" s="1691">
        <f t="shared" si="0"/>
        <v>0</v>
      </c>
      <c r="L13" s="464"/>
    </row>
    <row r="14" spans="1:14" x14ac:dyDescent="0.2">
      <c r="A14" s="1524" t="s">
        <v>1020</v>
      </c>
      <c r="B14" s="613">
        <v>1500</v>
      </c>
      <c r="C14" s="464">
        <v>23600</v>
      </c>
      <c r="D14" s="464">
        <v>618</v>
      </c>
      <c r="E14" s="464">
        <v>3575</v>
      </c>
      <c r="F14" s="464">
        <v>389</v>
      </c>
      <c r="G14" s="464"/>
      <c r="H14" s="464">
        <v>1685</v>
      </c>
      <c r="I14" s="465"/>
      <c r="J14" s="465"/>
      <c r="K14" s="1691">
        <f t="shared" si="0"/>
        <v>29867</v>
      </c>
      <c r="L14" s="464">
        <v>26445</v>
      </c>
    </row>
    <row r="15" spans="1:14" x14ac:dyDescent="0.2">
      <c r="A15" s="1524" t="s">
        <v>1021</v>
      </c>
      <c r="B15" s="613">
        <v>1600</v>
      </c>
      <c r="C15" s="464"/>
      <c r="D15" s="464"/>
      <c r="E15" s="464"/>
      <c r="F15" s="464"/>
      <c r="G15" s="464"/>
      <c r="H15" s="464"/>
      <c r="I15" s="465"/>
      <c r="J15" s="465"/>
      <c r="K15" s="1691">
        <f t="shared" si="0"/>
        <v>0</v>
      </c>
      <c r="L15" s="464"/>
    </row>
    <row r="16" spans="1:14" x14ac:dyDescent="0.2">
      <c r="A16" s="1524" t="s">
        <v>1044</v>
      </c>
      <c r="B16" s="613" t="s">
        <v>444</v>
      </c>
      <c r="C16" s="464"/>
      <c r="D16" s="464"/>
      <c r="E16" s="464"/>
      <c r="F16" s="464"/>
      <c r="G16" s="464"/>
      <c r="H16" s="464"/>
      <c r="I16" s="465"/>
      <c r="J16" s="465"/>
      <c r="K16" s="1691">
        <f t="shared" si="0"/>
        <v>0</v>
      </c>
      <c r="L16" s="464"/>
    </row>
    <row r="17" spans="1:12" x14ac:dyDescent="0.2">
      <c r="A17" s="1524" t="s">
        <v>748</v>
      </c>
      <c r="B17" s="613" t="s">
        <v>164</v>
      </c>
      <c r="C17" s="465"/>
      <c r="D17" s="465"/>
      <c r="E17" s="465"/>
      <c r="F17" s="465"/>
      <c r="G17" s="465"/>
      <c r="H17" s="465"/>
      <c r="I17" s="465"/>
      <c r="J17" s="465"/>
      <c r="K17" s="1691">
        <f t="shared" si="0"/>
        <v>0</v>
      </c>
      <c r="L17" s="464"/>
    </row>
    <row r="18" spans="1:12" x14ac:dyDescent="0.2">
      <c r="A18" s="1524" t="s">
        <v>1148</v>
      </c>
      <c r="B18" s="613">
        <v>1800</v>
      </c>
      <c r="C18" s="464"/>
      <c r="D18" s="464"/>
      <c r="E18" s="464"/>
      <c r="F18" s="464"/>
      <c r="G18" s="464"/>
      <c r="H18" s="464"/>
      <c r="I18" s="465"/>
      <c r="J18" s="465"/>
      <c r="K18" s="1691">
        <f t="shared" si="0"/>
        <v>0</v>
      </c>
      <c r="L18" s="464"/>
    </row>
    <row r="19" spans="1:12" x14ac:dyDescent="0.2">
      <c r="A19" s="1524" t="s">
        <v>136</v>
      </c>
      <c r="B19" s="613">
        <v>1900</v>
      </c>
      <c r="C19" s="464"/>
      <c r="D19" s="464"/>
      <c r="E19" s="464"/>
      <c r="F19" s="464"/>
      <c r="G19" s="464"/>
      <c r="H19" s="464"/>
      <c r="I19" s="465"/>
      <c r="J19" s="465"/>
      <c r="K19" s="1691">
        <f t="shared" si="0"/>
        <v>0</v>
      </c>
      <c r="L19" s="464"/>
    </row>
    <row r="20" spans="1:12" x14ac:dyDescent="0.2">
      <c r="A20" s="1525" t="s">
        <v>762</v>
      </c>
      <c r="B20" s="601" t="s">
        <v>749</v>
      </c>
      <c r="C20" s="475"/>
      <c r="D20" s="475"/>
      <c r="E20" s="475"/>
      <c r="F20" s="475"/>
      <c r="G20" s="475"/>
      <c r="H20" s="472"/>
      <c r="I20" s="615"/>
      <c r="J20" s="473"/>
      <c r="K20" s="1691">
        <f t="shared" si="0"/>
        <v>0</v>
      </c>
      <c r="L20" s="469"/>
    </row>
    <row r="21" spans="1:12" x14ac:dyDescent="0.2">
      <c r="A21" s="1525" t="s">
        <v>763</v>
      </c>
      <c r="B21" s="601" t="s">
        <v>750</v>
      </c>
      <c r="C21" s="475"/>
      <c r="D21" s="475"/>
      <c r="E21" s="475"/>
      <c r="F21" s="475"/>
      <c r="G21" s="475"/>
      <c r="H21" s="472"/>
      <c r="I21" s="615"/>
      <c r="J21" s="475"/>
      <c r="K21" s="1691">
        <f t="shared" si="0"/>
        <v>0</v>
      </c>
      <c r="L21" s="469"/>
    </row>
    <row r="22" spans="1:12" x14ac:dyDescent="0.2">
      <c r="A22" s="1525" t="s">
        <v>764</v>
      </c>
      <c r="B22" s="601" t="s">
        <v>751</v>
      </c>
      <c r="C22" s="475"/>
      <c r="D22" s="475"/>
      <c r="E22" s="475"/>
      <c r="F22" s="475"/>
      <c r="G22" s="475"/>
      <c r="H22" s="472"/>
      <c r="I22" s="615"/>
      <c r="J22" s="475"/>
      <c r="K22" s="1691">
        <f t="shared" si="0"/>
        <v>0</v>
      </c>
      <c r="L22" s="469"/>
    </row>
    <row r="23" spans="1:12" x14ac:dyDescent="0.2">
      <c r="A23" s="1525" t="s">
        <v>765</v>
      </c>
      <c r="B23" s="601" t="s">
        <v>752</v>
      </c>
      <c r="C23" s="475"/>
      <c r="D23" s="475"/>
      <c r="E23" s="475"/>
      <c r="F23" s="475"/>
      <c r="G23" s="475"/>
      <c r="H23" s="472"/>
      <c r="I23" s="615"/>
      <c r="J23" s="475"/>
      <c r="K23" s="1691">
        <f t="shared" si="0"/>
        <v>0</v>
      </c>
      <c r="L23" s="469"/>
    </row>
    <row r="24" spans="1:12" ht="12.75" customHeight="1" x14ac:dyDescent="0.2">
      <c r="A24" s="1525" t="s">
        <v>766</v>
      </c>
      <c r="B24" s="601" t="s">
        <v>753</v>
      </c>
      <c r="C24" s="475"/>
      <c r="D24" s="475"/>
      <c r="E24" s="475"/>
      <c r="F24" s="475"/>
      <c r="G24" s="475"/>
      <c r="H24" s="472"/>
      <c r="I24" s="615"/>
      <c r="J24" s="475"/>
      <c r="K24" s="1691">
        <f t="shared" si="0"/>
        <v>0</v>
      </c>
      <c r="L24" s="469"/>
    </row>
    <row r="25" spans="1:12" ht="12.75" customHeight="1" x14ac:dyDescent="0.2">
      <c r="A25" s="1525" t="s">
        <v>835</v>
      </c>
      <c r="B25" s="601" t="s">
        <v>754</v>
      </c>
      <c r="C25" s="475"/>
      <c r="D25" s="475"/>
      <c r="E25" s="475"/>
      <c r="F25" s="475"/>
      <c r="G25" s="475"/>
      <c r="H25" s="472"/>
      <c r="I25" s="615"/>
      <c r="J25" s="475"/>
      <c r="K25" s="1691">
        <f t="shared" si="0"/>
        <v>0</v>
      </c>
      <c r="L25" s="469"/>
    </row>
    <row r="26" spans="1:12" x14ac:dyDescent="0.2">
      <c r="A26" s="1525" t="s">
        <v>643</v>
      </c>
      <c r="B26" s="601" t="s">
        <v>755</v>
      </c>
      <c r="C26" s="475"/>
      <c r="D26" s="475"/>
      <c r="E26" s="475"/>
      <c r="F26" s="475"/>
      <c r="G26" s="475"/>
      <c r="H26" s="472"/>
      <c r="I26" s="615"/>
      <c r="J26" s="475"/>
      <c r="K26" s="1691">
        <f t="shared" si="0"/>
        <v>0</v>
      </c>
      <c r="L26" s="469"/>
    </row>
    <row r="27" spans="1:12" x14ac:dyDescent="0.2">
      <c r="A27" s="1525" t="s">
        <v>644</v>
      </c>
      <c r="B27" s="601" t="s">
        <v>756</v>
      </c>
      <c r="C27" s="475"/>
      <c r="D27" s="475"/>
      <c r="E27" s="475"/>
      <c r="F27" s="475"/>
      <c r="G27" s="475"/>
      <c r="H27" s="472"/>
      <c r="I27" s="615"/>
      <c r="J27" s="475"/>
      <c r="K27" s="1691">
        <f t="shared" si="0"/>
        <v>0</v>
      </c>
      <c r="L27" s="469"/>
    </row>
    <row r="28" spans="1:12" x14ac:dyDescent="0.2">
      <c r="A28" s="1525" t="s">
        <v>152</v>
      </c>
      <c r="B28" s="601" t="s">
        <v>757</v>
      </c>
      <c r="C28" s="475"/>
      <c r="D28" s="475"/>
      <c r="E28" s="475"/>
      <c r="F28" s="475"/>
      <c r="G28" s="475"/>
      <c r="H28" s="472"/>
      <c r="I28" s="615"/>
      <c r="J28" s="475"/>
      <c r="K28" s="1691">
        <f t="shared" si="0"/>
        <v>0</v>
      </c>
      <c r="L28" s="469"/>
    </row>
    <row r="29" spans="1:12" x14ac:dyDescent="0.2">
      <c r="A29" s="1525" t="s">
        <v>153</v>
      </c>
      <c r="B29" s="601" t="s">
        <v>758</v>
      </c>
      <c r="C29" s="475"/>
      <c r="D29" s="475"/>
      <c r="E29" s="475"/>
      <c r="F29" s="475"/>
      <c r="G29" s="475"/>
      <c r="H29" s="472"/>
      <c r="I29" s="615"/>
      <c r="J29" s="475"/>
      <c r="K29" s="1691">
        <f t="shared" si="0"/>
        <v>0</v>
      </c>
      <c r="L29" s="469"/>
    </row>
    <row r="30" spans="1:12" x14ac:dyDescent="0.2">
      <c r="A30" s="1525" t="s">
        <v>154</v>
      </c>
      <c r="B30" s="601" t="s">
        <v>759</v>
      </c>
      <c r="C30" s="475"/>
      <c r="D30" s="475"/>
      <c r="E30" s="475"/>
      <c r="F30" s="475"/>
      <c r="G30" s="475"/>
      <c r="H30" s="472"/>
      <c r="I30" s="615"/>
      <c r="J30" s="475"/>
      <c r="K30" s="1691">
        <f t="shared" si="0"/>
        <v>0</v>
      </c>
      <c r="L30" s="469"/>
    </row>
    <row r="31" spans="1:12" x14ac:dyDescent="0.2">
      <c r="A31" s="1525" t="s">
        <v>155</v>
      </c>
      <c r="B31" s="601" t="s">
        <v>760</v>
      </c>
      <c r="C31" s="475"/>
      <c r="D31" s="475"/>
      <c r="E31" s="475"/>
      <c r="F31" s="475"/>
      <c r="G31" s="475"/>
      <c r="H31" s="472"/>
      <c r="I31" s="615"/>
      <c r="J31" s="475"/>
      <c r="K31" s="1691">
        <f t="shared" si="0"/>
        <v>0</v>
      </c>
      <c r="L31" s="469"/>
    </row>
    <row r="32" spans="1:12" x14ac:dyDescent="0.2">
      <c r="A32" s="1526" t="s">
        <v>1191</v>
      </c>
      <c r="B32" s="613" t="s">
        <v>761</v>
      </c>
      <c r="C32" s="475"/>
      <c r="D32" s="475"/>
      <c r="E32" s="475"/>
      <c r="F32" s="475"/>
      <c r="G32" s="475"/>
      <c r="H32" s="472"/>
      <c r="I32" s="615"/>
      <c r="J32" s="478"/>
      <c r="K32" s="1691">
        <f t="shared" si="0"/>
        <v>0</v>
      </c>
      <c r="L32" s="469"/>
    </row>
    <row r="33" spans="1:14" ht="12.75" customHeight="1" thickBot="1" x14ac:dyDescent="0.25">
      <c r="A33" s="1688" t="s">
        <v>1767</v>
      </c>
      <c r="B33" s="1689" t="s">
        <v>591</v>
      </c>
      <c r="C33" s="1690">
        <f>SUM(C5:C32)</f>
        <v>803938</v>
      </c>
      <c r="D33" s="1690">
        <f t="shared" ref="D33:L33" si="1">SUM(D5:D32)</f>
        <v>36956</v>
      </c>
      <c r="E33" s="1690">
        <f t="shared" si="1"/>
        <v>18533</v>
      </c>
      <c r="F33" s="1690">
        <f t="shared" si="1"/>
        <v>57103</v>
      </c>
      <c r="G33" s="1690">
        <f t="shared" si="1"/>
        <v>1302</v>
      </c>
      <c r="H33" s="1690">
        <f t="shared" si="1"/>
        <v>1685</v>
      </c>
      <c r="I33" s="1690">
        <f t="shared" si="1"/>
        <v>0</v>
      </c>
      <c r="J33" s="1690">
        <f t="shared" si="1"/>
        <v>0</v>
      </c>
      <c r="K33" s="1690">
        <f t="shared" si="1"/>
        <v>919517</v>
      </c>
      <c r="L33" s="1690">
        <f t="shared" si="1"/>
        <v>932061</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c r="D36" s="479"/>
      <c r="E36" s="479"/>
      <c r="F36" s="479"/>
      <c r="G36" s="479"/>
      <c r="H36" s="479"/>
      <c r="I36" s="465"/>
      <c r="J36" s="465"/>
      <c r="K36" s="1691">
        <f t="shared" ref="K36:K41" si="2">SUM(C36:J36)</f>
        <v>0</v>
      </c>
      <c r="L36" s="464"/>
    </row>
    <row r="37" spans="1:14" x14ac:dyDescent="0.2">
      <c r="A37" s="1524" t="s">
        <v>1151</v>
      </c>
      <c r="B37" s="613">
        <v>2120</v>
      </c>
      <c r="C37" s="464"/>
      <c r="D37" s="464"/>
      <c r="E37" s="464"/>
      <c r="F37" s="464"/>
      <c r="G37" s="464"/>
      <c r="H37" s="464"/>
      <c r="I37" s="465"/>
      <c r="J37" s="465"/>
      <c r="K37" s="1691">
        <f t="shared" si="2"/>
        <v>0</v>
      </c>
      <c r="L37" s="464"/>
    </row>
    <row r="38" spans="1:14" x14ac:dyDescent="0.2">
      <c r="A38" s="1524" t="s">
        <v>207</v>
      </c>
      <c r="B38" s="613">
        <v>2130</v>
      </c>
      <c r="C38" s="464"/>
      <c r="D38" s="464"/>
      <c r="E38" s="464"/>
      <c r="F38" s="464">
        <v>279</v>
      </c>
      <c r="G38" s="464"/>
      <c r="H38" s="464"/>
      <c r="I38" s="465"/>
      <c r="J38" s="465"/>
      <c r="K38" s="1691">
        <f t="shared" si="2"/>
        <v>279</v>
      </c>
      <c r="L38" s="464"/>
    </row>
    <row r="39" spans="1:14" x14ac:dyDescent="0.2">
      <c r="A39" s="1524" t="s">
        <v>208</v>
      </c>
      <c r="B39" s="613">
        <v>2140</v>
      </c>
      <c r="C39" s="464"/>
      <c r="D39" s="464"/>
      <c r="E39" s="464"/>
      <c r="F39" s="464"/>
      <c r="G39" s="464"/>
      <c r="H39" s="464"/>
      <c r="I39" s="465"/>
      <c r="J39" s="465"/>
      <c r="K39" s="1691">
        <f t="shared" si="2"/>
        <v>0</v>
      </c>
      <c r="L39" s="464"/>
    </row>
    <row r="40" spans="1:14" x14ac:dyDescent="0.2">
      <c r="A40" s="1524" t="s">
        <v>209</v>
      </c>
      <c r="B40" s="613">
        <v>2150</v>
      </c>
      <c r="C40" s="464"/>
      <c r="D40" s="464"/>
      <c r="E40" s="464"/>
      <c r="F40" s="464"/>
      <c r="G40" s="464"/>
      <c r="H40" s="464"/>
      <c r="I40" s="465"/>
      <c r="J40" s="465"/>
      <c r="K40" s="1691">
        <f t="shared" si="2"/>
        <v>0</v>
      </c>
      <c r="L40" s="464"/>
    </row>
    <row r="41" spans="1:14" x14ac:dyDescent="0.2">
      <c r="A41" s="1524" t="s">
        <v>1768</v>
      </c>
      <c r="B41" s="613">
        <v>2190</v>
      </c>
      <c r="C41" s="464"/>
      <c r="D41" s="464"/>
      <c r="E41" s="464"/>
      <c r="F41" s="464"/>
      <c r="G41" s="464"/>
      <c r="H41" s="464"/>
      <c r="I41" s="465"/>
      <c r="J41" s="465"/>
      <c r="K41" s="1691">
        <f t="shared" si="2"/>
        <v>0</v>
      </c>
      <c r="L41" s="464"/>
    </row>
    <row r="42" spans="1:14" ht="12.75" customHeight="1" thickBot="1" x14ac:dyDescent="0.25">
      <c r="A42" s="1688" t="s">
        <v>581</v>
      </c>
      <c r="B42" s="1689" t="s">
        <v>740</v>
      </c>
      <c r="C42" s="1690">
        <f>SUM(C36:C41)</f>
        <v>0</v>
      </c>
      <c r="D42" s="1690">
        <f t="shared" ref="D42:L42" si="3">SUM(D36:D41)</f>
        <v>0</v>
      </c>
      <c r="E42" s="1690">
        <f t="shared" si="3"/>
        <v>0</v>
      </c>
      <c r="F42" s="1690">
        <f t="shared" si="3"/>
        <v>279</v>
      </c>
      <c r="G42" s="1690">
        <f t="shared" si="3"/>
        <v>0</v>
      </c>
      <c r="H42" s="1690">
        <f t="shared" si="3"/>
        <v>0</v>
      </c>
      <c r="I42" s="1690">
        <f t="shared" si="3"/>
        <v>0</v>
      </c>
      <c r="J42" s="1690">
        <f t="shared" si="3"/>
        <v>0</v>
      </c>
      <c r="K42" s="1690">
        <f t="shared" si="3"/>
        <v>279</v>
      </c>
      <c r="L42" s="1690">
        <f t="shared" si="3"/>
        <v>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c r="D44" s="479"/>
      <c r="E44" s="479">
        <v>21345</v>
      </c>
      <c r="F44" s="479"/>
      <c r="G44" s="479"/>
      <c r="H44" s="479"/>
      <c r="I44" s="465"/>
      <c r="J44" s="465"/>
      <c r="K44" s="1692">
        <f>SUM(C44:J44)</f>
        <v>21345</v>
      </c>
      <c r="L44" s="479">
        <v>25972</v>
      </c>
    </row>
    <row r="45" spans="1:14" x14ac:dyDescent="0.2">
      <c r="A45" s="1524" t="s">
        <v>869</v>
      </c>
      <c r="B45" s="613">
        <v>2220</v>
      </c>
      <c r="C45" s="464">
        <v>7272</v>
      </c>
      <c r="D45" s="464"/>
      <c r="E45" s="464"/>
      <c r="F45" s="464">
        <v>69</v>
      </c>
      <c r="G45" s="464"/>
      <c r="H45" s="464"/>
      <c r="I45" s="465"/>
      <c r="J45" s="465"/>
      <c r="K45" s="1692">
        <f>SUM(C45:J45)</f>
        <v>7341</v>
      </c>
      <c r="L45" s="464">
        <v>8000</v>
      </c>
    </row>
    <row r="46" spans="1:14" x14ac:dyDescent="0.2">
      <c r="A46" s="1524" t="s">
        <v>870</v>
      </c>
      <c r="B46" s="613">
        <v>2230</v>
      </c>
      <c r="C46" s="464">
        <v>1625</v>
      </c>
      <c r="D46" s="464"/>
      <c r="E46" s="464"/>
      <c r="F46" s="464"/>
      <c r="G46" s="464"/>
      <c r="H46" s="464"/>
      <c r="I46" s="465"/>
      <c r="J46" s="465"/>
      <c r="K46" s="1692">
        <f>SUM(C46:J46)</f>
        <v>1625</v>
      </c>
      <c r="L46" s="464">
        <v>4125</v>
      </c>
    </row>
    <row r="47" spans="1:14" ht="12.75" customHeight="1" thickBot="1" x14ac:dyDescent="0.25">
      <c r="A47" s="1688" t="s">
        <v>582</v>
      </c>
      <c r="B47" s="1689" t="s">
        <v>32</v>
      </c>
      <c r="C47" s="1690">
        <f>SUM(C44:C46)</f>
        <v>8897</v>
      </c>
      <c r="D47" s="1690">
        <f t="shared" ref="D47:K47" si="4">SUM(D44:D46)</f>
        <v>0</v>
      </c>
      <c r="E47" s="1690">
        <f t="shared" si="4"/>
        <v>21345</v>
      </c>
      <c r="F47" s="1690">
        <f t="shared" si="4"/>
        <v>69</v>
      </c>
      <c r="G47" s="1690">
        <f t="shared" si="4"/>
        <v>0</v>
      </c>
      <c r="H47" s="1690">
        <f t="shared" si="4"/>
        <v>0</v>
      </c>
      <c r="I47" s="1690">
        <f t="shared" si="4"/>
        <v>0</v>
      </c>
      <c r="J47" s="1690">
        <f t="shared" si="4"/>
        <v>0</v>
      </c>
      <c r="K47" s="1690">
        <f t="shared" si="4"/>
        <v>30311</v>
      </c>
      <c r="L47" s="1690">
        <f>SUM(L44:L46)</f>
        <v>38097</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v>600</v>
      </c>
      <c r="D49" s="479"/>
      <c r="E49" s="479">
        <v>4165</v>
      </c>
      <c r="F49" s="479"/>
      <c r="G49" s="479"/>
      <c r="H49" s="479">
        <v>1795</v>
      </c>
      <c r="I49" s="465"/>
      <c r="J49" s="465"/>
      <c r="K49" s="1692">
        <f>SUM(C49:J49)</f>
        <v>6560</v>
      </c>
      <c r="L49" s="479">
        <v>4500</v>
      </c>
    </row>
    <row r="50" spans="1:14" x14ac:dyDescent="0.2">
      <c r="A50" s="1524" t="s">
        <v>872</v>
      </c>
      <c r="B50" s="613">
        <v>2320</v>
      </c>
      <c r="C50" s="464">
        <v>69789</v>
      </c>
      <c r="D50" s="464">
        <v>13123</v>
      </c>
      <c r="E50" s="464"/>
      <c r="F50" s="464"/>
      <c r="G50" s="464"/>
      <c r="H50" s="464">
        <v>2196</v>
      </c>
      <c r="I50" s="465"/>
      <c r="J50" s="465"/>
      <c r="K50" s="1692">
        <f>SUM(C50:J50)</f>
        <v>85108</v>
      </c>
      <c r="L50" s="464">
        <v>84300</v>
      </c>
    </row>
    <row r="51" spans="1:14" x14ac:dyDescent="0.2">
      <c r="A51" s="1524" t="s">
        <v>44</v>
      </c>
      <c r="B51" s="613">
        <v>2330</v>
      </c>
      <c r="C51" s="464"/>
      <c r="D51" s="464"/>
      <c r="E51" s="464"/>
      <c r="F51" s="464"/>
      <c r="G51" s="464"/>
      <c r="H51" s="464"/>
      <c r="I51" s="465"/>
      <c r="J51" s="465"/>
      <c r="K51" s="1692">
        <f>SUM(C51:J51)</f>
        <v>0</v>
      </c>
      <c r="L51" s="464"/>
    </row>
    <row r="52" spans="1:14" ht="22.5" x14ac:dyDescent="0.2">
      <c r="A52" s="1525" t="s">
        <v>316</v>
      </c>
      <c r="B52" s="626" t="s">
        <v>384</v>
      </c>
      <c r="C52" s="472"/>
      <c r="D52" s="472"/>
      <c r="E52" s="472"/>
      <c r="F52" s="472"/>
      <c r="G52" s="472"/>
      <c r="H52" s="472"/>
      <c r="I52" s="472"/>
      <c r="J52" s="472"/>
      <c r="K52" s="1692">
        <f>SUM(C52:J52)</f>
        <v>0</v>
      </c>
      <c r="L52" s="472"/>
    </row>
    <row r="53" spans="1:14" ht="12.75" customHeight="1" thickBot="1" x14ac:dyDescent="0.25">
      <c r="A53" s="1688" t="s">
        <v>741</v>
      </c>
      <c r="B53" s="1689" t="s">
        <v>33</v>
      </c>
      <c r="C53" s="1690">
        <f>SUM(C49:C52)</f>
        <v>70389</v>
      </c>
      <c r="D53" s="1690">
        <f t="shared" ref="D53:L53" si="5">SUM(D49:D52)</f>
        <v>13123</v>
      </c>
      <c r="E53" s="1690">
        <f t="shared" si="5"/>
        <v>4165</v>
      </c>
      <c r="F53" s="1690">
        <f t="shared" si="5"/>
        <v>0</v>
      </c>
      <c r="G53" s="1690">
        <f t="shared" si="5"/>
        <v>0</v>
      </c>
      <c r="H53" s="1690">
        <f t="shared" si="5"/>
        <v>3991</v>
      </c>
      <c r="I53" s="1690">
        <f t="shared" si="5"/>
        <v>0</v>
      </c>
      <c r="J53" s="1690">
        <f t="shared" si="5"/>
        <v>0</v>
      </c>
      <c r="K53" s="1690">
        <f t="shared" si="5"/>
        <v>91668</v>
      </c>
      <c r="L53" s="1690">
        <f t="shared" si="5"/>
        <v>88800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v>75538</v>
      </c>
      <c r="D55" s="479">
        <v>11090</v>
      </c>
      <c r="E55" s="479"/>
      <c r="F55" s="479"/>
      <c r="G55" s="479"/>
      <c r="H55" s="479"/>
      <c r="I55" s="465"/>
      <c r="J55" s="465"/>
      <c r="K55" s="1692">
        <f>SUM(C55:J55)</f>
        <v>86628</v>
      </c>
      <c r="L55" s="479">
        <v>98640</v>
      </c>
    </row>
    <row r="56" spans="1:14" ht="12.75" customHeight="1" x14ac:dyDescent="0.2">
      <c r="A56" s="1528" t="s">
        <v>394</v>
      </c>
      <c r="B56" s="627">
        <v>2490</v>
      </c>
      <c r="C56" s="464"/>
      <c r="D56" s="464"/>
      <c r="E56" s="464"/>
      <c r="F56" s="464"/>
      <c r="G56" s="464"/>
      <c r="H56" s="464"/>
      <c r="I56" s="465"/>
      <c r="J56" s="465"/>
      <c r="K56" s="1692">
        <f>SUM(C56:J56)</f>
        <v>0</v>
      </c>
      <c r="L56" s="464"/>
    </row>
    <row r="57" spans="1:14" s="341" customFormat="1" ht="12.75" customHeight="1" thickBot="1" x14ac:dyDescent="0.25">
      <c r="A57" s="1688" t="s">
        <v>281</v>
      </c>
      <c r="B57" s="1693" t="s">
        <v>34</v>
      </c>
      <c r="C57" s="1694">
        <f>SUM(C55:C56)</f>
        <v>75538</v>
      </c>
      <c r="D57" s="1694">
        <f t="shared" ref="D57:K57" si="6">SUM(D55:D56)</f>
        <v>11090</v>
      </c>
      <c r="E57" s="1694">
        <f t="shared" si="6"/>
        <v>0</v>
      </c>
      <c r="F57" s="1694">
        <f t="shared" si="6"/>
        <v>0</v>
      </c>
      <c r="G57" s="1694">
        <f t="shared" si="6"/>
        <v>0</v>
      </c>
      <c r="H57" s="1694">
        <f t="shared" si="6"/>
        <v>0</v>
      </c>
      <c r="I57" s="1694">
        <f t="shared" si="6"/>
        <v>0</v>
      </c>
      <c r="J57" s="1694">
        <f t="shared" si="6"/>
        <v>0</v>
      </c>
      <c r="K57" s="1694">
        <f t="shared" si="6"/>
        <v>86628</v>
      </c>
      <c r="L57" s="1690">
        <f>SUM(L55:L56)</f>
        <v>98640</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92">
        <f t="shared" ref="K59:K64" si="7">SUM(C59:J59)</f>
        <v>0</v>
      </c>
      <c r="L59" s="479"/>
      <c r="M59" s="608"/>
      <c r="N59" s="608"/>
    </row>
    <row r="60" spans="1:14" s="341" customFormat="1" x14ac:dyDescent="0.2">
      <c r="A60" s="1524" t="s">
        <v>483</v>
      </c>
      <c r="B60" s="613">
        <v>2520</v>
      </c>
      <c r="C60" s="464">
        <v>18894</v>
      </c>
      <c r="D60" s="464">
        <v>2667</v>
      </c>
      <c r="E60" s="464">
        <v>168</v>
      </c>
      <c r="F60" s="464"/>
      <c r="G60" s="464"/>
      <c r="H60" s="464"/>
      <c r="I60" s="465"/>
      <c r="J60" s="465"/>
      <c r="K60" s="1692">
        <f t="shared" si="7"/>
        <v>21729</v>
      </c>
      <c r="L60" s="464">
        <v>29700</v>
      </c>
      <c r="M60" s="608"/>
      <c r="N60" s="608"/>
    </row>
    <row r="61" spans="1:14" s="341" customFormat="1" x14ac:dyDescent="0.2">
      <c r="A61" s="1524" t="s">
        <v>206</v>
      </c>
      <c r="B61" s="613">
        <v>2540</v>
      </c>
      <c r="C61" s="464"/>
      <c r="D61" s="464"/>
      <c r="E61" s="464"/>
      <c r="F61" s="464"/>
      <c r="G61" s="464"/>
      <c r="H61" s="464"/>
      <c r="I61" s="465"/>
      <c r="J61" s="465"/>
      <c r="K61" s="1692">
        <f t="shared" si="7"/>
        <v>0</v>
      </c>
      <c r="L61" s="464">
        <v>5375</v>
      </c>
      <c r="M61" s="608"/>
      <c r="N61" s="608"/>
    </row>
    <row r="62" spans="1:14" s="341" customFormat="1" x14ac:dyDescent="0.2">
      <c r="A62" s="1524" t="s">
        <v>1010</v>
      </c>
      <c r="B62" s="613">
        <v>2550</v>
      </c>
      <c r="C62" s="464"/>
      <c r="D62" s="464"/>
      <c r="E62" s="464"/>
      <c r="F62" s="464"/>
      <c r="G62" s="464"/>
      <c r="H62" s="464"/>
      <c r="I62" s="465"/>
      <c r="J62" s="465"/>
      <c r="K62" s="1692">
        <f t="shared" si="7"/>
        <v>0</v>
      </c>
      <c r="L62" s="464"/>
      <c r="M62" s="608"/>
      <c r="N62" s="608"/>
    </row>
    <row r="63" spans="1:14" s="608" customFormat="1" x14ac:dyDescent="0.2">
      <c r="A63" s="1524" t="s">
        <v>102</v>
      </c>
      <c r="B63" s="613">
        <v>2560</v>
      </c>
      <c r="C63" s="464">
        <v>27656</v>
      </c>
      <c r="D63" s="464">
        <v>0</v>
      </c>
      <c r="E63" s="464">
        <v>5916</v>
      </c>
      <c r="F63" s="464">
        <v>52808</v>
      </c>
      <c r="G63" s="464"/>
      <c r="H63" s="464"/>
      <c r="I63" s="465"/>
      <c r="J63" s="465"/>
      <c r="K63" s="1692">
        <f t="shared" si="7"/>
        <v>86380</v>
      </c>
      <c r="L63" s="464">
        <v>72850</v>
      </c>
    </row>
    <row r="64" spans="1:14" s="608" customFormat="1" x14ac:dyDescent="0.2">
      <c r="A64" s="1529" t="s">
        <v>103</v>
      </c>
      <c r="B64" s="629">
        <v>2570</v>
      </c>
      <c r="C64" s="479"/>
      <c r="D64" s="479"/>
      <c r="E64" s="479"/>
      <c r="F64" s="479"/>
      <c r="G64" s="479"/>
      <c r="H64" s="479"/>
      <c r="I64" s="465"/>
      <c r="J64" s="465"/>
      <c r="K64" s="1692">
        <f t="shared" si="7"/>
        <v>0</v>
      </c>
      <c r="L64" s="479"/>
    </row>
    <row r="65" spans="1:14" s="341" customFormat="1" ht="12.75" customHeight="1" thickBot="1" x14ac:dyDescent="0.25">
      <c r="A65" s="1688" t="s">
        <v>743</v>
      </c>
      <c r="B65" s="1689" t="s">
        <v>35</v>
      </c>
      <c r="C65" s="1690">
        <f>SUM(C59:C64)</f>
        <v>46550</v>
      </c>
      <c r="D65" s="1690">
        <f t="shared" ref="D65:L65" si="8">SUM(D59:D64)</f>
        <v>2667</v>
      </c>
      <c r="E65" s="1690">
        <f t="shared" si="8"/>
        <v>6084</v>
      </c>
      <c r="F65" s="1690">
        <f t="shared" si="8"/>
        <v>52808</v>
      </c>
      <c r="G65" s="1690">
        <f t="shared" si="8"/>
        <v>0</v>
      </c>
      <c r="H65" s="1690">
        <f t="shared" si="8"/>
        <v>0</v>
      </c>
      <c r="I65" s="1690">
        <f t="shared" si="8"/>
        <v>0</v>
      </c>
      <c r="J65" s="1690">
        <f t="shared" si="8"/>
        <v>0</v>
      </c>
      <c r="K65" s="1690">
        <f t="shared" si="8"/>
        <v>108109</v>
      </c>
      <c r="L65" s="1690">
        <f t="shared" si="8"/>
        <v>107925</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92">
        <f>SUM(C67:J67)</f>
        <v>0</v>
      </c>
      <c r="L67" s="479"/>
      <c r="M67" s="608"/>
      <c r="N67" s="608"/>
    </row>
    <row r="68" spans="1:14" s="341" customFormat="1" x14ac:dyDescent="0.2">
      <c r="A68" s="1524" t="s">
        <v>628</v>
      </c>
      <c r="B68" s="613">
        <v>2620</v>
      </c>
      <c r="C68" s="464"/>
      <c r="D68" s="464"/>
      <c r="E68" s="464"/>
      <c r="F68" s="464"/>
      <c r="G68" s="464"/>
      <c r="H68" s="464"/>
      <c r="I68" s="465"/>
      <c r="J68" s="465"/>
      <c r="K68" s="1692">
        <f>SUM(C68:J68)</f>
        <v>0</v>
      </c>
      <c r="L68" s="464"/>
      <c r="M68" s="608"/>
      <c r="N68" s="608"/>
    </row>
    <row r="69" spans="1:14" s="341" customFormat="1" x14ac:dyDescent="0.2">
      <c r="A69" s="1524" t="s">
        <v>1121</v>
      </c>
      <c r="B69" s="613">
        <v>2630</v>
      </c>
      <c r="C69" s="464"/>
      <c r="D69" s="464"/>
      <c r="E69" s="464"/>
      <c r="F69" s="464"/>
      <c r="G69" s="464"/>
      <c r="H69" s="464"/>
      <c r="I69" s="465"/>
      <c r="J69" s="465"/>
      <c r="K69" s="1692">
        <f>SUM(C69:J69)</f>
        <v>0</v>
      </c>
      <c r="L69" s="464"/>
      <c r="M69" s="608"/>
      <c r="N69" s="608"/>
    </row>
    <row r="70" spans="1:14" s="341" customFormat="1" x14ac:dyDescent="0.2">
      <c r="A70" s="1524" t="s">
        <v>423</v>
      </c>
      <c r="B70" s="613">
        <v>2640</v>
      </c>
      <c r="C70" s="464"/>
      <c r="D70" s="464"/>
      <c r="E70" s="464"/>
      <c r="F70" s="464"/>
      <c r="G70" s="464"/>
      <c r="H70" s="464"/>
      <c r="I70" s="465"/>
      <c r="J70" s="465"/>
      <c r="K70" s="1692">
        <f>SUM(C70:J70)</f>
        <v>0</v>
      </c>
      <c r="L70" s="464"/>
      <c r="M70" s="608"/>
      <c r="N70" s="608"/>
    </row>
    <row r="71" spans="1:14" s="341" customFormat="1" x14ac:dyDescent="0.2">
      <c r="A71" s="1524" t="s">
        <v>424</v>
      </c>
      <c r="B71" s="613">
        <v>2660</v>
      </c>
      <c r="C71" s="464"/>
      <c r="D71" s="464"/>
      <c r="E71" s="464"/>
      <c r="F71" s="464"/>
      <c r="G71" s="464"/>
      <c r="H71" s="464"/>
      <c r="I71" s="465"/>
      <c r="J71" s="465"/>
      <c r="K71" s="1692">
        <f>SUM(C71:J71)</f>
        <v>0</v>
      </c>
      <c r="L71" s="464"/>
      <c r="M71" s="608"/>
      <c r="N71" s="608"/>
    </row>
    <row r="72" spans="1:14" s="341"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1" customFormat="1" ht="14.25" thickTop="1" thickBot="1" x14ac:dyDescent="0.25">
      <c r="A73" s="1530" t="s">
        <v>1037</v>
      </c>
      <c r="B73" s="631" t="s">
        <v>595</v>
      </c>
      <c r="C73" s="571"/>
      <c r="D73" s="571"/>
      <c r="E73" s="571"/>
      <c r="F73" s="571"/>
      <c r="G73" s="571"/>
      <c r="H73" s="571"/>
      <c r="I73" s="529"/>
      <c r="J73" s="529"/>
      <c r="K73" s="1690">
        <f>SUM(C73:J73)</f>
        <v>0</v>
      </c>
      <c r="L73" s="574"/>
      <c r="M73" s="608"/>
      <c r="N73" s="608"/>
    </row>
    <row r="74" spans="1:14" ht="12.75" customHeight="1" thickTop="1" thickBot="1" x14ac:dyDescent="0.25">
      <c r="A74" s="1688" t="s">
        <v>865</v>
      </c>
      <c r="B74" s="1696">
        <v>2000</v>
      </c>
      <c r="C74" s="1697">
        <f>SUM(C42,C47,C53,C57,C65,C72,C73)</f>
        <v>201374</v>
      </c>
      <c r="D74" s="1697">
        <f t="shared" ref="D74:K74" si="10">SUM(D42,D47,D53,D57,D65,D72,D73)</f>
        <v>26880</v>
      </c>
      <c r="E74" s="1697">
        <f t="shared" si="10"/>
        <v>31594</v>
      </c>
      <c r="F74" s="1697">
        <f t="shared" si="10"/>
        <v>53156</v>
      </c>
      <c r="G74" s="1697">
        <f t="shared" si="10"/>
        <v>0</v>
      </c>
      <c r="H74" s="1697">
        <f t="shared" si="10"/>
        <v>3991</v>
      </c>
      <c r="I74" s="1697">
        <f t="shared" si="10"/>
        <v>0</v>
      </c>
      <c r="J74" s="1697">
        <f t="shared" si="10"/>
        <v>0</v>
      </c>
      <c r="K74" s="1697">
        <f t="shared" si="10"/>
        <v>316995</v>
      </c>
      <c r="L74" s="1697">
        <f>SUM(L42,L47,L53,L57,L65,L72,L73)</f>
        <v>333462</v>
      </c>
    </row>
    <row r="75" spans="1:14" s="257" customFormat="1" ht="15.75" customHeight="1" thickTop="1" thickBot="1" x14ac:dyDescent="0.25">
      <c r="A75" s="1630" t="s">
        <v>49</v>
      </c>
      <c r="B75" s="1631" t="s">
        <v>596</v>
      </c>
      <c r="C75" s="571"/>
      <c r="D75" s="571"/>
      <c r="E75" s="571"/>
      <c r="F75" s="571"/>
      <c r="G75" s="571"/>
      <c r="H75" s="571"/>
      <c r="I75" s="529"/>
      <c r="J75" s="529"/>
      <c r="K75" s="1690">
        <f>SUM(C75:J75)</f>
        <v>0</v>
      </c>
      <c r="L75" s="574"/>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91">
        <f t="shared" ref="K78:K83" si="11">SUM(C78:J78)</f>
        <v>0</v>
      </c>
      <c r="L78" s="479">
        <v>400</v>
      </c>
    </row>
    <row r="79" spans="1:14" x14ac:dyDescent="0.2">
      <c r="A79" s="1524" t="s">
        <v>322</v>
      </c>
      <c r="B79" s="613">
        <v>4120</v>
      </c>
      <c r="C79" s="615"/>
      <c r="D79" s="615"/>
      <c r="E79" s="464">
        <v>149768</v>
      </c>
      <c r="F79" s="615"/>
      <c r="G79" s="615"/>
      <c r="H79" s="464">
        <v>83580</v>
      </c>
      <c r="I79" s="475"/>
      <c r="J79" s="475"/>
      <c r="K79" s="1691">
        <f t="shared" si="11"/>
        <v>233348</v>
      </c>
      <c r="L79" s="464">
        <v>337481</v>
      </c>
    </row>
    <row r="80" spans="1:14" x14ac:dyDescent="0.2">
      <c r="A80" s="1524" t="s">
        <v>323</v>
      </c>
      <c r="B80" s="613">
        <v>4130</v>
      </c>
      <c r="C80" s="615"/>
      <c r="D80" s="615"/>
      <c r="E80" s="464"/>
      <c r="F80" s="615"/>
      <c r="G80" s="615"/>
      <c r="H80" s="464"/>
      <c r="I80" s="475"/>
      <c r="J80" s="475"/>
      <c r="K80" s="1691">
        <f t="shared" si="11"/>
        <v>0</v>
      </c>
      <c r="L80" s="464"/>
    </row>
    <row r="81" spans="1:12" x14ac:dyDescent="0.2">
      <c r="A81" s="1524" t="s">
        <v>721</v>
      </c>
      <c r="B81" s="613">
        <v>4140</v>
      </c>
      <c r="C81" s="615"/>
      <c r="D81" s="615"/>
      <c r="E81" s="464"/>
      <c r="F81" s="615"/>
      <c r="G81" s="615"/>
      <c r="H81" s="464"/>
      <c r="I81" s="475"/>
      <c r="J81" s="475"/>
      <c r="K81" s="1691">
        <f t="shared" si="11"/>
        <v>0</v>
      </c>
      <c r="L81" s="464"/>
    </row>
    <row r="82" spans="1:12" x14ac:dyDescent="0.2">
      <c r="A82" s="1524" t="s">
        <v>88</v>
      </c>
      <c r="B82" s="613">
        <v>4170</v>
      </c>
      <c r="C82" s="615"/>
      <c r="D82" s="615"/>
      <c r="E82" s="464"/>
      <c r="F82" s="615"/>
      <c r="G82" s="615"/>
      <c r="H82" s="464"/>
      <c r="I82" s="475"/>
      <c r="J82" s="475"/>
      <c r="K82" s="1691">
        <f t="shared" si="11"/>
        <v>0</v>
      </c>
      <c r="L82" s="464"/>
    </row>
    <row r="83" spans="1:12" x14ac:dyDescent="0.2">
      <c r="A83" s="1528" t="s">
        <v>722</v>
      </c>
      <c r="B83" s="627">
        <v>4190</v>
      </c>
      <c r="C83" s="615"/>
      <c r="D83" s="615"/>
      <c r="E83" s="464"/>
      <c r="F83" s="615"/>
      <c r="G83" s="615"/>
      <c r="H83" s="464"/>
      <c r="I83" s="475"/>
      <c r="J83" s="475"/>
      <c r="K83" s="1691">
        <f t="shared" si="11"/>
        <v>0</v>
      </c>
      <c r="L83" s="464"/>
    </row>
    <row r="84" spans="1:12" ht="13.5" thickBot="1" x14ac:dyDescent="0.25">
      <c r="A84" s="1688" t="s">
        <v>1565</v>
      </c>
      <c r="B84" s="1698">
        <v>4100</v>
      </c>
      <c r="C84" s="615"/>
      <c r="D84" s="615"/>
      <c r="E84" s="1690">
        <f>SUM(E78:E83)</f>
        <v>149768</v>
      </c>
      <c r="F84" s="615"/>
      <c r="G84" s="615"/>
      <c r="H84" s="1690">
        <f>SUM(H78:H83)</f>
        <v>83580</v>
      </c>
      <c r="I84" s="475"/>
      <c r="J84" s="475"/>
      <c r="K84" s="1690">
        <f>SUM(K78:K83)</f>
        <v>233348</v>
      </c>
      <c r="L84" s="1690">
        <f>SUM(L78:L83)</f>
        <v>337881</v>
      </c>
    </row>
    <row r="85" spans="1:12" ht="12.75" customHeight="1" thickTop="1" thickBot="1" x14ac:dyDescent="0.25">
      <c r="A85" s="1531" t="s">
        <v>273</v>
      </c>
      <c r="B85" s="634">
        <v>4210</v>
      </c>
      <c r="C85" s="615"/>
      <c r="D85" s="615"/>
      <c r="E85" s="635"/>
      <c r="F85" s="615"/>
      <c r="G85" s="615"/>
      <c r="H85" s="533"/>
      <c r="I85" s="475"/>
      <c r="J85" s="475"/>
      <c r="K85" s="1697">
        <f>H85</f>
        <v>0</v>
      </c>
      <c r="L85" s="528"/>
    </row>
    <row r="86" spans="1:12" ht="12.75" customHeight="1" thickTop="1" thickBot="1" x14ac:dyDescent="0.25">
      <c r="A86" s="1532" t="s">
        <v>723</v>
      </c>
      <c r="B86" s="636">
        <v>4220</v>
      </c>
      <c r="C86" s="615"/>
      <c r="D86" s="615"/>
      <c r="E86" s="637"/>
      <c r="F86" s="615"/>
      <c r="G86" s="615"/>
      <c r="H86" s="465"/>
      <c r="I86" s="475"/>
      <c r="J86" s="475"/>
      <c r="K86" s="1697">
        <f t="shared" ref="K86:K98" si="12">H86</f>
        <v>0</v>
      </c>
      <c r="L86" s="528"/>
    </row>
    <row r="87" spans="1:12" ht="14.25" thickTop="1" thickBot="1" x14ac:dyDescent="0.25">
      <c r="A87" s="1533" t="s">
        <v>724</v>
      </c>
      <c r="B87" s="638">
        <v>4230</v>
      </c>
      <c r="C87" s="615"/>
      <c r="D87" s="615"/>
      <c r="E87" s="637"/>
      <c r="F87" s="615"/>
      <c r="G87" s="615"/>
      <c r="H87" s="465"/>
      <c r="I87" s="475"/>
      <c r="J87" s="475"/>
      <c r="K87" s="1697">
        <f t="shared" si="12"/>
        <v>0</v>
      </c>
      <c r="L87" s="528"/>
    </row>
    <row r="88" spans="1:12" ht="12.75" customHeight="1" thickTop="1" thickBot="1" x14ac:dyDescent="0.25">
      <c r="A88" s="1533" t="s">
        <v>789</v>
      </c>
      <c r="B88" s="638">
        <v>4240</v>
      </c>
      <c r="C88" s="615"/>
      <c r="D88" s="615"/>
      <c r="E88" s="637"/>
      <c r="F88" s="615"/>
      <c r="G88" s="615"/>
      <c r="H88" s="465"/>
      <c r="I88" s="475"/>
      <c r="J88" s="475"/>
      <c r="K88" s="1697">
        <f t="shared" si="12"/>
        <v>0</v>
      </c>
      <c r="L88" s="528"/>
    </row>
    <row r="89" spans="1:12" ht="12.75" customHeight="1" thickTop="1" thickBot="1" x14ac:dyDescent="0.25">
      <c r="A89" s="1533" t="s">
        <v>725</v>
      </c>
      <c r="B89" s="638">
        <v>4270</v>
      </c>
      <c r="C89" s="615"/>
      <c r="D89" s="615"/>
      <c r="E89" s="637"/>
      <c r="F89" s="615"/>
      <c r="G89" s="615"/>
      <c r="H89" s="465"/>
      <c r="I89" s="475"/>
      <c r="J89" s="475"/>
      <c r="K89" s="1697">
        <f t="shared" si="12"/>
        <v>0</v>
      </c>
      <c r="L89" s="528"/>
    </row>
    <row r="90" spans="1:12" ht="12.75" customHeight="1" thickTop="1" thickBot="1" x14ac:dyDescent="0.25">
      <c r="A90" s="1533" t="s">
        <v>710</v>
      </c>
      <c r="B90" s="638">
        <v>4280</v>
      </c>
      <c r="C90" s="615"/>
      <c r="D90" s="615"/>
      <c r="E90" s="637"/>
      <c r="F90" s="615"/>
      <c r="G90" s="615"/>
      <c r="H90" s="465"/>
      <c r="I90" s="475"/>
      <c r="J90" s="475"/>
      <c r="K90" s="1697">
        <f t="shared" si="12"/>
        <v>0</v>
      </c>
      <c r="L90" s="528"/>
    </row>
    <row r="91" spans="1:12" ht="12.75" customHeight="1" thickTop="1" thickBot="1" x14ac:dyDescent="0.25">
      <c r="A91" s="1533" t="s">
        <v>711</v>
      </c>
      <c r="B91" s="638">
        <v>4290</v>
      </c>
      <c r="C91" s="615"/>
      <c r="D91" s="615"/>
      <c r="E91" s="637"/>
      <c r="F91" s="615"/>
      <c r="G91" s="615"/>
      <c r="H91" s="465"/>
      <c r="I91" s="475"/>
      <c r="J91" s="475"/>
      <c r="K91" s="1697">
        <f t="shared" si="12"/>
        <v>0</v>
      </c>
      <c r="L91" s="528"/>
    </row>
    <row r="92" spans="1:12" ht="14.25" thickTop="1" thickBot="1" x14ac:dyDescent="0.25">
      <c r="A92" s="1700" t="s">
        <v>1641</v>
      </c>
      <c r="B92" s="1698">
        <v>4200</v>
      </c>
      <c r="C92" s="615"/>
      <c r="D92" s="615"/>
      <c r="E92" s="637"/>
      <c r="F92" s="615"/>
      <c r="G92" s="615"/>
      <c r="H92" s="1690">
        <f>SUM(H85:H91)</f>
        <v>0</v>
      </c>
      <c r="I92" s="475"/>
      <c r="J92" s="475"/>
      <c r="K92" s="1697">
        <f t="shared" si="12"/>
        <v>0</v>
      </c>
      <c r="L92" s="1690">
        <f>SUM(L85:L91)</f>
        <v>0</v>
      </c>
    </row>
    <row r="93" spans="1:12" ht="14.25" thickTop="1" thickBot="1" x14ac:dyDescent="0.25">
      <c r="A93" s="1532" t="s">
        <v>712</v>
      </c>
      <c r="B93" s="639">
        <v>4310</v>
      </c>
      <c r="C93" s="615"/>
      <c r="D93" s="615"/>
      <c r="E93" s="637"/>
      <c r="F93" s="615"/>
      <c r="G93" s="615"/>
      <c r="H93" s="640"/>
      <c r="I93" s="475"/>
      <c r="J93" s="475"/>
      <c r="K93" s="1697">
        <f t="shared" si="12"/>
        <v>0</v>
      </c>
      <c r="L93" s="530"/>
    </row>
    <row r="94" spans="1:12" ht="12.75" customHeight="1" thickTop="1" thickBot="1" x14ac:dyDescent="0.25">
      <c r="A94" s="1533" t="s">
        <v>713</v>
      </c>
      <c r="B94" s="638">
        <v>4320</v>
      </c>
      <c r="C94" s="615"/>
      <c r="D94" s="615"/>
      <c r="E94" s="637"/>
      <c r="F94" s="615"/>
      <c r="G94" s="615"/>
      <c r="H94" s="465"/>
      <c r="I94" s="475"/>
      <c r="J94" s="475"/>
      <c r="K94" s="1697">
        <f t="shared" si="12"/>
        <v>0</v>
      </c>
      <c r="L94" s="528"/>
    </row>
    <row r="95" spans="1:12" ht="15" customHeight="1" thickTop="1" thickBot="1" x14ac:dyDescent="0.25">
      <c r="A95" s="1533" t="s">
        <v>1568</v>
      </c>
      <c r="B95" s="638">
        <v>4330</v>
      </c>
      <c r="C95" s="615"/>
      <c r="D95" s="615"/>
      <c r="E95" s="637"/>
      <c r="F95" s="615"/>
      <c r="G95" s="615"/>
      <c r="H95" s="465"/>
      <c r="I95" s="475"/>
      <c r="J95" s="475"/>
      <c r="K95" s="1697">
        <f t="shared" si="12"/>
        <v>0</v>
      </c>
      <c r="L95" s="528"/>
    </row>
    <row r="96" spans="1:12" ht="14.25" thickTop="1" thickBot="1" x14ac:dyDescent="0.25">
      <c r="A96" s="1533" t="s">
        <v>714</v>
      </c>
      <c r="B96" s="638">
        <v>4340</v>
      </c>
      <c r="C96" s="615"/>
      <c r="D96" s="615"/>
      <c r="E96" s="637"/>
      <c r="F96" s="615"/>
      <c r="G96" s="615"/>
      <c r="H96" s="465"/>
      <c r="I96" s="475"/>
      <c r="J96" s="475"/>
      <c r="K96" s="1697">
        <f t="shared" si="12"/>
        <v>0</v>
      </c>
      <c r="L96" s="528"/>
    </row>
    <row r="97" spans="1:14" ht="12.75" customHeight="1" thickTop="1" thickBot="1" x14ac:dyDescent="0.25">
      <c r="A97" s="1533" t="s">
        <v>787</v>
      </c>
      <c r="B97" s="638">
        <v>4370</v>
      </c>
      <c r="C97" s="615"/>
      <c r="D97" s="615"/>
      <c r="E97" s="637"/>
      <c r="F97" s="615"/>
      <c r="G97" s="615"/>
      <c r="H97" s="465"/>
      <c r="I97" s="475"/>
      <c r="J97" s="475"/>
      <c r="K97" s="1697">
        <f t="shared" si="12"/>
        <v>0</v>
      </c>
      <c r="L97" s="528"/>
    </row>
    <row r="98" spans="1:14" ht="14.25" thickTop="1" thickBot="1" x14ac:dyDescent="0.25">
      <c r="A98" s="1533" t="s">
        <v>788</v>
      </c>
      <c r="B98" s="638">
        <v>4380</v>
      </c>
      <c r="C98" s="615"/>
      <c r="D98" s="615"/>
      <c r="E98" s="641"/>
      <c r="F98" s="615"/>
      <c r="G98" s="615"/>
      <c r="H98" s="465"/>
      <c r="I98" s="475"/>
      <c r="J98" s="475"/>
      <c r="K98" s="1697">
        <f t="shared" si="12"/>
        <v>0</v>
      </c>
      <c r="L98" s="528"/>
    </row>
    <row r="99" spans="1:14" ht="14.25" thickTop="1" thickBot="1" x14ac:dyDescent="0.25">
      <c r="A99" s="1533" t="s">
        <v>385</v>
      </c>
      <c r="B99" s="638">
        <v>4390</v>
      </c>
      <c r="C99" s="615"/>
      <c r="D99" s="615"/>
      <c r="E99" s="530"/>
      <c r="F99" s="615"/>
      <c r="G99" s="615"/>
      <c r="H99" s="465"/>
      <c r="I99" s="475"/>
      <c r="J99" s="475"/>
      <c r="K99" s="1697">
        <f>SUM(E99,H99)</f>
        <v>0</v>
      </c>
      <c r="L99" s="528"/>
    </row>
    <row r="100" spans="1:14" ht="14.25" thickTop="1" thickBot="1" x14ac:dyDescent="0.25">
      <c r="A100" s="1700" t="s">
        <v>1566</v>
      </c>
      <c r="B100" s="1701">
        <v>4300</v>
      </c>
      <c r="C100" s="615"/>
      <c r="D100" s="615"/>
      <c r="E100" s="1697">
        <f>SUM(E93:E99)</f>
        <v>0</v>
      </c>
      <c r="F100" s="615"/>
      <c r="G100" s="615"/>
      <c r="H100" s="1697">
        <f>SUM(H93:H99)</f>
        <v>0</v>
      </c>
      <c r="I100" s="475"/>
      <c r="J100" s="475"/>
      <c r="K100" s="1697">
        <f>SUM(K93:K99)</f>
        <v>0</v>
      </c>
      <c r="L100" s="1697">
        <f>SUM(L93:L99)</f>
        <v>0</v>
      </c>
    </row>
    <row r="101" spans="1:14" ht="12.75" customHeight="1" thickTop="1" thickBot="1" x14ac:dyDescent="0.25">
      <c r="A101" s="1530" t="s">
        <v>1569</v>
      </c>
      <c r="B101" s="642" t="s">
        <v>988</v>
      </c>
      <c r="C101" s="615"/>
      <c r="D101" s="615"/>
      <c r="E101" s="529"/>
      <c r="F101" s="615"/>
      <c r="G101" s="615"/>
      <c r="H101" s="529"/>
      <c r="I101" s="475"/>
      <c r="J101" s="475"/>
      <c r="K101" s="1699">
        <f>SUM(C101:J101)</f>
        <v>0</v>
      </c>
      <c r="L101" s="528"/>
    </row>
    <row r="102" spans="1:14" ht="12.75" customHeight="1" thickTop="1" thickBot="1" x14ac:dyDescent="0.25">
      <c r="A102" s="1688" t="s">
        <v>1567</v>
      </c>
      <c r="B102" s="1698">
        <v>4000</v>
      </c>
      <c r="C102" s="615"/>
      <c r="D102" s="615"/>
      <c r="E102" s="1697">
        <f>SUM(E84,E92,E100,E101)</f>
        <v>149768</v>
      </c>
      <c r="F102" s="615"/>
      <c r="G102" s="615"/>
      <c r="H102" s="1697">
        <f>SUM(H84,H92,H100,H101)</f>
        <v>83580</v>
      </c>
      <c r="I102" s="475"/>
      <c r="J102" s="475"/>
      <c r="K102" s="1697">
        <f>SUM(K84,K92,K100,K101)</f>
        <v>233348</v>
      </c>
      <c r="L102" s="1697">
        <f>SUM(L84,L92,L100,L101)</f>
        <v>337881</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91">
        <f>H105</f>
        <v>0</v>
      </c>
      <c r="L105" s="479"/>
      <c r="M105" s="210"/>
      <c r="N105" s="210"/>
    </row>
    <row r="106" spans="1:14" s="596" customFormat="1" x14ac:dyDescent="0.2">
      <c r="A106" s="1524" t="s">
        <v>90</v>
      </c>
      <c r="B106" s="613">
        <v>5120</v>
      </c>
      <c r="C106" s="615"/>
      <c r="D106" s="615"/>
      <c r="E106" s="615"/>
      <c r="F106" s="615"/>
      <c r="G106" s="615"/>
      <c r="H106" s="464"/>
      <c r="I106" s="466"/>
      <c r="J106" s="466"/>
      <c r="K106" s="1691">
        <f>H106</f>
        <v>0</v>
      </c>
      <c r="L106" s="464"/>
      <c r="M106" s="210"/>
      <c r="N106" s="210"/>
    </row>
    <row r="107" spans="1:14" s="596" customFormat="1" ht="12.75" customHeight="1" x14ac:dyDescent="0.2">
      <c r="A107" s="1524" t="s">
        <v>1232</v>
      </c>
      <c r="B107" s="613">
        <v>5130</v>
      </c>
      <c r="C107" s="615"/>
      <c r="D107" s="615"/>
      <c r="E107" s="615"/>
      <c r="F107" s="615"/>
      <c r="G107" s="615"/>
      <c r="H107" s="464"/>
      <c r="I107" s="466"/>
      <c r="J107" s="466"/>
      <c r="K107" s="1691">
        <f>H107</f>
        <v>0</v>
      </c>
      <c r="L107" s="464"/>
      <c r="M107" s="210"/>
      <c r="N107" s="210"/>
    </row>
    <row r="108" spans="1:14" s="596" customFormat="1" x14ac:dyDescent="0.2">
      <c r="A108" s="1524" t="s">
        <v>91</v>
      </c>
      <c r="B108" s="613" t="s">
        <v>610</v>
      </c>
      <c r="C108" s="615"/>
      <c r="D108" s="615"/>
      <c r="E108" s="615"/>
      <c r="F108" s="615"/>
      <c r="G108" s="615"/>
      <c r="H108" s="464"/>
      <c r="I108" s="466"/>
      <c r="J108" s="466"/>
      <c r="K108" s="1691">
        <f>H108</f>
        <v>0</v>
      </c>
      <c r="L108" s="464"/>
      <c r="M108" s="210"/>
      <c r="N108" s="210"/>
    </row>
    <row r="109" spans="1:14" s="596" customFormat="1" x14ac:dyDescent="0.2">
      <c r="A109" s="1524" t="s">
        <v>272</v>
      </c>
      <c r="B109" s="627">
        <v>5150</v>
      </c>
      <c r="C109" s="615"/>
      <c r="D109" s="615"/>
      <c r="E109" s="615"/>
      <c r="F109" s="615"/>
      <c r="G109" s="615"/>
      <c r="H109" s="464"/>
      <c r="I109" s="466"/>
      <c r="J109" s="466"/>
      <c r="K109" s="1691">
        <f>H109</f>
        <v>0</v>
      </c>
      <c r="L109" s="464"/>
      <c r="M109" s="210"/>
      <c r="N109" s="210"/>
    </row>
    <row r="110" spans="1:14" s="596" customFormat="1" ht="12.75" customHeight="1" thickBot="1" x14ac:dyDescent="0.25">
      <c r="A110" s="1688" t="s">
        <v>1164</v>
      </c>
      <c r="B110" s="1695" t="s">
        <v>742</v>
      </c>
      <c r="C110" s="615"/>
      <c r="D110" s="615"/>
      <c r="E110" s="615"/>
      <c r="F110" s="615"/>
      <c r="G110" s="615"/>
      <c r="H110" s="1690">
        <f>SUM(H105:H109)</f>
        <v>0</v>
      </c>
      <c r="I110" s="466"/>
      <c r="J110" s="466"/>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703">
        <f>H111</f>
        <v>0</v>
      </c>
      <c r="L111" s="530"/>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6"/>
      <c r="J112" s="466"/>
      <c r="K112" s="1690">
        <f>SUM(K110:K111)</f>
        <v>0</v>
      </c>
      <c r="L112" s="1697">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c r="M113" s="612"/>
      <c r="N113" s="612"/>
    </row>
    <row r="114" spans="1:14" ht="12.75" customHeight="1" thickTop="1" thickBot="1" x14ac:dyDescent="0.25">
      <c r="A114" s="1688" t="s">
        <v>50</v>
      </c>
      <c r="B114" s="1702"/>
      <c r="C114" s="1690">
        <f>SUM(C33,C74,C75,C102,C112,C113)</f>
        <v>1005312</v>
      </c>
      <c r="D114" s="1690">
        <f t="shared" ref="D114:K114" si="13">SUM(D33,D74,D75,D102,D112,D113)</f>
        <v>63836</v>
      </c>
      <c r="E114" s="1690">
        <f t="shared" si="13"/>
        <v>199895</v>
      </c>
      <c r="F114" s="1690">
        <f t="shared" si="13"/>
        <v>110259</v>
      </c>
      <c r="G114" s="1690">
        <f t="shared" si="13"/>
        <v>1302</v>
      </c>
      <c r="H114" s="1690">
        <f>SUM(H33,H74,H75,H102,H112,H113)</f>
        <v>89256</v>
      </c>
      <c r="I114" s="1690">
        <f t="shared" si="13"/>
        <v>0</v>
      </c>
      <c r="J114" s="1690">
        <f t="shared" si="13"/>
        <v>0</v>
      </c>
      <c r="K114" s="1690">
        <f t="shared" si="13"/>
        <v>1469860</v>
      </c>
      <c r="L114" s="1690">
        <f>SUM(L33,L74,L75,L102,L112,L113)</f>
        <v>1603404</v>
      </c>
    </row>
    <row r="115" spans="1:14" ht="13.5" thickTop="1" x14ac:dyDescent="0.2">
      <c r="A115" s="2185" t="s">
        <v>1053</v>
      </c>
      <c r="B115" s="2186"/>
      <c r="C115" s="617"/>
      <c r="D115" s="617"/>
      <c r="E115" s="617"/>
      <c r="F115" s="617"/>
      <c r="G115" s="617"/>
      <c r="H115" s="617"/>
      <c r="I115" s="617"/>
      <c r="J115" s="617"/>
      <c r="K115" s="1704">
        <f>'Revenues 9-14'!C275-'Expenditures 15-22'!K114</f>
        <v>47978</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9" t="s">
        <v>314</v>
      </c>
      <c r="B117" s="2190"/>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91">
        <f>SUM(C120:J120)</f>
        <v>0</v>
      </c>
      <c r="L120" s="464"/>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90">
        <f>SUM(C122:J122)</f>
        <v>0</v>
      </c>
      <c r="L122" s="464"/>
    </row>
    <row r="123" spans="1:14" ht="14.25" thickTop="1" thickBot="1" x14ac:dyDescent="0.25">
      <c r="A123" s="1524" t="s">
        <v>4</v>
      </c>
      <c r="B123" s="613">
        <v>2530</v>
      </c>
      <c r="C123" s="464"/>
      <c r="D123" s="464"/>
      <c r="E123" s="464"/>
      <c r="F123" s="464"/>
      <c r="G123" s="464"/>
      <c r="H123" s="464"/>
      <c r="I123" s="465"/>
      <c r="J123" s="465"/>
      <c r="K123" s="1690">
        <f>SUM(C123:J123)</f>
        <v>0</v>
      </c>
      <c r="L123" s="464"/>
    </row>
    <row r="124" spans="1:14" ht="14.25" thickTop="1" thickBot="1" x14ac:dyDescent="0.25">
      <c r="A124" s="1524" t="s">
        <v>206</v>
      </c>
      <c r="B124" s="613">
        <v>2540</v>
      </c>
      <c r="C124" s="464">
        <v>35871</v>
      </c>
      <c r="D124" s="464">
        <v>4</v>
      </c>
      <c r="E124" s="464">
        <v>18106</v>
      </c>
      <c r="F124" s="464">
        <v>34387</v>
      </c>
      <c r="G124" s="464">
        <v>9123</v>
      </c>
      <c r="H124" s="464"/>
      <c r="I124" s="465"/>
      <c r="J124" s="465"/>
      <c r="K124" s="1690">
        <f>SUM(C124:J124)</f>
        <v>97491</v>
      </c>
      <c r="L124" s="464">
        <v>74800</v>
      </c>
    </row>
    <row r="125" spans="1:14" ht="14.25" thickTop="1" thickBot="1" x14ac:dyDescent="0.25">
      <c r="A125" s="1524" t="s">
        <v>1010</v>
      </c>
      <c r="B125" s="613">
        <v>2550</v>
      </c>
      <c r="C125" s="464"/>
      <c r="D125" s="464"/>
      <c r="E125" s="464"/>
      <c r="F125" s="464"/>
      <c r="G125" s="464"/>
      <c r="H125" s="464"/>
      <c r="I125" s="465"/>
      <c r="J125" s="465"/>
      <c r="K125" s="1690">
        <f>SUM(C125:J125)</f>
        <v>0</v>
      </c>
      <c r="L125" s="464"/>
    </row>
    <row r="126" spans="1:14" ht="14.25" thickTop="1" thickBot="1" x14ac:dyDescent="0.25">
      <c r="A126" s="1524" t="s">
        <v>102</v>
      </c>
      <c r="B126" s="613">
        <v>2560</v>
      </c>
      <c r="C126" s="653"/>
      <c r="D126" s="653"/>
      <c r="E126" s="653"/>
      <c r="F126" s="653"/>
      <c r="G126" s="464"/>
      <c r="H126" s="653"/>
      <c r="I126" s="472"/>
      <c r="J126" s="615"/>
      <c r="K126" s="1690">
        <f>SUM(C126:J126)</f>
        <v>0</v>
      </c>
      <c r="L126" s="464"/>
    </row>
    <row r="127" spans="1:14" ht="12.75" customHeight="1" thickTop="1" thickBot="1" x14ac:dyDescent="0.25">
      <c r="A127" s="1688" t="s">
        <v>743</v>
      </c>
      <c r="B127" s="1689" t="s">
        <v>35</v>
      </c>
      <c r="C127" s="1690">
        <f>SUM(C122:C126)</f>
        <v>35871</v>
      </c>
      <c r="D127" s="1690">
        <f t="shared" ref="D127:L127" si="14">SUM(D122:D126)</f>
        <v>4</v>
      </c>
      <c r="E127" s="1690">
        <f t="shared" si="14"/>
        <v>18106</v>
      </c>
      <c r="F127" s="1690">
        <f t="shared" si="14"/>
        <v>34387</v>
      </c>
      <c r="G127" s="1690">
        <f t="shared" si="14"/>
        <v>9123</v>
      </c>
      <c r="H127" s="1690">
        <f t="shared" si="14"/>
        <v>0</v>
      </c>
      <c r="I127" s="1690">
        <f t="shared" si="14"/>
        <v>0</v>
      </c>
      <c r="J127" s="1690">
        <f t="shared" si="14"/>
        <v>0</v>
      </c>
      <c r="K127" s="1690">
        <f t="shared" si="14"/>
        <v>97491</v>
      </c>
      <c r="L127" s="1690">
        <f t="shared" si="14"/>
        <v>74800</v>
      </c>
    </row>
    <row r="128" spans="1:14" ht="12.75" customHeight="1" thickTop="1" x14ac:dyDescent="0.2">
      <c r="A128" s="1531" t="s">
        <v>1037</v>
      </c>
      <c r="B128" s="654" t="s">
        <v>595</v>
      </c>
      <c r="C128" s="655"/>
      <c r="D128" s="655"/>
      <c r="E128" s="655"/>
      <c r="F128" s="655"/>
      <c r="G128" s="655"/>
      <c r="H128" s="655"/>
      <c r="I128" s="533"/>
      <c r="J128" s="533"/>
      <c r="K128" s="1705">
        <f>SUM(C128:J128)</f>
        <v>0</v>
      </c>
      <c r="L128" s="655"/>
    </row>
    <row r="129" spans="1:14" ht="12.75" customHeight="1" thickBot="1" x14ac:dyDescent="0.25">
      <c r="A129" s="1706" t="s">
        <v>865</v>
      </c>
      <c r="B129" s="1707" t="s">
        <v>590</v>
      </c>
      <c r="C129" s="1697">
        <f>SUM(C120,C127,C128)</f>
        <v>35871</v>
      </c>
      <c r="D129" s="1697">
        <f t="shared" ref="D129:L129" si="15">SUM(D120,D127,D128)</f>
        <v>4</v>
      </c>
      <c r="E129" s="1697">
        <f t="shared" si="15"/>
        <v>18106</v>
      </c>
      <c r="F129" s="1697">
        <f t="shared" si="15"/>
        <v>34387</v>
      </c>
      <c r="G129" s="1697">
        <f t="shared" si="15"/>
        <v>9123</v>
      </c>
      <c r="H129" s="1697">
        <f t="shared" si="15"/>
        <v>0</v>
      </c>
      <c r="I129" s="1697">
        <f t="shared" si="15"/>
        <v>0</v>
      </c>
      <c r="J129" s="1697">
        <f t="shared" si="15"/>
        <v>0</v>
      </c>
      <c r="K129" s="1697">
        <f t="shared" si="15"/>
        <v>97491</v>
      </c>
      <c r="L129" s="1697">
        <f t="shared" si="15"/>
        <v>74800</v>
      </c>
    </row>
    <row r="130" spans="1:14" ht="15.75" customHeight="1" thickTop="1" thickBot="1" x14ac:dyDescent="0.25">
      <c r="A130" s="1630" t="s">
        <v>1096</v>
      </c>
      <c r="B130" s="1631" t="s">
        <v>596</v>
      </c>
      <c r="C130" s="574"/>
      <c r="D130" s="574"/>
      <c r="E130" s="574"/>
      <c r="F130" s="574"/>
      <c r="G130" s="574"/>
      <c r="H130" s="574"/>
      <c r="I130" s="529"/>
      <c r="J130" s="529"/>
      <c r="K130" s="1690">
        <f>SUM(C130:J130)</f>
        <v>0</v>
      </c>
      <c r="L130" s="574"/>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60" t="s">
        <v>1957</v>
      </c>
      <c r="C133" s="466"/>
      <c r="D133" s="466"/>
      <c r="E133" s="640"/>
      <c r="F133" s="466"/>
      <c r="G133" s="466"/>
      <c r="H133" s="640"/>
      <c r="I133" s="466"/>
      <c r="J133" s="466"/>
      <c r="K133" s="1842">
        <f>SUM(E133,H133)</f>
        <v>0</v>
      </c>
      <c r="L133" s="640"/>
      <c r="M133" s="206"/>
      <c r="N133" s="206"/>
    </row>
    <row r="134" spans="1:14" x14ac:dyDescent="0.2">
      <c r="A134" s="1524" t="s">
        <v>322</v>
      </c>
      <c r="B134" s="613">
        <v>4120</v>
      </c>
      <c r="C134" s="615"/>
      <c r="D134" s="615"/>
      <c r="E134" s="476"/>
      <c r="F134" s="615"/>
      <c r="G134" s="615"/>
      <c r="H134" s="479"/>
      <c r="I134" s="475"/>
      <c r="J134" s="615"/>
      <c r="K134" s="1692">
        <f>SUM(E134,H134)</f>
        <v>0</v>
      </c>
      <c r="L134" s="479"/>
    </row>
    <row r="135" spans="1:14" x14ac:dyDescent="0.2">
      <c r="A135" s="1524" t="s">
        <v>721</v>
      </c>
      <c r="B135" s="613">
        <v>4140</v>
      </c>
      <c r="C135" s="615"/>
      <c r="D135" s="615"/>
      <c r="E135" s="465"/>
      <c r="F135" s="615"/>
      <c r="G135" s="615"/>
      <c r="H135" s="464"/>
      <c r="I135" s="475"/>
      <c r="J135" s="615"/>
      <c r="K135" s="1692">
        <f>SUM(E135,H135)</f>
        <v>0</v>
      </c>
      <c r="L135" s="464"/>
    </row>
    <row r="136" spans="1:14" x14ac:dyDescent="0.2">
      <c r="A136" s="1528" t="s">
        <v>722</v>
      </c>
      <c r="B136" s="627">
        <v>4190</v>
      </c>
      <c r="C136" s="615"/>
      <c r="D136" s="615"/>
      <c r="E136" s="465"/>
      <c r="F136" s="615"/>
      <c r="G136" s="615"/>
      <c r="H136" s="464"/>
      <c r="I136" s="475"/>
      <c r="J136" s="615"/>
      <c r="K136" s="1692">
        <f>SUM(E136,H136)</f>
        <v>0</v>
      </c>
      <c r="L136" s="464"/>
    </row>
    <row r="137" spans="1:14" ht="12.75" customHeight="1" thickBot="1" x14ac:dyDescent="0.25">
      <c r="A137" s="1688" t="s">
        <v>501</v>
      </c>
      <c r="B137" s="1698">
        <v>4100</v>
      </c>
      <c r="C137" s="615"/>
      <c r="D137" s="615"/>
      <c r="E137" s="1690">
        <f>SUM(E133:E136)</f>
        <v>0</v>
      </c>
      <c r="F137" s="615"/>
      <c r="G137" s="615"/>
      <c r="H137" s="1690">
        <f>SUM(H133:H136)</f>
        <v>0</v>
      </c>
      <c r="I137" s="475"/>
      <c r="J137" s="615"/>
      <c r="K137" s="1690">
        <f>SUM(K133:K136)</f>
        <v>0</v>
      </c>
      <c r="L137" s="1690">
        <f>SUM(L133:L136)</f>
        <v>0</v>
      </c>
    </row>
    <row r="138" spans="1:14" ht="12.75" customHeight="1" thickTop="1" thickBot="1" x14ac:dyDescent="0.25">
      <c r="A138" s="1530" t="s">
        <v>98</v>
      </c>
      <c r="B138" s="642" t="s">
        <v>988</v>
      </c>
      <c r="C138" s="615"/>
      <c r="D138" s="615"/>
      <c r="E138" s="477"/>
      <c r="F138" s="615"/>
      <c r="G138" s="615"/>
      <c r="H138" s="574"/>
      <c r="I138" s="475"/>
      <c r="J138" s="615"/>
      <c r="K138" s="1692">
        <f>SUM(E138,H138)</f>
        <v>0</v>
      </c>
      <c r="L138" s="574"/>
    </row>
    <row r="139" spans="1:14" ht="12.75" customHeight="1" thickTop="1" thickBot="1" x14ac:dyDescent="0.25">
      <c r="A139" s="1688" t="s">
        <v>1567</v>
      </c>
      <c r="B139" s="1698">
        <v>4000</v>
      </c>
      <c r="C139" s="615"/>
      <c r="D139" s="615"/>
      <c r="E139" s="1690">
        <f>SUM(E137,E138)</f>
        <v>0</v>
      </c>
      <c r="F139" s="615"/>
      <c r="G139" s="615"/>
      <c r="H139" s="1699">
        <f>SUM(H137:H138)</f>
        <v>0</v>
      </c>
      <c r="I139" s="475"/>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92">
        <f>SUM(H142)</f>
        <v>0</v>
      </c>
      <c r="L142" s="479"/>
    </row>
    <row r="143" spans="1:14" x14ac:dyDescent="0.2">
      <c r="A143" s="1524" t="s">
        <v>90</v>
      </c>
      <c r="B143" s="613">
        <v>5120</v>
      </c>
      <c r="C143" s="615"/>
      <c r="D143" s="615"/>
      <c r="E143" s="615"/>
      <c r="F143" s="615"/>
      <c r="G143" s="615"/>
      <c r="H143" s="464"/>
      <c r="I143" s="466"/>
      <c r="J143" s="615"/>
      <c r="K143" s="1692">
        <f>SUM(H143)</f>
        <v>0</v>
      </c>
      <c r="L143" s="464"/>
    </row>
    <row r="144" spans="1:14" ht="12.75" customHeight="1" x14ac:dyDescent="0.2">
      <c r="A144" s="1524" t="s">
        <v>1232</v>
      </c>
      <c r="B144" s="627" t="s">
        <v>638</v>
      </c>
      <c r="C144" s="615"/>
      <c r="D144" s="615"/>
      <c r="E144" s="615"/>
      <c r="F144" s="615"/>
      <c r="G144" s="615"/>
      <c r="H144" s="464"/>
      <c r="I144" s="466"/>
      <c r="J144" s="615"/>
      <c r="K144" s="1692">
        <f>SUM(H144)</f>
        <v>0</v>
      </c>
      <c r="L144" s="464"/>
    </row>
    <row r="145" spans="1:14" x14ac:dyDescent="0.2">
      <c r="A145" s="1524" t="s">
        <v>91</v>
      </c>
      <c r="B145" s="613" t="s">
        <v>610</v>
      </c>
      <c r="C145" s="615"/>
      <c r="D145" s="615"/>
      <c r="E145" s="615"/>
      <c r="F145" s="615"/>
      <c r="G145" s="615"/>
      <c r="H145" s="464"/>
      <c r="I145" s="466"/>
      <c r="J145" s="615"/>
      <c r="K145" s="1692">
        <f>SUM(H145)</f>
        <v>0</v>
      </c>
      <c r="L145" s="464"/>
    </row>
    <row r="146" spans="1:14" ht="12.75" customHeight="1" x14ac:dyDescent="0.2">
      <c r="A146" s="1524" t="s">
        <v>640</v>
      </c>
      <c r="B146" s="613" t="s">
        <v>639</v>
      </c>
      <c r="C146" s="615"/>
      <c r="D146" s="615"/>
      <c r="E146" s="615"/>
      <c r="F146" s="615"/>
      <c r="G146" s="615"/>
      <c r="H146" s="464"/>
      <c r="I146" s="466"/>
      <c r="J146" s="615"/>
      <c r="K146" s="1692">
        <f>SUM(H146)</f>
        <v>0</v>
      </c>
      <c r="L146" s="464"/>
    </row>
    <row r="147" spans="1:14" ht="12.75" customHeight="1" thickBot="1" x14ac:dyDescent="0.25">
      <c r="A147" s="1535" t="s">
        <v>647</v>
      </c>
      <c r="B147" s="658" t="s">
        <v>742</v>
      </c>
      <c r="C147" s="615"/>
      <c r="D147" s="615"/>
      <c r="E147" s="615"/>
      <c r="F147" s="615"/>
      <c r="G147" s="615"/>
      <c r="H147" s="1708">
        <f>SUM(H142:H146)</f>
        <v>0</v>
      </c>
      <c r="I147" s="466"/>
      <c r="J147" s="615"/>
      <c r="K147" s="1690">
        <f>SUM(K142:K146)</f>
        <v>0</v>
      </c>
      <c r="L147" s="1708">
        <f>SUM(L142:L146)</f>
        <v>0</v>
      </c>
    </row>
    <row r="148" spans="1:14" ht="15.75" customHeight="1" thickTop="1" x14ac:dyDescent="0.2">
      <c r="A148" s="659" t="s">
        <v>1165</v>
      </c>
      <c r="B148" s="660" t="s">
        <v>38</v>
      </c>
      <c r="C148" s="615"/>
      <c r="D148" s="615"/>
      <c r="E148" s="615"/>
      <c r="F148" s="615"/>
      <c r="G148" s="615"/>
      <c r="H148" s="477"/>
      <c r="I148" s="466"/>
      <c r="J148" s="615"/>
      <c r="K148" s="1692">
        <f>SUM(H148)</f>
        <v>0</v>
      </c>
      <c r="L148" s="490"/>
    </row>
    <row r="149" spans="1:14" ht="12.75" customHeight="1" thickBot="1" x14ac:dyDescent="0.25">
      <c r="A149" s="1527" t="s">
        <v>659</v>
      </c>
      <c r="B149" s="616" t="s">
        <v>513</v>
      </c>
      <c r="C149" s="615"/>
      <c r="D149" s="615"/>
      <c r="E149" s="615"/>
      <c r="F149" s="615"/>
      <c r="G149" s="615"/>
      <c r="H149" s="1690">
        <f>SUM(H147,H148)</f>
        <v>0</v>
      </c>
      <c r="I149" s="466"/>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row>
    <row r="151" spans="1:14" ht="12.75" customHeight="1" thickTop="1" thickBot="1" x14ac:dyDescent="0.25">
      <c r="A151" s="2175" t="s">
        <v>641</v>
      </c>
      <c r="B151" s="2164"/>
      <c r="C151" s="1690">
        <f>SUM(C129,C130,C139,C149,C150)</f>
        <v>35871</v>
      </c>
      <c r="D151" s="1690">
        <f t="shared" ref="D151:K151" si="16">SUM(D129,D130,D139,D149,D150)</f>
        <v>4</v>
      </c>
      <c r="E151" s="1690">
        <f t="shared" si="16"/>
        <v>18106</v>
      </c>
      <c r="F151" s="1690">
        <f t="shared" si="16"/>
        <v>34387</v>
      </c>
      <c r="G151" s="1690">
        <f t="shared" si="16"/>
        <v>9123</v>
      </c>
      <c r="H151" s="1690">
        <f t="shared" si="16"/>
        <v>0</v>
      </c>
      <c r="I151" s="1690">
        <f t="shared" si="16"/>
        <v>0</v>
      </c>
      <c r="J151" s="1690">
        <f t="shared" si="16"/>
        <v>0</v>
      </c>
      <c r="K151" s="1690">
        <f t="shared" si="16"/>
        <v>97491</v>
      </c>
      <c r="L151" s="1690">
        <f>SUM(L129,L130,L139,L149,L150)</f>
        <v>74800</v>
      </c>
    </row>
    <row r="152" spans="1:14" ht="12.75" customHeight="1" thickTop="1" x14ac:dyDescent="0.2">
      <c r="A152" s="2178" t="s">
        <v>1240</v>
      </c>
      <c r="B152" s="2179"/>
      <c r="C152" s="617"/>
      <c r="D152" s="617"/>
      <c r="E152" s="617"/>
      <c r="F152" s="617"/>
      <c r="G152" s="617"/>
      <c r="H152" s="617"/>
      <c r="I152" s="617"/>
      <c r="J152" s="615"/>
      <c r="K152" s="1704">
        <f>'Revenues 9-14'!D275-'Expenditures 15-22'!K151</f>
        <v>13049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9" t="s">
        <v>642</v>
      </c>
      <c r="B154" s="2191"/>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1"/>
      <c r="I155" s="615"/>
      <c r="J155" s="615"/>
      <c r="K155" s="1846"/>
      <c r="L155" s="1861"/>
      <c r="M155" s="618"/>
      <c r="N155" s="618"/>
    </row>
    <row r="156" spans="1:14" s="619" customFormat="1" ht="15.75" customHeight="1" thickTop="1" x14ac:dyDescent="0.2">
      <c r="A156" s="1843" t="s">
        <v>1958</v>
      </c>
      <c r="B156" s="1844"/>
      <c r="C156" s="615"/>
      <c r="D156" s="615"/>
      <c r="E156" s="615"/>
      <c r="F156" s="615"/>
      <c r="G156" s="615"/>
      <c r="H156" s="1862"/>
      <c r="I156" s="615"/>
      <c r="J156" s="615"/>
      <c r="K156" s="1845"/>
      <c r="L156" s="1862"/>
      <c r="M156" s="618"/>
      <c r="N156" s="618"/>
    </row>
    <row r="157" spans="1:14" s="619" customFormat="1" ht="12" x14ac:dyDescent="0.2">
      <c r="A157" s="1847" t="s">
        <v>517</v>
      </c>
      <c r="B157" s="1848" t="s">
        <v>1957</v>
      </c>
      <c r="C157" s="615"/>
      <c r="D157" s="615"/>
      <c r="E157" s="615"/>
      <c r="F157" s="615"/>
      <c r="G157" s="615"/>
      <c r="H157" s="640"/>
      <c r="I157" s="615"/>
      <c r="J157" s="615"/>
      <c r="K157" s="1691">
        <f>H157</f>
        <v>0</v>
      </c>
      <c r="L157" s="465">
        <v>150390</v>
      </c>
      <c r="M157" s="618"/>
      <c r="N157" s="618"/>
    </row>
    <row r="158" spans="1:14" s="619" customFormat="1" ht="12" x14ac:dyDescent="0.2">
      <c r="A158" s="1847" t="s">
        <v>322</v>
      </c>
      <c r="B158" s="1848" t="s">
        <v>1959</v>
      </c>
      <c r="C158" s="615"/>
      <c r="D158" s="615"/>
      <c r="E158" s="615"/>
      <c r="F158" s="615"/>
      <c r="G158" s="615"/>
      <c r="H158" s="465"/>
      <c r="I158" s="615"/>
      <c r="J158" s="615"/>
      <c r="K158" s="1691">
        <f>H158</f>
        <v>0</v>
      </c>
      <c r="L158" s="465"/>
      <c r="M158" s="618"/>
      <c r="N158" s="618"/>
    </row>
    <row r="159" spans="1:14" s="619" customFormat="1" ht="12" x14ac:dyDescent="0.2">
      <c r="A159" s="1847" t="s">
        <v>1960</v>
      </c>
      <c r="B159" s="1848" t="s">
        <v>579</v>
      </c>
      <c r="C159" s="615"/>
      <c r="D159" s="615"/>
      <c r="E159" s="615"/>
      <c r="F159" s="615"/>
      <c r="G159" s="615"/>
      <c r="H159" s="465"/>
      <c r="I159" s="615"/>
      <c r="J159" s="615"/>
      <c r="K159" s="1691">
        <f>H159</f>
        <v>0</v>
      </c>
      <c r="L159" s="465"/>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150390</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91">
        <f>SUM(C163:J163)</f>
        <v>0</v>
      </c>
      <c r="L163" s="464"/>
    </row>
    <row r="164" spans="1:14" x14ac:dyDescent="0.2">
      <c r="A164" s="1524" t="s">
        <v>90</v>
      </c>
      <c r="B164" s="613">
        <v>5120</v>
      </c>
      <c r="C164" s="615"/>
      <c r="D164" s="615"/>
      <c r="E164" s="615"/>
      <c r="F164" s="615"/>
      <c r="G164" s="615"/>
      <c r="H164" s="464"/>
      <c r="I164" s="615"/>
      <c r="J164" s="615"/>
      <c r="K164" s="1691">
        <f>SUM(C164:J164)</f>
        <v>0</v>
      </c>
      <c r="L164" s="464"/>
    </row>
    <row r="165" spans="1:14" ht="12.75" customHeight="1" x14ac:dyDescent="0.2">
      <c r="A165" s="1524" t="s">
        <v>1232</v>
      </c>
      <c r="B165" s="613" t="s">
        <v>638</v>
      </c>
      <c r="C165" s="615"/>
      <c r="D165" s="615"/>
      <c r="E165" s="615"/>
      <c r="F165" s="615"/>
      <c r="G165" s="615"/>
      <c r="H165" s="464"/>
      <c r="I165" s="615"/>
      <c r="J165" s="615"/>
      <c r="K165" s="1691">
        <f>SUM(C165:J165)</f>
        <v>0</v>
      </c>
      <c r="L165" s="464"/>
    </row>
    <row r="166" spans="1:14" x14ac:dyDescent="0.2">
      <c r="A166" s="1524" t="s">
        <v>91</v>
      </c>
      <c r="B166" s="627" t="s">
        <v>610</v>
      </c>
      <c r="C166" s="615"/>
      <c r="D166" s="615"/>
      <c r="E166" s="615"/>
      <c r="F166" s="615"/>
      <c r="G166" s="615"/>
      <c r="H166" s="464"/>
      <c r="I166" s="615"/>
      <c r="J166" s="615"/>
      <c r="K166" s="1691">
        <f>SUM(C166:J166)</f>
        <v>0</v>
      </c>
      <c r="L166" s="464"/>
    </row>
    <row r="167" spans="1:14" ht="12.75" customHeight="1" x14ac:dyDescent="0.2">
      <c r="A167" s="1524" t="s">
        <v>640</v>
      </c>
      <c r="B167" s="613" t="s">
        <v>639</v>
      </c>
      <c r="C167" s="615"/>
      <c r="D167" s="615"/>
      <c r="E167" s="615"/>
      <c r="F167" s="615"/>
      <c r="G167" s="615"/>
      <c r="H167" s="464"/>
      <c r="I167" s="615"/>
      <c r="J167" s="615"/>
      <c r="K167" s="1691">
        <f>SUM(C167:J167)</f>
        <v>0</v>
      </c>
      <c r="L167" s="464"/>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1890</v>
      </c>
      <c r="I169" s="615"/>
      <c r="J169" s="615"/>
      <c r="K169" s="1691">
        <f>SUM(C169:H169)</f>
        <v>1890</v>
      </c>
      <c r="L169" s="655"/>
    </row>
    <row r="170" spans="1:14" ht="33.75" customHeight="1" x14ac:dyDescent="0.2">
      <c r="A170" s="668" t="s">
        <v>1769</v>
      </c>
      <c r="B170" s="670" t="s">
        <v>31</v>
      </c>
      <c r="C170" s="615"/>
      <c r="D170" s="615"/>
      <c r="E170" s="615"/>
      <c r="F170" s="615"/>
      <c r="G170" s="615"/>
      <c r="H170" s="567">
        <v>148000</v>
      </c>
      <c r="I170" s="615"/>
      <c r="J170" s="615"/>
      <c r="K170" s="1691">
        <f>SUM(C170:J170)</f>
        <v>148000</v>
      </c>
      <c r="L170" s="567"/>
    </row>
    <row r="171" spans="1:14" ht="15.75" customHeight="1" x14ac:dyDescent="0.2">
      <c r="A171" s="620" t="s">
        <v>790</v>
      </c>
      <c r="B171" s="671" t="s">
        <v>86</v>
      </c>
      <c r="C171" s="615"/>
      <c r="D171" s="615"/>
      <c r="E171" s="464"/>
      <c r="F171" s="615"/>
      <c r="G171" s="615"/>
      <c r="H171" s="567">
        <v>500</v>
      </c>
      <c r="I171" s="475"/>
      <c r="J171" s="615"/>
      <c r="K171" s="1691">
        <f>SUM(C171:J171)</f>
        <v>500</v>
      </c>
      <c r="L171" s="567"/>
    </row>
    <row r="172" spans="1:14" ht="12.75" customHeight="1" thickBot="1" x14ac:dyDescent="0.25">
      <c r="A172" s="1688" t="s">
        <v>659</v>
      </c>
      <c r="B172" s="1689" t="s">
        <v>513</v>
      </c>
      <c r="C172" s="615"/>
      <c r="D172" s="615"/>
      <c r="E172" s="1697">
        <f>SUM(E168,E169,E170,E171)</f>
        <v>0</v>
      </c>
      <c r="F172" s="615"/>
      <c r="G172" s="615"/>
      <c r="H172" s="1697">
        <f>SUM(H168,H169,H170,H171)</f>
        <v>150390</v>
      </c>
      <c r="I172" s="637"/>
      <c r="J172" s="615"/>
      <c r="K172" s="1697">
        <f>SUM(K168,K169,K170,K171)</f>
        <v>150390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row>
    <row r="174" spans="1:14" ht="12.75" customHeight="1" thickTop="1" thickBot="1" x14ac:dyDescent="0.25">
      <c r="A174" s="1709" t="s">
        <v>92</v>
      </c>
      <c r="B174" s="1710"/>
      <c r="C174" s="615"/>
      <c r="D174" s="615"/>
      <c r="E174" s="1697">
        <f>SUM(E155,E172,E173)</f>
        <v>0</v>
      </c>
      <c r="F174" s="615"/>
      <c r="G174" s="615"/>
      <c r="H174" s="1697">
        <f>SUM(H160,H172,H173)</f>
        <v>150390</v>
      </c>
      <c r="I174" s="637"/>
      <c r="J174" s="615"/>
      <c r="K174" s="1697">
        <f>SUM(K160,K172,K173)</f>
        <v>150390</v>
      </c>
      <c r="L174" s="1697">
        <f>SUM(L160,L172,L173)</f>
        <v>150390</v>
      </c>
    </row>
    <row r="175" spans="1:14" ht="13.5" thickTop="1" x14ac:dyDescent="0.2">
      <c r="A175" s="2185" t="s">
        <v>1053</v>
      </c>
      <c r="B175" s="2186"/>
      <c r="C175" s="615"/>
      <c r="D175" s="615"/>
      <c r="E175" s="615"/>
      <c r="F175" s="615"/>
      <c r="G175" s="615"/>
      <c r="H175" s="617"/>
      <c r="I175" s="615"/>
      <c r="J175" s="615"/>
      <c r="K175" s="1704">
        <f>'Revenues 9-14'!E275-'Expenditures 15-22'!K174</f>
        <v>-824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91">
        <f>SUM(C180:J180)</f>
        <v>0</v>
      </c>
      <c r="L180" s="464"/>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v>67562</v>
      </c>
      <c r="D182" s="464">
        <v>1548</v>
      </c>
      <c r="E182" s="464">
        <v>51344</v>
      </c>
      <c r="F182" s="464">
        <v>16698</v>
      </c>
      <c r="G182" s="464">
        <v>76000</v>
      </c>
      <c r="H182" s="464"/>
      <c r="I182" s="465"/>
      <c r="J182" s="465"/>
      <c r="K182" s="1691">
        <f>SUM(C182:J182)</f>
        <v>213152</v>
      </c>
      <c r="L182" s="464">
        <v>206568</v>
      </c>
    </row>
    <row r="183" spans="1:14" ht="12.75" customHeight="1" thickBot="1" x14ac:dyDescent="0.25">
      <c r="A183" s="1529" t="s">
        <v>1037</v>
      </c>
      <c r="B183" s="676">
        <v>2900</v>
      </c>
      <c r="C183" s="571"/>
      <c r="D183" s="571"/>
      <c r="E183" s="571"/>
      <c r="F183" s="571"/>
      <c r="G183" s="571"/>
      <c r="H183" s="571"/>
      <c r="I183" s="530"/>
      <c r="J183" s="530"/>
      <c r="K183" s="1697">
        <f>SUM(C183:J183)</f>
        <v>0</v>
      </c>
      <c r="L183" s="571"/>
    </row>
    <row r="184" spans="1:14" ht="12.75" customHeight="1" thickTop="1" thickBot="1" x14ac:dyDescent="0.25">
      <c r="A184" s="1711" t="s">
        <v>865</v>
      </c>
      <c r="B184" s="1689" t="s">
        <v>590</v>
      </c>
      <c r="C184" s="1697">
        <f>SUM(C180,C182,C183)</f>
        <v>67562</v>
      </c>
      <c r="D184" s="1697">
        <f t="shared" ref="D184:J184" si="17">SUM(D180,D182,D183)</f>
        <v>1548</v>
      </c>
      <c r="E184" s="1697">
        <f t="shared" si="17"/>
        <v>51344</v>
      </c>
      <c r="F184" s="1697">
        <f t="shared" si="17"/>
        <v>16698</v>
      </c>
      <c r="G184" s="1697">
        <f t="shared" si="17"/>
        <v>76000</v>
      </c>
      <c r="H184" s="1697">
        <f t="shared" si="17"/>
        <v>0</v>
      </c>
      <c r="I184" s="1697">
        <f t="shared" si="17"/>
        <v>0</v>
      </c>
      <c r="J184" s="1697">
        <f t="shared" si="17"/>
        <v>0</v>
      </c>
      <c r="K184" s="1697">
        <f>SUM(K180,K182,K183)</f>
        <v>213152</v>
      </c>
      <c r="L184" s="1697">
        <f>SUM(L180, L182:L183)</f>
        <v>206568</v>
      </c>
    </row>
    <row r="185" spans="1:14" ht="15.75" customHeight="1" thickTop="1" thickBot="1" x14ac:dyDescent="0.25">
      <c r="A185" s="1642" t="s">
        <v>996</v>
      </c>
      <c r="B185" s="1631">
        <v>3000</v>
      </c>
      <c r="C185" s="574"/>
      <c r="D185" s="574"/>
      <c r="E185" s="574"/>
      <c r="F185" s="574"/>
      <c r="G185" s="574"/>
      <c r="H185" s="574"/>
      <c r="I185" s="529"/>
      <c r="J185" s="529"/>
      <c r="K185" s="1690">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91">
        <f t="shared" ref="K188:K193" si="18">SUM(E188,H188)</f>
        <v>0</v>
      </c>
      <c r="L188" s="464"/>
    </row>
    <row r="189" spans="1:14" x14ac:dyDescent="0.2">
      <c r="A189" s="1524" t="s">
        <v>322</v>
      </c>
      <c r="B189" s="613">
        <v>4120</v>
      </c>
      <c r="C189" s="615"/>
      <c r="D189" s="615"/>
      <c r="E189" s="464"/>
      <c r="F189" s="615"/>
      <c r="G189" s="615"/>
      <c r="H189" s="464"/>
      <c r="I189" s="475"/>
      <c r="J189" s="615"/>
      <c r="K189" s="1691">
        <f t="shared" si="18"/>
        <v>0</v>
      </c>
      <c r="L189" s="464"/>
    </row>
    <row r="190" spans="1:14" x14ac:dyDescent="0.2">
      <c r="A190" s="1524" t="s">
        <v>323</v>
      </c>
      <c r="B190" s="627">
        <v>4130</v>
      </c>
      <c r="C190" s="615"/>
      <c r="D190" s="615"/>
      <c r="E190" s="464"/>
      <c r="F190" s="615"/>
      <c r="G190" s="615"/>
      <c r="H190" s="464"/>
      <c r="I190" s="475"/>
      <c r="J190" s="615"/>
      <c r="K190" s="1691">
        <f t="shared" si="18"/>
        <v>0</v>
      </c>
      <c r="L190" s="464"/>
    </row>
    <row r="191" spans="1:14" x14ac:dyDescent="0.2">
      <c r="A191" s="1524" t="s">
        <v>721</v>
      </c>
      <c r="B191" s="613">
        <v>4140</v>
      </c>
      <c r="C191" s="615"/>
      <c r="D191" s="615"/>
      <c r="E191" s="464"/>
      <c r="F191" s="615"/>
      <c r="G191" s="615"/>
      <c r="H191" s="464"/>
      <c r="I191" s="475"/>
      <c r="J191" s="615"/>
      <c r="K191" s="1691">
        <f t="shared" si="18"/>
        <v>0</v>
      </c>
      <c r="L191" s="464"/>
    </row>
    <row r="192" spans="1:14" x14ac:dyDescent="0.2">
      <c r="A192" s="1524" t="s">
        <v>88</v>
      </c>
      <c r="B192" s="613">
        <v>4170</v>
      </c>
      <c r="C192" s="615"/>
      <c r="D192" s="615"/>
      <c r="E192" s="464"/>
      <c r="F192" s="615"/>
      <c r="G192" s="615"/>
      <c r="H192" s="464"/>
      <c r="I192" s="475"/>
      <c r="J192" s="615"/>
      <c r="K192" s="1691">
        <f t="shared" si="18"/>
        <v>0</v>
      </c>
      <c r="L192" s="464"/>
    </row>
    <row r="193" spans="1:14" x14ac:dyDescent="0.2">
      <c r="A193" s="1528" t="s">
        <v>722</v>
      </c>
      <c r="B193" s="627">
        <v>4190</v>
      </c>
      <c r="C193" s="615"/>
      <c r="D193" s="615"/>
      <c r="E193" s="464"/>
      <c r="F193" s="615"/>
      <c r="G193" s="615"/>
      <c r="H193" s="464"/>
      <c r="I193" s="475"/>
      <c r="J193" s="615"/>
      <c r="K193" s="1691">
        <f t="shared" si="18"/>
        <v>0</v>
      </c>
      <c r="L193" s="464"/>
    </row>
    <row r="194" spans="1:14" ht="12.75" customHeight="1" thickBot="1" x14ac:dyDescent="0.25">
      <c r="A194" s="1688" t="s">
        <v>1202</v>
      </c>
      <c r="B194" s="1689" t="s">
        <v>580</v>
      </c>
      <c r="C194" s="615"/>
      <c r="D194" s="615"/>
      <c r="E194" s="1690">
        <f>SUM(E188:E193)</f>
        <v>0</v>
      </c>
      <c r="F194" s="615"/>
      <c r="G194" s="615"/>
      <c r="H194" s="1690">
        <f>SUM(H188:H193)</f>
        <v>0</v>
      </c>
      <c r="I194" s="475"/>
      <c r="J194" s="615"/>
      <c r="K194" s="1690">
        <f>SUM(K188:K193)</f>
        <v>0</v>
      </c>
      <c r="L194" s="1690">
        <f>SUM(L188:L193)</f>
        <v>0</v>
      </c>
    </row>
    <row r="195" spans="1:14" ht="15.75" customHeight="1" thickTop="1" x14ac:dyDescent="0.2">
      <c r="A195" s="668" t="s">
        <v>94</v>
      </c>
      <c r="B195" s="677" t="s">
        <v>988</v>
      </c>
      <c r="C195" s="615"/>
      <c r="D195" s="615"/>
      <c r="E195" s="655"/>
      <c r="F195" s="615"/>
      <c r="G195" s="615"/>
      <c r="H195" s="655"/>
      <c r="I195" s="475"/>
      <c r="J195" s="615"/>
      <c r="K195" s="1705">
        <f>SUM(E195,H195)</f>
        <v>0</v>
      </c>
      <c r="L195" s="655"/>
    </row>
    <row r="196" spans="1:14" ht="12.75" customHeight="1" thickBot="1" x14ac:dyDescent="0.25">
      <c r="A196" s="1688" t="s">
        <v>1567</v>
      </c>
      <c r="B196" s="1689" t="s">
        <v>915</v>
      </c>
      <c r="C196" s="615"/>
      <c r="D196" s="615"/>
      <c r="E196" s="1697">
        <f>SUM(E194,E195)</f>
        <v>0</v>
      </c>
      <c r="F196" s="615"/>
      <c r="G196" s="615"/>
      <c r="H196" s="1697">
        <f>SUM(H194,H195)</f>
        <v>0</v>
      </c>
      <c r="I196" s="475"/>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91">
        <f>SUM(H199)</f>
        <v>0</v>
      </c>
      <c r="L199" s="464"/>
    </row>
    <row r="200" spans="1:14" x14ac:dyDescent="0.2">
      <c r="A200" s="1524" t="s">
        <v>90</v>
      </c>
      <c r="B200" s="613">
        <v>5120</v>
      </c>
      <c r="C200" s="615"/>
      <c r="D200" s="615"/>
      <c r="E200" s="615"/>
      <c r="F200" s="615"/>
      <c r="G200" s="615"/>
      <c r="H200" s="464"/>
      <c r="I200" s="615"/>
      <c r="J200" s="615"/>
      <c r="K200" s="1691">
        <f>SUM(H200)</f>
        <v>0</v>
      </c>
      <c r="L200" s="464"/>
    </row>
    <row r="201" spans="1:14" ht="12.75" customHeight="1" x14ac:dyDescent="0.2">
      <c r="A201" s="1524" t="s">
        <v>1232</v>
      </c>
      <c r="B201" s="627" t="s">
        <v>638</v>
      </c>
      <c r="C201" s="615"/>
      <c r="D201" s="615"/>
      <c r="E201" s="615"/>
      <c r="F201" s="615"/>
      <c r="G201" s="615"/>
      <c r="H201" s="464"/>
      <c r="I201" s="615"/>
      <c r="J201" s="615"/>
      <c r="K201" s="1691">
        <f>SUM(H201)</f>
        <v>0</v>
      </c>
      <c r="L201" s="464"/>
    </row>
    <row r="202" spans="1:14" x14ac:dyDescent="0.2">
      <c r="A202" s="1524" t="s">
        <v>91</v>
      </c>
      <c r="B202" s="613" t="s">
        <v>610</v>
      </c>
      <c r="C202" s="615"/>
      <c r="D202" s="615"/>
      <c r="E202" s="615"/>
      <c r="F202" s="615"/>
      <c r="G202" s="615"/>
      <c r="H202" s="464"/>
      <c r="I202" s="615"/>
      <c r="J202" s="615"/>
      <c r="K202" s="1691">
        <f>SUM(H202)</f>
        <v>0</v>
      </c>
      <c r="L202" s="464"/>
    </row>
    <row r="203" spans="1:14" x14ac:dyDescent="0.2">
      <c r="A203" s="1536" t="s">
        <v>640</v>
      </c>
      <c r="B203" s="613" t="s">
        <v>639</v>
      </c>
      <c r="C203" s="615"/>
      <c r="D203" s="615"/>
      <c r="E203" s="615"/>
      <c r="F203" s="615"/>
      <c r="G203" s="615"/>
      <c r="H203" s="469"/>
      <c r="I203" s="615"/>
      <c r="J203" s="615"/>
      <c r="K203" s="1691">
        <f>SUM(H203)</f>
        <v>0</v>
      </c>
      <c r="L203" s="469"/>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c r="I205" s="615"/>
      <c r="J205" s="615"/>
      <c r="K205" s="1705">
        <f>SUM(H205)</f>
        <v>0</v>
      </c>
      <c r="L205" s="533"/>
    </row>
    <row r="206" spans="1:14" ht="30" customHeight="1" x14ac:dyDescent="0.2">
      <c r="A206" s="680" t="s">
        <v>1770</v>
      </c>
      <c r="B206" s="671" t="s">
        <v>31</v>
      </c>
      <c r="C206" s="615"/>
      <c r="D206" s="615"/>
      <c r="E206" s="615"/>
      <c r="F206" s="615"/>
      <c r="G206" s="615"/>
      <c r="H206" s="464"/>
      <c r="I206" s="615"/>
      <c r="J206" s="615"/>
      <c r="K206" s="1691">
        <f>SUM(H206)</f>
        <v>0</v>
      </c>
      <c r="L206" s="464"/>
    </row>
    <row r="207" spans="1:14" ht="15.75" customHeight="1" x14ac:dyDescent="0.2">
      <c r="A207" s="620" t="s">
        <v>790</v>
      </c>
      <c r="B207" s="671" t="s">
        <v>86</v>
      </c>
      <c r="C207" s="615"/>
      <c r="D207" s="615"/>
      <c r="E207" s="615"/>
      <c r="F207" s="615"/>
      <c r="G207" s="615"/>
      <c r="H207" s="465"/>
      <c r="I207" s="615"/>
      <c r="J207" s="615"/>
      <c r="K207" s="1691">
        <f>H207</f>
        <v>0</v>
      </c>
      <c r="L207" s="464"/>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row>
    <row r="210" spans="1:14" ht="12.75" customHeight="1" thickTop="1" thickBot="1" x14ac:dyDescent="0.25">
      <c r="A210" s="1712" t="s">
        <v>295</v>
      </c>
      <c r="B210" s="1713"/>
      <c r="C210" s="1690">
        <f>SUM(C184,C185)</f>
        <v>67562</v>
      </c>
      <c r="D210" s="1690">
        <f>SUM(D184,D185)</f>
        <v>1548</v>
      </c>
      <c r="E210" s="1690">
        <f>SUM(E184,E185,E196)</f>
        <v>51344</v>
      </c>
      <c r="F210" s="1690">
        <f>SUM(F184,F185)</f>
        <v>16698</v>
      </c>
      <c r="G210" s="1690">
        <f>SUM(G184,G185)</f>
        <v>76000</v>
      </c>
      <c r="H210" s="1690">
        <f>SUM(H184,H185,H196,H208,H209)</f>
        <v>0</v>
      </c>
      <c r="I210" s="1690">
        <f>SUM(I184,I185)</f>
        <v>0</v>
      </c>
      <c r="J210" s="1690">
        <f>SUM(J184,J185)</f>
        <v>0</v>
      </c>
      <c r="K210" s="1691">
        <f>SUM(K184,K185,K196,K208,K209)</f>
        <v>213152</v>
      </c>
      <c r="L210" s="1690">
        <f>SUM(L184,L185,L196,L208,L209)</f>
        <v>206568</v>
      </c>
    </row>
    <row r="211" spans="1:14" ht="13.5" thickTop="1" x14ac:dyDescent="0.2">
      <c r="A211" s="2185" t="s">
        <v>1053</v>
      </c>
      <c r="B211" s="2186"/>
      <c r="C211" s="617"/>
      <c r="D211" s="617"/>
      <c r="E211" s="617"/>
      <c r="F211" s="617"/>
      <c r="G211" s="617"/>
      <c r="H211" s="617"/>
      <c r="I211" s="615"/>
      <c r="J211" s="615"/>
      <c r="K211" s="1704">
        <f>'Revenues 9-14'!F275-'Expenditures 15-22'!K210</f>
        <v>31905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180" t="s">
        <v>1022</v>
      </c>
      <c r="B213" s="218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v>12897</v>
      </c>
      <c r="E215" s="615"/>
      <c r="F215" s="615"/>
      <c r="G215" s="615"/>
      <c r="H215" s="615"/>
      <c r="I215" s="615"/>
      <c r="J215" s="615"/>
      <c r="K215" s="1691">
        <f>D215</f>
        <v>12897</v>
      </c>
      <c r="L215" s="464">
        <v>9550</v>
      </c>
    </row>
    <row r="216" spans="1:14" x14ac:dyDescent="0.2">
      <c r="A216" s="1524" t="s">
        <v>165</v>
      </c>
      <c r="B216" s="613" t="s">
        <v>1024</v>
      </c>
      <c r="C216" s="615"/>
      <c r="D216" s="465"/>
      <c r="E216" s="615"/>
      <c r="F216" s="615"/>
      <c r="G216" s="615"/>
      <c r="H216" s="615"/>
      <c r="I216" s="615"/>
      <c r="J216" s="615"/>
      <c r="K216" s="1691">
        <f t="shared" ref="K216:K228" si="19">D216</f>
        <v>0</v>
      </c>
      <c r="L216" s="464"/>
    </row>
    <row r="217" spans="1:14" x14ac:dyDescent="0.2">
      <c r="A217" s="1524" t="s">
        <v>166</v>
      </c>
      <c r="B217" s="613">
        <v>1200</v>
      </c>
      <c r="C217" s="615"/>
      <c r="D217" s="464">
        <v>4067</v>
      </c>
      <c r="E217" s="615"/>
      <c r="F217" s="615"/>
      <c r="G217" s="615"/>
      <c r="H217" s="615"/>
      <c r="I217" s="615"/>
      <c r="J217" s="615"/>
      <c r="K217" s="1691">
        <f t="shared" si="19"/>
        <v>4067</v>
      </c>
      <c r="L217" s="464">
        <v>5400</v>
      </c>
    </row>
    <row r="218" spans="1:14" x14ac:dyDescent="0.2">
      <c r="A218" s="1524" t="s">
        <v>296</v>
      </c>
      <c r="B218" s="613" t="s">
        <v>1025</v>
      </c>
      <c r="C218" s="615"/>
      <c r="D218" s="465"/>
      <c r="E218" s="615"/>
      <c r="F218" s="615"/>
      <c r="G218" s="615"/>
      <c r="H218" s="615"/>
      <c r="I218" s="615"/>
      <c r="J218" s="615"/>
      <c r="K218" s="1691">
        <f t="shared" si="19"/>
        <v>0</v>
      </c>
      <c r="L218" s="464"/>
    </row>
    <row r="219" spans="1:14" x14ac:dyDescent="0.2">
      <c r="A219" s="1524" t="s">
        <v>297</v>
      </c>
      <c r="B219" s="613">
        <v>1250</v>
      </c>
      <c r="C219" s="615"/>
      <c r="D219" s="464"/>
      <c r="E219" s="615"/>
      <c r="F219" s="615"/>
      <c r="G219" s="615"/>
      <c r="H219" s="615"/>
      <c r="I219" s="615"/>
      <c r="J219" s="615"/>
      <c r="K219" s="1691">
        <f t="shared" si="19"/>
        <v>0</v>
      </c>
      <c r="L219" s="464">
        <v>280</v>
      </c>
    </row>
    <row r="220" spans="1:14" x14ac:dyDescent="0.2">
      <c r="A220" s="1524" t="s">
        <v>298</v>
      </c>
      <c r="B220" s="613" t="s">
        <v>163</v>
      </c>
      <c r="C220" s="615"/>
      <c r="D220" s="465"/>
      <c r="E220" s="615"/>
      <c r="F220" s="615"/>
      <c r="G220" s="615"/>
      <c r="H220" s="615"/>
      <c r="I220" s="615"/>
      <c r="J220" s="615"/>
      <c r="K220" s="1691">
        <f t="shared" si="19"/>
        <v>0</v>
      </c>
      <c r="L220" s="464"/>
    </row>
    <row r="221" spans="1:14" x14ac:dyDescent="0.2">
      <c r="A221" s="1524" t="s">
        <v>1019</v>
      </c>
      <c r="B221" s="613">
        <v>1300</v>
      </c>
      <c r="C221" s="615"/>
      <c r="D221" s="464"/>
      <c r="E221" s="615"/>
      <c r="F221" s="615"/>
      <c r="G221" s="615"/>
      <c r="H221" s="615"/>
      <c r="I221" s="615"/>
      <c r="J221" s="615"/>
      <c r="K221" s="1691">
        <f t="shared" si="19"/>
        <v>0</v>
      </c>
      <c r="L221" s="464"/>
    </row>
    <row r="222" spans="1:14" x14ac:dyDescent="0.2">
      <c r="A222" s="1524" t="s">
        <v>747</v>
      </c>
      <c r="B222" s="613">
        <v>1400</v>
      </c>
      <c r="C222" s="615"/>
      <c r="D222" s="464"/>
      <c r="E222" s="615"/>
      <c r="F222" s="615"/>
      <c r="G222" s="615"/>
      <c r="H222" s="615"/>
      <c r="I222" s="615"/>
      <c r="J222" s="615"/>
      <c r="K222" s="1691">
        <f t="shared" si="19"/>
        <v>0</v>
      </c>
      <c r="L222" s="464"/>
    </row>
    <row r="223" spans="1:14" x14ac:dyDescent="0.2">
      <c r="A223" s="1524" t="s">
        <v>1020</v>
      </c>
      <c r="B223" s="613">
        <v>1500</v>
      </c>
      <c r="C223" s="615"/>
      <c r="D223" s="464">
        <v>441</v>
      </c>
      <c r="E223" s="615"/>
      <c r="F223" s="615"/>
      <c r="G223" s="615"/>
      <c r="H223" s="615"/>
      <c r="I223" s="615"/>
      <c r="J223" s="615"/>
      <c r="K223" s="1691">
        <f t="shared" si="19"/>
        <v>441</v>
      </c>
      <c r="L223" s="464">
        <v>475</v>
      </c>
    </row>
    <row r="224" spans="1:14" x14ac:dyDescent="0.2">
      <c r="A224" s="1524" t="s">
        <v>1021</v>
      </c>
      <c r="B224" s="613">
        <v>1600</v>
      </c>
      <c r="C224" s="615"/>
      <c r="D224" s="464"/>
      <c r="E224" s="615"/>
      <c r="F224" s="615"/>
      <c r="G224" s="615"/>
      <c r="H224" s="615"/>
      <c r="I224" s="615"/>
      <c r="J224" s="615"/>
      <c r="K224" s="1691">
        <f t="shared" si="19"/>
        <v>0</v>
      </c>
      <c r="L224" s="464"/>
    </row>
    <row r="225" spans="1:12" x14ac:dyDescent="0.2">
      <c r="A225" s="1524" t="s">
        <v>1044</v>
      </c>
      <c r="B225" s="613">
        <v>1650</v>
      </c>
      <c r="C225" s="615"/>
      <c r="D225" s="464"/>
      <c r="E225" s="615"/>
      <c r="F225" s="615"/>
      <c r="G225" s="615"/>
      <c r="H225" s="615"/>
      <c r="I225" s="615"/>
      <c r="J225" s="615"/>
      <c r="K225" s="1691">
        <f t="shared" si="19"/>
        <v>0</v>
      </c>
      <c r="L225" s="464"/>
    </row>
    <row r="226" spans="1:12" x14ac:dyDescent="0.2">
      <c r="A226" s="1524" t="s">
        <v>748</v>
      </c>
      <c r="B226" s="613" t="s">
        <v>164</v>
      </c>
      <c r="C226" s="615"/>
      <c r="D226" s="465"/>
      <c r="E226" s="615"/>
      <c r="F226" s="615"/>
      <c r="G226" s="615"/>
      <c r="H226" s="615"/>
      <c r="I226" s="615"/>
      <c r="J226" s="615"/>
      <c r="K226" s="1691">
        <f t="shared" si="19"/>
        <v>0</v>
      </c>
      <c r="L226" s="464"/>
    </row>
    <row r="227" spans="1:12" x14ac:dyDescent="0.2">
      <c r="A227" s="1524" t="s">
        <v>1148</v>
      </c>
      <c r="B227" s="613">
        <v>1800</v>
      </c>
      <c r="C227" s="615"/>
      <c r="D227" s="464"/>
      <c r="E227" s="615"/>
      <c r="F227" s="615"/>
      <c r="G227" s="615"/>
      <c r="H227" s="615"/>
      <c r="I227" s="615"/>
      <c r="J227" s="615"/>
      <c r="K227" s="1691">
        <f t="shared" si="19"/>
        <v>0</v>
      </c>
      <c r="L227" s="464"/>
    </row>
    <row r="228" spans="1:12" x14ac:dyDescent="0.2">
      <c r="A228" s="1524" t="s">
        <v>1149</v>
      </c>
      <c r="B228" s="613">
        <v>1900</v>
      </c>
      <c r="C228" s="615"/>
      <c r="D228" s="464"/>
      <c r="E228" s="615"/>
      <c r="F228" s="615"/>
      <c r="G228" s="615"/>
      <c r="H228" s="615"/>
      <c r="I228" s="615"/>
      <c r="J228" s="615"/>
      <c r="K228" s="1691">
        <f t="shared" si="19"/>
        <v>0</v>
      </c>
      <c r="L228" s="464"/>
    </row>
    <row r="229" spans="1:12" ht="12.75" customHeight="1" thickBot="1" x14ac:dyDescent="0.25">
      <c r="A229" s="1688" t="s">
        <v>739</v>
      </c>
      <c r="B229" s="1695" t="s">
        <v>591</v>
      </c>
      <c r="C229" s="615"/>
      <c r="D229" s="1690">
        <f>SUM(D215:D228)</f>
        <v>17405</v>
      </c>
      <c r="E229" s="615"/>
      <c r="F229" s="615"/>
      <c r="G229" s="615"/>
      <c r="H229" s="615"/>
      <c r="I229" s="615"/>
      <c r="J229" s="615"/>
      <c r="K229" s="1690">
        <f>SUM(K215:K228)</f>
        <v>17405</v>
      </c>
      <c r="L229" s="1690">
        <f>SUM(L215:L228)</f>
        <v>15705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c r="E232" s="615"/>
      <c r="F232" s="615"/>
      <c r="G232" s="615"/>
      <c r="H232" s="615"/>
      <c r="I232" s="615"/>
      <c r="J232" s="615"/>
      <c r="K232" s="1691">
        <f t="shared" ref="K232:K237" si="20">D232</f>
        <v>0</v>
      </c>
      <c r="L232" s="464"/>
    </row>
    <row r="233" spans="1:12" x14ac:dyDescent="0.2">
      <c r="A233" s="1524" t="s">
        <v>1151</v>
      </c>
      <c r="B233" s="613">
        <v>2120</v>
      </c>
      <c r="C233" s="615"/>
      <c r="D233" s="464"/>
      <c r="E233" s="615"/>
      <c r="F233" s="615"/>
      <c r="G233" s="615"/>
      <c r="H233" s="615"/>
      <c r="I233" s="615"/>
      <c r="J233" s="615"/>
      <c r="K233" s="1691">
        <f t="shared" si="20"/>
        <v>0</v>
      </c>
      <c r="L233" s="464"/>
    </row>
    <row r="234" spans="1:12" x14ac:dyDescent="0.2">
      <c r="A234" s="1524" t="s">
        <v>207</v>
      </c>
      <c r="B234" s="613">
        <v>2130</v>
      </c>
      <c r="C234" s="615"/>
      <c r="D234" s="464"/>
      <c r="E234" s="615"/>
      <c r="F234" s="615"/>
      <c r="G234" s="615"/>
      <c r="H234" s="615"/>
      <c r="I234" s="615"/>
      <c r="J234" s="615"/>
      <c r="K234" s="1691">
        <f t="shared" si="20"/>
        <v>0</v>
      </c>
      <c r="L234" s="464"/>
    </row>
    <row r="235" spans="1:12" x14ac:dyDescent="0.2">
      <c r="A235" s="1524" t="s">
        <v>208</v>
      </c>
      <c r="B235" s="613">
        <v>2140</v>
      </c>
      <c r="C235" s="615"/>
      <c r="D235" s="464"/>
      <c r="E235" s="615"/>
      <c r="F235" s="615"/>
      <c r="G235" s="615"/>
      <c r="H235" s="615"/>
      <c r="I235" s="615"/>
      <c r="J235" s="615"/>
      <c r="K235" s="1691">
        <f t="shared" si="20"/>
        <v>0</v>
      </c>
      <c r="L235" s="464"/>
    </row>
    <row r="236" spans="1:12" x14ac:dyDescent="0.2">
      <c r="A236" s="1524" t="s">
        <v>209</v>
      </c>
      <c r="B236" s="613">
        <v>2150</v>
      </c>
      <c r="C236" s="615"/>
      <c r="D236" s="464"/>
      <c r="E236" s="615"/>
      <c r="F236" s="615"/>
      <c r="G236" s="615"/>
      <c r="H236" s="615"/>
      <c r="I236" s="615"/>
      <c r="J236" s="615"/>
      <c r="K236" s="1691">
        <f t="shared" si="20"/>
        <v>0</v>
      </c>
      <c r="L236" s="464"/>
    </row>
    <row r="237" spans="1:12" x14ac:dyDescent="0.2">
      <c r="A237" s="1524" t="s">
        <v>167</v>
      </c>
      <c r="B237" s="613">
        <v>2190</v>
      </c>
      <c r="C237" s="615"/>
      <c r="D237" s="464"/>
      <c r="E237" s="615"/>
      <c r="F237" s="615"/>
      <c r="G237" s="615"/>
      <c r="H237" s="615"/>
      <c r="I237" s="615"/>
      <c r="J237" s="615"/>
      <c r="K237" s="1691">
        <f t="shared" si="20"/>
        <v>0</v>
      </c>
      <c r="L237" s="464"/>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c r="E240" s="615"/>
      <c r="F240" s="615"/>
      <c r="G240" s="615"/>
      <c r="H240" s="615"/>
      <c r="I240" s="615"/>
      <c r="J240" s="615"/>
      <c r="K240" s="1692">
        <f>D240</f>
        <v>0</v>
      </c>
      <c r="L240" s="479"/>
    </row>
    <row r="241" spans="1:12" x14ac:dyDescent="0.2">
      <c r="A241" s="1524" t="s">
        <v>869</v>
      </c>
      <c r="B241" s="613">
        <v>2220</v>
      </c>
      <c r="C241" s="615"/>
      <c r="D241" s="464">
        <v>1106</v>
      </c>
      <c r="E241" s="615"/>
      <c r="F241" s="615"/>
      <c r="G241" s="615"/>
      <c r="H241" s="615"/>
      <c r="I241" s="615"/>
      <c r="J241" s="615"/>
      <c r="K241" s="1692">
        <f>D241</f>
        <v>1106</v>
      </c>
      <c r="L241" s="464">
        <v>1250</v>
      </c>
    </row>
    <row r="242" spans="1:12" x14ac:dyDescent="0.2">
      <c r="A242" s="1524" t="s">
        <v>870</v>
      </c>
      <c r="B242" s="613">
        <v>2230</v>
      </c>
      <c r="C242" s="615"/>
      <c r="D242" s="464"/>
      <c r="E242" s="615"/>
      <c r="F242" s="615"/>
      <c r="G242" s="615"/>
      <c r="H242" s="615"/>
      <c r="I242" s="615"/>
      <c r="J242" s="615"/>
      <c r="K242" s="1692">
        <f>D242</f>
        <v>0</v>
      </c>
      <c r="L242" s="464"/>
    </row>
    <row r="243" spans="1:12" ht="12.75" customHeight="1" thickBot="1" x14ac:dyDescent="0.25">
      <c r="A243" s="1714" t="s">
        <v>582</v>
      </c>
      <c r="B243" s="1715">
        <v>2200</v>
      </c>
      <c r="C243" s="615"/>
      <c r="D243" s="1690">
        <f>SUM(D240:D242)</f>
        <v>1106</v>
      </c>
      <c r="E243" s="615"/>
      <c r="F243" s="615"/>
      <c r="G243" s="615"/>
      <c r="H243" s="615"/>
      <c r="I243" s="615"/>
      <c r="J243" s="615"/>
      <c r="K243" s="1690">
        <f>SUM(K240:K242)</f>
        <v>1106</v>
      </c>
      <c r="L243" s="1690">
        <f>SUM(L240:L242)</f>
        <v>1250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v>46</v>
      </c>
      <c r="E245" s="615"/>
      <c r="F245" s="615"/>
      <c r="G245" s="615"/>
      <c r="H245" s="615"/>
      <c r="I245" s="615"/>
      <c r="J245" s="615"/>
      <c r="K245" s="1692">
        <f>D245</f>
        <v>46</v>
      </c>
      <c r="L245" s="479">
        <v>50</v>
      </c>
    </row>
    <row r="246" spans="1:12" x14ac:dyDescent="0.2">
      <c r="A246" s="1524" t="s">
        <v>872</v>
      </c>
      <c r="B246" s="613">
        <v>2320</v>
      </c>
      <c r="C246" s="615"/>
      <c r="D246" s="464">
        <v>6083</v>
      </c>
      <c r="E246" s="615"/>
      <c r="F246" s="615"/>
      <c r="G246" s="615"/>
      <c r="H246" s="615"/>
      <c r="I246" s="615"/>
      <c r="J246" s="615"/>
      <c r="K246" s="1692">
        <f t="shared" ref="K246:K256" si="21">D246</f>
        <v>6083</v>
      </c>
      <c r="L246" s="464">
        <v>4525</v>
      </c>
    </row>
    <row r="247" spans="1:12" x14ac:dyDescent="0.2">
      <c r="A247" s="1524" t="s">
        <v>873</v>
      </c>
      <c r="B247" s="613">
        <v>2330</v>
      </c>
      <c r="C247" s="615"/>
      <c r="D247" s="464"/>
      <c r="E247" s="615"/>
      <c r="F247" s="615"/>
      <c r="G247" s="615"/>
      <c r="H247" s="615"/>
      <c r="I247" s="615"/>
      <c r="J247" s="615"/>
      <c r="K247" s="1692">
        <f t="shared" si="21"/>
        <v>0</v>
      </c>
      <c r="L247" s="464"/>
    </row>
    <row r="248" spans="1:12" x14ac:dyDescent="0.2">
      <c r="A248" s="1525" t="s">
        <v>317</v>
      </c>
      <c r="B248" s="601" t="s">
        <v>299</v>
      </c>
      <c r="C248" s="615"/>
      <c r="D248" s="472"/>
      <c r="E248" s="615"/>
      <c r="F248" s="615"/>
      <c r="G248" s="615"/>
      <c r="H248" s="615"/>
      <c r="I248" s="615"/>
      <c r="J248" s="615"/>
      <c r="K248" s="1692">
        <f t="shared" si="21"/>
        <v>0</v>
      </c>
      <c r="L248" s="464"/>
    </row>
    <row r="249" spans="1:12" x14ac:dyDescent="0.2">
      <c r="A249" s="1526" t="s">
        <v>1908</v>
      </c>
      <c r="B249" s="682" t="s">
        <v>300</v>
      </c>
      <c r="C249" s="615"/>
      <c r="D249" s="472"/>
      <c r="E249" s="615"/>
      <c r="F249" s="615"/>
      <c r="G249" s="615"/>
      <c r="H249" s="615"/>
      <c r="I249" s="615"/>
      <c r="J249" s="615"/>
      <c r="K249" s="1692">
        <f t="shared" si="21"/>
        <v>0</v>
      </c>
      <c r="L249" s="464"/>
    </row>
    <row r="250" spans="1:12" x14ac:dyDescent="0.2">
      <c r="A250" s="1525" t="s">
        <v>1909</v>
      </c>
      <c r="B250" s="601" t="s">
        <v>301</v>
      </c>
      <c r="C250" s="615"/>
      <c r="D250" s="472"/>
      <c r="E250" s="615"/>
      <c r="F250" s="615"/>
      <c r="G250" s="615"/>
      <c r="H250" s="615"/>
      <c r="I250" s="615"/>
      <c r="J250" s="615"/>
      <c r="K250" s="1692">
        <f t="shared" si="21"/>
        <v>0</v>
      </c>
      <c r="L250" s="464"/>
    </row>
    <row r="251" spans="1:12" x14ac:dyDescent="0.2">
      <c r="A251" s="1525" t="s">
        <v>256</v>
      </c>
      <c r="B251" s="601" t="s">
        <v>302</v>
      </c>
      <c r="C251" s="615"/>
      <c r="D251" s="472"/>
      <c r="E251" s="615"/>
      <c r="F251" s="615"/>
      <c r="G251" s="615"/>
      <c r="H251" s="615"/>
      <c r="I251" s="615"/>
      <c r="J251" s="615"/>
      <c r="K251" s="1692">
        <f t="shared" si="21"/>
        <v>0</v>
      </c>
      <c r="L251" s="464"/>
    </row>
    <row r="252" spans="1:12" x14ac:dyDescent="0.2">
      <c r="A252" s="1525" t="s">
        <v>726</v>
      </c>
      <c r="B252" s="601" t="s">
        <v>303</v>
      </c>
      <c r="C252" s="615"/>
      <c r="D252" s="472"/>
      <c r="E252" s="615"/>
      <c r="F252" s="615"/>
      <c r="G252" s="615"/>
      <c r="H252" s="615"/>
      <c r="I252" s="615"/>
      <c r="J252" s="615"/>
      <c r="K252" s="1692">
        <f t="shared" si="21"/>
        <v>0</v>
      </c>
      <c r="L252" s="464"/>
    </row>
    <row r="253" spans="1:12" x14ac:dyDescent="0.2">
      <c r="A253" s="1525" t="s">
        <v>257</v>
      </c>
      <c r="B253" s="601" t="s">
        <v>304</v>
      </c>
      <c r="C253" s="615"/>
      <c r="D253" s="472"/>
      <c r="E253" s="615"/>
      <c r="F253" s="615"/>
      <c r="G253" s="615"/>
      <c r="H253" s="615"/>
      <c r="I253" s="615"/>
      <c r="J253" s="615"/>
      <c r="K253" s="1692">
        <f t="shared" si="21"/>
        <v>0</v>
      </c>
      <c r="L253" s="464"/>
    </row>
    <row r="254" spans="1:12" ht="22.5" x14ac:dyDescent="0.2">
      <c r="A254" s="1525" t="s">
        <v>1087</v>
      </c>
      <c r="B254" s="682" t="s">
        <v>305</v>
      </c>
      <c r="C254" s="615"/>
      <c r="D254" s="472"/>
      <c r="E254" s="615"/>
      <c r="F254" s="615"/>
      <c r="G254" s="615"/>
      <c r="H254" s="615"/>
      <c r="I254" s="615"/>
      <c r="J254" s="615"/>
      <c r="K254" s="1692">
        <f t="shared" si="21"/>
        <v>0</v>
      </c>
      <c r="L254" s="464"/>
    </row>
    <row r="255" spans="1:12" x14ac:dyDescent="0.2">
      <c r="A255" s="1525" t="s">
        <v>1088</v>
      </c>
      <c r="B255" s="601" t="s">
        <v>306</v>
      </c>
      <c r="C255" s="615"/>
      <c r="D255" s="472"/>
      <c r="E255" s="615"/>
      <c r="F255" s="615"/>
      <c r="G255" s="615"/>
      <c r="H255" s="615"/>
      <c r="I255" s="615"/>
      <c r="J255" s="615"/>
      <c r="K255" s="1692">
        <f t="shared" si="21"/>
        <v>0</v>
      </c>
      <c r="L255" s="464"/>
    </row>
    <row r="256" spans="1:12" x14ac:dyDescent="0.2">
      <c r="A256" s="1525" t="s">
        <v>1028</v>
      </c>
      <c r="B256" s="613" t="s">
        <v>307</v>
      </c>
      <c r="C256" s="615"/>
      <c r="D256" s="472"/>
      <c r="E256" s="615"/>
      <c r="F256" s="615"/>
      <c r="G256" s="615"/>
      <c r="H256" s="615"/>
      <c r="I256" s="615"/>
      <c r="J256" s="615"/>
      <c r="K256" s="1692">
        <f t="shared" si="21"/>
        <v>0</v>
      </c>
      <c r="L256" s="464"/>
    </row>
    <row r="257" spans="1:14" ht="12.75" customHeight="1" thickBot="1" x14ac:dyDescent="0.25">
      <c r="A257" s="1688" t="s">
        <v>741</v>
      </c>
      <c r="B257" s="1716">
        <v>2300</v>
      </c>
      <c r="C257" s="615"/>
      <c r="D257" s="1690">
        <f>SUM(D245:D256)</f>
        <v>6129</v>
      </c>
      <c r="E257" s="615"/>
      <c r="F257" s="615"/>
      <c r="G257" s="615"/>
      <c r="H257" s="615"/>
      <c r="I257" s="615"/>
      <c r="J257" s="615"/>
      <c r="K257" s="1690">
        <f>SUM(K245:K256)</f>
        <v>6129</v>
      </c>
      <c r="L257" s="1690">
        <f>SUM(L245:L256)</f>
        <v>4575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v>5574</v>
      </c>
      <c r="E259" s="615"/>
      <c r="F259" s="615"/>
      <c r="G259" s="615"/>
      <c r="H259" s="615"/>
      <c r="I259" s="615"/>
      <c r="J259" s="615"/>
      <c r="K259" s="1692">
        <f>D259</f>
        <v>5574</v>
      </c>
      <c r="L259" s="479">
        <v>3200</v>
      </c>
    </row>
    <row r="260" spans="1:14" s="596" customFormat="1" x14ac:dyDescent="0.2">
      <c r="A260" s="1542" t="s">
        <v>1907</v>
      </c>
      <c r="B260" s="627">
        <v>2490</v>
      </c>
      <c r="C260" s="615"/>
      <c r="D260" s="464"/>
      <c r="E260" s="615"/>
      <c r="F260" s="615"/>
      <c r="G260" s="615"/>
      <c r="H260" s="615"/>
      <c r="I260" s="615"/>
      <c r="J260" s="615"/>
      <c r="K260" s="1692">
        <f>D260</f>
        <v>0</v>
      </c>
      <c r="L260" s="464"/>
      <c r="M260" s="210"/>
      <c r="N260" s="210"/>
    </row>
    <row r="261" spans="1:14" ht="12.75" customHeight="1" thickBot="1" x14ac:dyDescent="0.25">
      <c r="A261" s="1712" t="s">
        <v>281</v>
      </c>
      <c r="B261" s="1717" t="s">
        <v>34</v>
      </c>
      <c r="C261" s="615"/>
      <c r="D261" s="1690">
        <f>SUM(D259:D260)</f>
        <v>5574</v>
      </c>
      <c r="E261" s="615"/>
      <c r="F261" s="615"/>
      <c r="G261" s="615"/>
      <c r="H261" s="615"/>
      <c r="I261" s="615"/>
      <c r="J261" s="615"/>
      <c r="K261" s="1690">
        <f>SUM(K259:K260)</f>
        <v>5574</v>
      </c>
      <c r="L261" s="1690">
        <f>SUM(L259:L260)</f>
        <v>3200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92">
        <f>D263</f>
        <v>0</v>
      </c>
      <c r="L263" s="479"/>
    </row>
    <row r="264" spans="1:14" x14ac:dyDescent="0.2">
      <c r="A264" s="1524" t="s">
        <v>483</v>
      </c>
      <c r="B264" s="684">
        <v>2520</v>
      </c>
      <c r="C264" s="615"/>
      <c r="D264" s="464">
        <v>3722</v>
      </c>
      <c r="E264" s="615"/>
      <c r="F264" s="615"/>
      <c r="G264" s="615"/>
      <c r="H264" s="615"/>
      <c r="I264" s="615"/>
      <c r="J264" s="615"/>
      <c r="K264" s="1692">
        <f t="shared" ref="K264:K269" si="22">D264</f>
        <v>3722</v>
      </c>
      <c r="L264" s="464">
        <v>2950</v>
      </c>
    </row>
    <row r="265" spans="1:14" x14ac:dyDescent="0.2">
      <c r="A265" s="1524" t="s">
        <v>4</v>
      </c>
      <c r="B265" s="613">
        <v>2530</v>
      </c>
      <c r="C265" s="615"/>
      <c r="D265" s="464"/>
      <c r="E265" s="615"/>
      <c r="F265" s="615"/>
      <c r="G265" s="615"/>
      <c r="H265" s="615"/>
      <c r="I265" s="615"/>
      <c r="J265" s="615"/>
      <c r="K265" s="1692">
        <f t="shared" si="22"/>
        <v>0</v>
      </c>
      <c r="L265" s="464"/>
    </row>
    <row r="266" spans="1:14" x14ac:dyDescent="0.2">
      <c r="A266" s="1524" t="s">
        <v>206</v>
      </c>
      <c r="B266" s="613">
        <v>2540</v>
      </c>
      <c r="C266" s="615"/>
      <c r="D266" s="464">
        <v>4671</v>
      </c>
      <c r="E266" s="615"/>
      <c r="F266" s="615"/>
      <c r="G266" s="615"/>
      <c r="H266" s="615"/>
      <c r="I266" s="615"/>
      <c r="J266" s="615"/>
      <c r="K266" s="1692">
        <f t="shared" si="22"/>
        <v>4671</v>
      </c>
      <c r="L266" s="464">
        <v>5700</v>
      </c>
    </row>
    <row r="267" spans="1:14" x14ac:dyDescent="0.2">
      <c r="A267" s="1524" t="s">
        <v>1010</v>
      </c>
      <c r="B267" s="613">
        <v>2550</v>
      </c>
      <c r="C267" s="615"/>
      <c r="D267" s="464">
        <v>7106</v>
      </c>
      <c r="E267" s="615"/>
      <c r="F267" s="615"/>
      <c r="G267" s="615"/>
      <c r="H267" s="615"/>
      <c r="I267" s="615"/>
      <c r="J267" s="615"/>
      <c r="K267" s="1692">
        <f t="shared" si="22"/>
        <v>7106</v>
      </c>
      <c r="L267" s="464">
        <v>9350</v>
      </c>
    </row>
    <row r="268" spans="1:14" x14ac:dyDescent="0.2">
      <c r="A268" s="1524" t="s">
        <v>102</v>
      </c>
      <c r="B268" s="613">
        <v>2560</v>
      </c>
      <c r="C268" s="615"/>
      <c r="D268" s="464">
        <v>4192</v>
      </c>
      <c r="E268" s="615"/>
      <c r="F268" s="615"/>
      <c r="G268" s="615"/>
      <c r="H268" s="615"/>
      <c r="I268" s="615"/>
      <c r="J268" s="615"/>
      <c r="K268" s="1692">
        <f t="shared" si="22"/>
        <v>4192</v>
      </c>
      <c r="L268" s="464">
        <v>3200</v>
      </c>
    </row>
    <row r="269" spans="1:14" x14ac:dyDescent="0.2">
      <c r="A269" s="1524" t="s">
        <v>103</v>
      </c>
      <c r="B269" s="613">
        <v>2570</v>
      </c>
      <c r="C269" s="615"/>
      <c r="D269" s="464"/>
      <c r="E269" s="615"/>
      <c r="F269" s="615"/>
      <c r="G269" s="615"/>
      <c r="H269" s="615"/>
      <c r="I269" s="615"/>
      <c r="J269" s="615"/>
      <c r="K269" s="1692">
        <f t="shared" si="22"/>
        <v>0</v>
      </c>
      <c r="L269" s="464"/>
    </row>
    <row r="270" spans="1:14" ht="12.75" customHeight="1" thickBot="1" x14ac:dyDescent="0.25">
      <c r="A270" s="1688" t="s">
        <v>743</v>
      </c>
      <c r="B270" s="1695" t="s">
        <v>35</v>
      </c>
      <c r="C270" s="615"/>
      <c r="D270" s="1690">
        <f>SUM(D263:D269)</f>
        <v>19691</v>
      </c>
      <c r="E270" s="615"/>
      <c r="F270" s="615"/>
      <c r="G270" s="615"/>
      <c r="H270" s="615"/>
      <c r="I270" s="615"/>
      <c r="J270" s="615"/>
      <c r="K270" s="1690">
        <f>SUM(K263:K269)</f>
        <v>19691</v>
      </c>
      <c r="L270" s="1690">
        <f>SUM(L263:L269)</f>
        <v>21200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92">
        <f>D272</f>
        <v>0</v>
      </c>
      <c r="L272" s="479"/>
    </row>
    <row r="273" spans="1:12" x14ac:dyDescent="0.2">
      <c r="A273" s="1524" t="s">
        <v>628</v>
      </c>
      <c r="B273" s="627">
        <v>2620</v>
      </c>
      <c r="C273" s="615"/>
      <c r="D273" s="464"/>
      <c r="E273" s="615"/>
      <c r="F273" s="615"/>
      <c r="G273" s="615"/>
      <c r="H273" s="615"/>
      <c r="I273" s="615"/>
      <c r="J273" s="615"/>
      <c r="K273" s="1692">
        <f>D273</f>
        <v>0</v>
      </c>
      <c r="L273" s="464"/>
    </row>
    <row r="274" spans="1:12" ht="12" customHeight="1" x14ac:dyDescent="0.2">
      <c r="A274" s="1524" t="s">
        <v>1121</v>
      </c>
      <c r="B274" s="613">
        <v>2630</v>
      </c>
      <c r="C274" s="615"/>
      <c r="D274" s="464"/>
      <c r="E274" s="615"/>
      <c r="F274" s="615"/>
      <c r="G274" s="615"/>
      <c r="H274" s="615"/>
      <c r="I274" s="615"/>
      <c r="J274" s="615"/>
      <c r="K274" s="1692">
        <f>D274</f>
        <v>0</v>
      </c>
      <c r="L274" s="464"/>
    </row>
    <row r="275" spans="1:12" x14ac:dyDescent="0.2">
      <c r="A275" s="1524" t="s">
        <v>423</v>
      </c>
      <c r="B275" s="613">
        <v>2640</v>
      </c>
      <c r="C275" s="615"/>
      <c r="D275" s="464"/>
      <c r="E275" s="615"/>
      <c r="F275" s="615"/>
      <c r="G275" s="615"/>
      <c r="H275" s="615"/>
      <c r="I275" s="615"/>
      <c r="J275" s="615"/>
      <c r="K275" s="1692">
        <f>D275</f>
        <v>0</v>
      </c>
      <c r="L275" s="464"/>
    </row>
    <row r="276" spans="1:12" x14ac:dyDescent="0.2">
      <c r="A276" s="1524" t="s">
        <v>424</v>
      </c>
      <c r="B276" s="613">
        <v>2660</v>
      </c>
      <c r="C276" s="615"/>
      <c r="D276" s="464"/>
      <c r="E276" s="615"/>
      <c r="F276" s="615"/>
      <c r="G276" s="615"/>
      <c r="H276" s="615"/>
      <c r="I276" s="615"/>
      <c r="J276" s="615"/>
      <c r="K276" s="1692">
        <f>D276</f>
        <v>0</v>
      </c>
      <c r="L276" s="464"/>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c r="E278" s="615"/>
      <c r="F278" s="615"/>
      <c r="G278" s="615"/>
      <c r="H278" s="615"/>
      <c r="I278" s="615"/>
      <c r="J278" s="615"/>
      <c r="K278" s="1705">
        <f>D278</f>
        <v>0</v>
      </c>
      <c r="L278" s="655"/>
    </row>
    <row r="279" spans="1:12" ht="12.75" customHeight="1" thickBot="1" x14ac:dyDescent="0.25">
      <c r="A279" s="1718" t="s">
        <v>865</v>
      </c>
      <c r="B279" s="1701">
        <v>2000</v>
      </c>
      <c r="C279" s="615"/>
      <c r="D279" s="1697">
        <f>SUM(D238,D243,D257,D261,D270,D277,D278)</f>
        <v>32500</v>
      </c>
      <c r="E279" s="615"/>
      <c r="F279" s="615"/>
      <c r="G279" s="615"/>
      <c r="H279" s="615"/>
      <c r="I279" s="615"/>
      <c r="J279" s="615"/>
      <c r="K279" s="1697">
        <f>SUM(K238,K243,K257,K261,K270,K277,K278)</f>
        <v>32500</v>
      </c>
      <c r="L279" s="1697">
        <f>SUM(L238,L243,L257,L261,L270,L277,L278)</f>
        <v>30225</v>
      </c>
    </row>
    <row r="280" spans="1:12" ht="15.75" customHeight="1" thickTop="1" thickBot="1" x14ac:dyDescent="0.25">
      <c r="A280" s="1644" t="s">
        <v>930</v>
      </c>
      <c r="B280" s="1633">
        <v>3000</v>
      </c>
      <c r="C280" s="615"/>
      <c r="D280" s="574"/>
      <c r="E280" s="615"/>
      <c r="F280" s="615"/>
      <c r="G280" s="615"/>
      <c r="H280" s="615"/>
      <c r="I280" s="615"/>
      <c r="J280" s="615"/>
      <c r="K280" s="1699">
        <f>D280</f>
        <v>0</v>
      </c>
      <c r="L280" s="574"/>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5"/>
      <c r="E282" s="615"/>
      <c r="F282" s="615"/>
      <c r="G282" s="615"/>
      <c r="H282" s="615"/>
      <c r="I282" s="615"/>
      <c r="J282" s="615"/>
      <c r="K282" s="1691">
        <f>D282</f>
        <v>0</v>
      </c>
      <c r="L282" s="465"/>
    </row>
    <row r="283" spans="1:12" x14ac:dyDescent="0.2">
      <c r="A283" s="1524" t="s">
        <v>322</v>
      </c>
      <c r="B283" s="613">
        <v>4120</v>
      </c>
      <c r="C283" s="615"/>
      <c r="D283" s="464"/>
      <c r="E283" s="615"/>
      <c r="F283" s="615"/>
      <c r="G283" s="615"/>
      <c r="H283" s="615"/>
      <c r="I283" s="615"/>
      <c r="J283" s="615"/>
      <c r="K283" s="1691">
        <f>D283</f>
        <v>0</v>
      </c>
      <c r="L283" s="464"/>
    </row>
    <row r="284" spans="1:12" x14ac:dyDescent="0.2">
      <c r="A284" s="1524" t="s">
        <v>721</v>
      </c>
      <c r="B284" s="613">
        <v>4140</v>
      </c>
      <c r="C284" s="615"/>
      <c r="D284" s="465"/>
      <c r="E284" s="615"/>
      <c r="F284" s="615"/>
      <c r="G284" s="615"/>
      <c r="H284" s="615"/>
      <c r="I284" s="615"/>
      <c r="J284" s="615"/>
      <c r="K284" s="1691">
        <f>D284</f>
        <v>0</v>
      </c>
      <c r="L284" s="464"/>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91">
        <f>H288</f>
        <v>0</v>
      </c>
      <c r="L288" s="464"/>
    </row>
    <row r="289" spans="1:14" x14ac:dyDescent="0.2">
      <c r="A289" s="1524" t="s">
        <v>90</v>
      </c>
      <c r="B289" s="613">
        <v>5120</v>
      </c>
      <c r="C289" s="615"/>
      <c r="D289" s="615"/>
      <c r="E289" s="615"/>
      <c r="F289" s="615"/>
      <c r="G289" s="615"/>
      <c r="H289" s="464"/>
      <c r="I289" s="615"/>
      <c r="J289" s="615"/>
      <c r="K289" s="1691">
        <f>H289</f>
        <v>0</v>
      </c>
      <c r="L289" s="464"/>
    </row>
    <row r="290" spans="1:14" ht="12.75" customHeight="1" x14ac:dyDescent="0.2">
      <c r="A290" s="1524" t="s">
        <v>1232</v>
      </c>
      <c r="B290" s="627" t="s">
        <v>638</v>
      </c>
      <c r="C290" s="615"/>
      <c r="D290" s="615"/>
      <c r="E290" s="615"/>
      <c r="F290" s="615"/>
      <c r="G290" s="615"/>
      <c r="H290" s="464"/>
      <c r="I290" s="615"/>
      <c r="J290" s="615"/>
      <c r="K290" s="1691">
        <f>H290</f>
        <v>0</v>
      </c>
      <c r="L290" s="464"/>
    </row>
    <row r="291" spans="1:14" x14ac:dyDescent="0.2">
      <c r="A291" s="1524" t="s">
        <v>91</v>
      </c>
      <c r="B291" s="613" t="s">
        <v>610</v>
      </c>
      <c r="C291" s="615"/>
      <c r="D291" s="615"/>
      <c r="E291" s="615"/>
      <c r="F291" s="615"/>
      <c r="G291" s="615"/>
      <c r="H291" s="464"/>
      <c r="I291" s="615"/>
      <c r="J291" s="615"/>
      <c r="K291" s="1691">
        <f>H291</f>
        <v>0</v>
      </c>
      <c r="L291" s="464"/>
    </row>
    <row r="292" spans="1:14" x14ac:dyDescent="0.2">
      <c r="A292" s="1524" t="s">
        <v>786</v>
      </c>
      <c r="B292" s="613" t="s">
        <v>639</v>
      </c>
      <c r="C292" s="615"/>
      <c r="D292" s="615"/>
      <c r="E292" s="615"/>
      <c r="F292" s="615"/>
      <c r="G292" s="615"/>
      <c r="H292" s="464"/>
      <c r="I292" s="615"/>
      <c r="J292" s="615"/>
      <c r="K292" s="1691">
        <f>H292</f>
        <v>0</v>
      </c>
      <c r="L292" s="464"/>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row>
    <row r="295" spans="1:14" ht="12.75" customHeight="1" thickTop="1" thickBot="1" x14ac:dyDescent="0.25">
      <c r="A295" s="2176" t="s">
        <v>526</v>
      </c>
      <c r="B295" s="2177"/>
      <c r="C295" s="615"/>
      <c r="D295" s="1690">
        <f>SUM(D229,D279,D280,D285)</f>
        <v>49905</v>
      </c>
      <c r="E295" s="615"/>
      <c r="F295" s="615"/>
      <c r="G295" s="615"/>
      <c r="H295" s="1690">
        <f>H293</f>
        <v>0</v>
      </c>
      <c r="I295" s="615"/>
      <c r="J295" s="615"/>
      <c r="K295" s="1690">
        <f>SUM(K229,K279,K280,K285,K293,K294)</f>
        <v>49905</v>
      </c>
      <c r="L295" s="1690">
        <f>SUM(L229,L279,L280,L285,L293,L294)</f>
        <v>45930</v>
      </c>
    </row>
    <row r="296" spans="1:14" ht="13.5" thickTop="1" x14ac:dyDescent="0.2">
      <c r="A296" s="2185" t="s">
        <v>1053</v>
      </c>
      <c r="B296" s="2186"/>
      <c r="C296" s="615"/>
      <c r="D296" s="617"/>
      <c r="E296" s="615"/>
      <c r="F296" s="615"/>
      <c r="G296" s="615"/>
      <c r="H296" s="686"/>
      <c r="I296" s="615"/>
      <c r="J296" s="615"/>
      <c r="K296" s="1704">
        <f>'Revenues 9-14'!G275-'Expenditures 15-22'!K295</f>
        <v>7116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7" t="s">
        <v>145</v>
      </c>
      <c r="B298" s="2168"/>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c r="F301" s="464"/>
      <c r="G301" s="464"/>
      <c r="H301" s="464"/>
      <c r="I301" s="465"/>
      <c r="J301" s="465"/>
      <c r="K301" s="1691">
        <f>SUM(C301:J301)</f>
        <v>0</v>
      </c>
      <c r="L301" s="465"/>
    </row>
    <row r="302" spans="1:14" ht="13.5" customHeight="1" x14ac:dyDescent="0.2">
      <c r="A302" s="1537" t="s">
        <v>1037</v>
      </c>
      <c r="B302" s="613" t="s">
        <v>595</v>
      </c>
      <c r="C302" s="464"/>
      <c r="D302" s="464"/>
      <c r="E302" s="464"/>
      <c r="F302" s="464"/>
      <c r="G302" s="464"/>
      <c r="H302" s="464"/>
      <c r="I302" s="465"/>
      <c r="J302" s="465"/>
      <c r="K302" s="1691">
        <f>SUM(C302:J302)</f>
        <v>0</v>
      </c>
      <c r="L302" s="464"/>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91">
        <f>SUM(E306,H306)</f>
        <v>0</v>
      </c>
      <c r="L306" s="465"/>
    </row>
    <row r="307" spans="1:14" x14ac:dyDescent="0.2">
      <c r="A307" s="1524" t="s">
        <v>322</v>
      </c>
      <c r="B307" s="613">
        <v>4120</v>
      </c>
      <c r="C307" s="615"/>
      <c r="D307" s="615"/>
      <c r="E307" s="465"/>
      <c r="F307" s="615"/>
      <c r="G307" s="615"/>
      <c r="H307" s="465"/>
      <c r="I307" s="475"/>
      <c r="J307" s="615"/>
      <c r="K307" s="1691">
        <f>SUM(E307,H307)</f>
        <v>0</v>
      </c>
      <c r="L307" s="464"/>
    </row>
    <row r="308" spans="1:14" x14ac:dyDescent="0.2">
      <c r="A308" s="1524" t="s">
        <v>721</v>
      </c>
      <c r="B308" s="613">
        <v>4140</v>
      </c>
      <c r="C308" s="615"/>
      <c r="D308" s="615"/>
      <c r="E308" s="465"/>
      <c r="F308" s="615"/>
      <c r="G308" s="615"/>
      <c r="H308" s="465"/>
      <c r="I308" s="475"/>
      <c r="J308" s="615"/>
      <c r="K308" s="1691">
        <f>SUM(E308,H308)</f>
        <v>0</v>
      </c>
      <c r="L308" s="464"/>
    </row>
    <row r="309" spans="1:14" ht="12.75" customHeight="1" x14ac:dyDescent="0.2">
      <c r="A309" s="1528" t="s">
        <v>722</v>
      </c>
      <c r="B309" s="627">
        <v>4190</v>
      </c>
      <c r="C309" s="615"/>
      <c r="D309" s="615"/>
      <c r="E309" s="465"/>
      <c r="F309" s="615"/>
      <c r="G309" s="615"/>
      <c r="H309" s="465"/>
      <c r="I309" s="475"/>
      <c r="J309" s="615"/>
      <c r="K309" s="1691">
        <f>SUM(E309,H309)</f>
        <v>0</v>
      </c>
      <c r="L309" s="464"/>
    </row>
    <row r="310" spans="1:14" ht="12.75" customHeight="1" thickBot="1" x14ac:dyDescent="0.25">
      <c r="A310" s="1688" t="s">
        <v>1567</v>
      </c>
      <c r="B310" s="1695" t="s">
        <v>915</v>
      </c>
      <c r="C310" s="615"/>
      <c r="D310" s="615"/>
      <c r="E310" s="1690">
        <f>SUM(E306:E309)</f>
        <v>0</v>
      </c>
      <c r="F310" s="615"/>
      <c r="G310" s="615"/>
      <c r="H310" s="1690">
        <f>SUM(H306:H309)</f>
        <v>0</v>
      </c>
      <c r="I310" s="475"/>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row>
    <row r="312" spans="1:14" s="673" customFormat="1" ht="12.75" customHeight="1" thickTop="1" thickBot="1" x14ac:dyDescent="0.25">
      <c r="A312" s="2173" t="s">
        <v>295</v>
      </c>
      <c r="B312" s="2174"/>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69" t="s">
        <v>1053</v>
      </c>
      <c r="B313" s="2170"/>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2" t="s">
        <v>151</v>
      </c>
      <c r="B315" s="218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4" t="s">
        <v>954</v>
      </c>
      <c r="B317" s="218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91">
        <f>SUM(C319:J319)</f>
        <v>0</v>
      </c>
      <c r="L319" s="465"/>
      <c r="M319" s="664"/>
      <c r="N319" s="664"/>
    </row>
    <row r="320" spans="1:14" s="673" customFormat="1" x14ac:dyDescent="0.2">
      <c r="A320" s="1543" t="s">
        <v>1908</v>
      </c>
      <c r="B320" s="697" t="s">
        <v>300</v>
      </c>
      <c r="C320" s="465"/>
      <c r="D320" s="465"/>
      <c r="E320" s="465">
        <v>17416</v>
      </c>
      <c r="F320" s="465"/>
      <c r="G320" s="465"/>
      <c r="H320" s="465"/>
      <c r="I320" s="465"/>
      <c r="J320" s="465"/>
      <c r="K320" s="1691">
        <f t="shared" ref="K320:K327" si="24">SUM(C320:J320)</f>
        <v>17416</v>
      </c>
      <c r="L320" s="465">
        <v>22000</v>
      </c>
      <c r="M320" s="664"/>
      <c r="N320" s="664"/>
    </row>
    <row r="321" spans="1:14" s="673" customFormat="1" x14ac:dyDescent="0.2">
      <c r="A321" s="1539" t="s">
        <v>318</v>
      </c>
      <c r="B321" s="696" t="s">
        <v>301</v>
      </c>
      <c r="C321" s="465"/>
      <c r="D321" s="465"/>
      <c r="E321" s="465">
        <v>14557</v>
      </c>
      <c r="F321" s="465"/>
      <c r="G321" s="465"/>
      <c r="H321" s="465"/>
      <c r="I321" s="465"/>
      <c r="J321" s="465"/>
      <c r="K321" s="1691">
        <f t="shared" si="24"/>
        <v>14557</v>
      </c>
      <c r="L321" s="465">
        <v>3000</v>
      </c>
      <c r="M321" s="664"/>
      <c r="N321" s="664"/>
    </row>
    <row r="322" spans="1:14" s="673" customFormat="1" x14ac:dyDescent="0.2">
      <c r="A322" s="1539" t="s">
        <v>256</v>
      </c>
      <c r="B322" s="696" t="s">
        <v>302</v>
      </c>
      <c r="C322" s="465"/>
      <c r="D322" s="465"/>
      <c r="E322" s="465">
        <v>39864</v>
      </c>
      <c r="F322" s="465"/>
      <c r="G322" s="465"/>
      <c r="H322" s="465"/>
      <c r="I322" s="465"/>
      <c r="J322" s="465"/>
      <c r="K322" s="1691">
        <f t="shared" si="24"/>
        <v>39864</v>
      </c>
      <c r="L322" s="465">
        <v>42000</v>
      </c>
      <c r="M322" s="664"/>
      <c r="N322" s="664"/>
    </row>
    <row r="323" spans="1:14" s="673" customFormat="1" x14ac:dyDescent="0.2">
      <c r="A323" s="1539" t="s">
        <v>726</v>
      </c>
      <c r="B323" s="696" t="s">
        <v>303</v>
      </c>
      <c r="C323" s="465"/>
      <c r="D323" s="465"/>
      <c r="E323" s="465"/>
      <c r="F323" s="465"/>
      <c r="G323" s="465"/>
      <c r="H323" s="465"/>
      <c r="I323" s="465"/>
      <c r="J323" s="465"/>
      <c r="K323" s="1691">
        <f t="shared" si="24"/>
        <v>0</v>
      </c>
      <c r="L323" s="465"/>
      <c r="M323" s="664"/>
      <c r="N323" s="664"/>
    </row>
    <row r="324" spans="1:14" s="673" customFormat="1" x14ac:dyDescent="0.2">
      <c r="A324" s="1539" t="s">
        <v>257</v>
      </c>
      <c r="B324" s="696" t="s">
        <v>304</v>
      </c>
      <c r="C324" s="465"/>
      <c r="D324" s="465"/>
      <c r="E324" s="465"/>
      <c r="F324" s="465"/>
      <c r="G324" s="465"/>
      <c r="H324" s="465"/>
      <c r="I324" s="465"/>
      <c r="J324" s="465"/>
      <c r="K324" s="1691">
        <f t="shared" si="24"/>
        <v>0</v>
      </c>
      <c r="L324" s="465"/>
      <c r="M324" s="664"/>
      <c r="N324" s="664"/>
    </row>
    <row r="325" spans="1:14" s="673" customFormat="1" ht="22.5" x14ac:dyDescent="0.2">
      <c r="A325" s="1539" t="s">
        <v>1087</v>
      </c>
      <c r="B325" s="697" t="s">
        <v>305</v>
      </c>
      <c r="C325" s="465"/>
      <c r="D325" s="465"/>
      <c r="E325" s="465"/>
      <c r="F325" s="465"/>
      <c r="G325" s="465"/>
      <c r="H325" s="465"/>
      <c r="I325" s="465"/>
      <c r="J325" s="465"/>
      <c r="K325" s="1691">
        <f t="shared" si="24"/>
        <v>0</v>
      </c>
      <c r="L325" s="465"/>
      <c r="M325" s="664"/>
      <c r="N325" s="664"/>
    </row>
    <row r="326" spans="1:14" s="673" customFormat="1" x14ac:dyDescent="0.2">
      <c r="A326" s="1539" t="s">
        <v>1088</v>
      </c>
      <c r="B326" s="696" t="s">
        <v>306</v>
      </c>
      <c r="C326" s="465"/>
      <c r="D326" s="465"/>
      <c r="E326" s="465"/>
      <c r="F326" s="465"/>
      <c r="G326" s="465"/>
      <c r="H326" s="465"/>
      <c r="I326" s="465"/>
      <c r="J326" s="465"/>
      <c r="K326" s="1691">
        <f t="shared" si="24"/>
        <v>0</v>
      </c>
      <c r="L326" s="465"/>
      <c r="M326" s="664"/>
      <c r="N326" s="664"/>
    </row>
    <row r="327" spans="1:14" s="673" customFormat="1" x14ac:dyDescent="0.2">
      <c r="A327" s="1539" t="s">
        <v>1028</v>
      </c>
      <c r="B327" s="696" t="s">
        <v>307</v>
      </c>
      <c r="C327" s="465"/>
      <c r="D327" s="465"/>
      <c r="E327" s="465">
        <v>1886</v>
      </c>
      <c r="F327" s="465"/>
      <c r="G327" s="465"/>
      <c r="H327" s="465"/>
      <c r="I327" s="465"/>
      <c r="J327" s="465"/>
      <c r="K327" s="1691">
        <f t="shared" si="24"/>
        <v>1886</v>
      </c>
      <c r="L327" s="465">
        <v>1000</v>
      </c>
      <c r="M327" s="664"/>
      <c r="N327" s="664"/>
    </row>
    <row r="328" spans="1:14" s="673" customFormat="1" x14ac:dyDescent="0.2">
      <c r="A328" s="1540" t="s">
        <v>492</v>
      </c>
      <c r="B328" s="689" t="s">
        <v>1194</v>
      </c>
      <c r="C328" s="472"/>
      <c r="D328" s="472"/>
      <c r="E328" s="472"/>
      <c r="F328" s="472"/>
      <c r="G328" s="472"/>
      <c r="H328" s="472"/>
      <c r="I328" s="472"/>
      <c r="J328" s="472"/>
      <c r="K328" s="1719">
        <f>SUM(C328:J328)</f>
        <v>0</v>
      </c>
      <c r="L328" s="472"/>
      <c r="M328" s="664"/>
      <c r="N328" s="664"/>
    </row>
    <row r="329" spans="1:14" s="673" customFormat="1" x14ac:dyDescent="0.2">
      <c r="A329" s="1540" t="s">
        <v>1195</v>
      </c>
      <c r="B329" s="689" t="s">
        <v>1196</v>
      </c>
      <c r="C329" s="472"/>
      <c r="D329" s="472"/>
      <c r="E329" s="472"/>
      <c r="F329" s="472"/>
      <c r="G329" s="472"/>
      <c r="H329" s="472"/>
      <c r="I329" s="472"/>
      <c r="J329" s="472"/>
      <c r="K329" s="1719">
        <f>SUM(C329:J329)</f>
        <v>0</v>
      </c>
      <c r="L329" s="472"/>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73723</v>
      </c>
      <c r="F330" s="1690">
        <f t="shared" si="25"/>
        <v>0</v>
      </c>
      <c r="G330" s="1690">
        <f t="shared" si="25"/>
        <v>0</v>
      </c>
      <c r="H330" s="1690">
        <f t="shared" si="25"/>
        <v>0</v>
      </c>
      <c r="I330" s="1690">
        <f t="shared" si="25"/>
        <v>0</v>
      </c>
      <c r="J330" s="1690">
        <f t="shared" si="25"/>
        <v>0</v>
      </c>
      <c r="K330" s="1690">
        <f>SUM(K319:K329)</f>
        <v>73723</v>
      </c>
      <c r="L330" s="1690">
        <f>SUM(L319:L329)</f>
        <v>68000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5"/>
      <c r="I332" s="1854"/>
      <c r="J332" s="1854"/>
      <c r="K332" s="1691">
        <f>H332</f>
        <v>0</v>
      </c>
      <c r="L332" s="465"/>
      <c r="M332" s="664"/>
      <c r="N332" s="664"/>
    </row>
    <row r="333" spans="1:14" s="673" customFormat="1" ht="12.75" customHeight="1" x14ac:dyDescent="0.2">
      <c r="A333" s="1853" t="s">
        <v>322</v>
      </c>
      <c r="B333" s="1848" t="s">
        <v>1959</v>
      </c>
      <c r="C333" s="1854"/>
      <c r="D333" s="1854"/>
      <c r="E333" s="1854"/>
      <c r="F333" s="1854"/>
      <c r="G333" s="1854"/>
      <c r="H333" s="465"/>
      <c r="I333" s="1854"/>
      <c r="J333" s="1854"/>
      <c r="K333" s="1691">
        <f>H333</f>
        <v>0</v>
      </c>
      <c r="L333" s="465"/>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91">
        <f>H337</f>
        <v>0</v>
      </c>
      <c r="L337" s="476"/>
    </row>
    <row r="338" spans="1:14" ht="12.75" customHeight="1" x14ac:dyDescent="0.2">
      <c r="A338" s="1538" t="s">
        <v>1232</v>
      </c>
      <c r="B338" s="689" t="s">
        <v>638</v>
      </c>
      <c r="C338" s="637"/>
      <c r="D338" s="637"/>
      <c r="E338" s="637"/>
      <c r="F338" s="637"/>
      <c r="G338" s="637"/>
      <c r="H338" s="476"/>
      <c r="I338" s="637"/>
      <c r="J338" s="637"/>
      <c r="K338" s="1691">
        <f>H338</f>
        <v>0</v>
      </c>
      <c r="L338" s="476"/>
    </row>
    <row r="339" spans="1:14" x14ac:dyDescent="0.2">
      <c r="A339" s="1524" t="s">
        <v>957</v>
      </c>
      <c r="B339" s="627">
        <v>5150</v>
      </c>
      <c r="C339" s="637"/>
      <c r="D339" s="637"/>
      <c r="E339" s="637"/>
      <c r="F339" s="637"/>
      <c r="G339" s="637"/>
      <c r="H339" s="465"/>
      <c r="I339" s="637"/>
      <c r="J339" s="637"/>
      <c r="K339" s="1691">
        <f>H339</f>
        <v>0</v>
      </c>
      <c r="L339" s="465"/>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row>
    <row r="342" spans="1:14" ht="12.75" customHeight="1" thickTop="1" thickBot="1" x14ac:dyDescent="0.25">
      <c r="A342" s="1706" t="s">
        <v>526</v>
      </c>
      <c r="B342" s="1721"/>
      <c r="C342" s="1690">
        <f>SUM(C330)</f>
        <v>0</v>
      </c>
      <c r="D342" s="1690">
        <f>SUM(D330)</f>
        <v>0</v>
      </c>
      <c r="E342" s="1690">
        <f>SUM(E330)</f>
        <v>73723</v>
      </c>
      <c r="F342" s="1690">
        <f>SUM(F330)</f>
        <v>0</v>
      </c>
      <c r="G342" s="1690">
        <f>SUM(G330)</f>
        <v>0</v>
      </c>
      <c r="H342" s="1690">
        <f>SUM(H330,H334,H340)</f>
        <v>0</v>
      </c>
      <c r="I342" s="1690">
        <f>SUM(I330)</f>
        <v>0</v>
      </c>
      <c r="J342" s="1690">
        <f>SUM(J330)</f>
        <v>0</v>
      </c>
      <c r="K342" s="1690">
        <f>SUM(K330,K334,K340)</f>
        <v>73723</v>
      </c>
      <c r="L342" s="1697">
        <f>SUM(L330,L340,L341)</f>
        <v>68000</v>
      </c>
    </row>
    <row r="343" spans="1:14" ht="12.75" customHeight="1" thickTop="1" x14ac:dyDescent="0.2">
      <c r="A343" s="2171" t="s">
        <v>1053</v>
      </c>
      <c r="B343" s="2172"/>
      <c r="C343" s="615"/>
      <c r="D343" s="615"/>
      <c r="E343" s="615"/>
      <c r="F343" s="615"/>
      <c r="G343" s="615"/>
      <c r="H343" s="615"/>
      <c r="I343" s="615"/>
      <c r="J343" s="615"/>
      <c r="K343" s="1704">
        <f>'Revenues 9-14'!J275-'Expenditures 15-22'!K342</f>
        <v>-3738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8" t="s">
        <v>1023</v>
      </c>
      <c r="B345" s="2168"/>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c r="F348" s="464"/>
      <c r="G348" s="464">
        <v>13850</v>
      </c>
      <c r="H348" s="464"/>
      <c r="I348" s="465"/>
      <c r="J348" s="465"/>
      <c r="K348" s="1691">
        <f>SUM(C348:J348)</f>
        <v>13850</v>
      </c>
      <c r="L348" s="464">
        <v>3000</v>
      </c>
    </row>
    <row r="349" spans="1:14" x14ac:dyDescent="0.2">
      <c r="A349" s="1524" t="s">
        <v>206</v>
      </c>
      <c r="B349" s="613">
        <v>2540</v>
      </c>
      <c r="C349" s="464"/>
      <c r="D349" s="464"/>
      <c r="E349" s="464">
        <v>4713</v>
      </c>
      <c r="F349" s="464"/>
      <c r="G349" s="464">
        <v>72185</v>
      </c>
      <c r="H349" s="464"/>
      <c r="I349" s="465"/>
      <c r="J349" s="465"/>
      <c r="K349" s="1691">
        <f>SUM(C349:J349)</f>
        <v>76898</v>
      </c>
      <c r="L349" s="464">
        <v>80000</v>
      </c>
    </row>
    <row r="350" spans="1:14" ht="12.75" customHeight="1" thickBot="1" x14ac:dyDescent="0.25">
      <c r="A350" s="1688" t="s">
        <v>743</v>
      </c>
      <c r="B350" s="1689" t="s">
        <v>35</v>
      </c>
      <c r="C350" s="1690">
        <f>SUM(C348:C349)</f>
        <v>0</v>
      </c>
      <c r="D350" s="1690">
        <f t="shared" ref="D350:L350" si="26">SUM(D348:D349)</f>
        <v>0</v>
      </c>
      <c r="E350" s="1690">
        <f t="shared" si="26"/>
        <v>4713</v>
      </c>
      <c r="F350" s="1690">
        <f t="shared" si="26"/>
        <v>0</v>
      </c>
      <c r="G350" s="1690">
        <f t="shared" si="26"/>
        <v>86035</v>
      </c>
      <c r="H350" s="1690">
        <f t="shared" si="26"/>
        <v>0</v>
      </c>
      <c r="I350" s="1690">
        <f t="shared" si="26"/>
        <v>0</v>
      </c>
      <c r="J350" s="1690">
        <f t="shared" si="26"/>
        <v>0</v>
      </c>
      <c r="K350" s="1690">
        <f t="shared" si="26"/>
        <v>90748</v>
      </c>
      <c r="L350" s="1690">
        <f t="shared" si="26"/>
        <v>83000</v>
      </c>
    </row>
    <row r="351" spans="1:14" ht="12.75" customHeight="1" thickTop="1" x14ac:dyDescent="0.2">
      <c r="A351" s="1530" t="s">
        <v>1037</v>
      </c>
      <c r="B351" s="642" t="s">
        <v>595</v>
      </c>
      <c r="C351" s="479"/>
      <c r="D351" s="479"/>
      <c r="E351" s="479"/>
      <c r="F351" s="479"/>
      <c r="G351" s="479"/>
      <c r="H351" s="479"/>
      <c r="I351" s="476"/>
      <c r="J351" s="476"/>
      <c r="K351" s="614">
        <f>SUM(C351:J351)</f>
        <v>0</v>
      </c>
      <c r="L351" s="479"/>
    </row>
    <row r="352" spans="1:14" ht="12.75" customHeight="1" thickBot="1" x14ac:dyDescent="0.25">
      <c r="A352" s="1688" t="s">
        <v>645</v>
      </c>
      <c r="B352" s="1695" t="s">
        <v>590</v>
      </c>
      <c r="C352" s="1690">
        <f>SUM(C350:C351)</f>
        <v>0</v>
      </c>
      <c r="D352" s="1690">
        <f t="shared" ref="D352:L352" si="27">SUM(D350:D351)</f>
        <v>0</v>
      </c>
      <c r="E352" s="1690">
        <f t="shared" si="27"/>
        <v>4713</v>
      </c>
      <c r="F352" s="1690">
        <f t="shared" si="27"/>
        <v>0</v>
      </c>
      <c r="G352" s="1690">
        <f t="shared" si="27"/>
        <v>86035</v>
      </c>
      <c r="H352" s="1690">
        <f t="shared" si="27"/>
        <v>0</v>
      </c>
      <c r="I352" s="1690">
        <f t="shared" si="27"/>
        <v>0</v>
      </c>
      <c r="J352" s="1690">
        <f t="shared" si="27"/>
        <v>0</v>
      </c>
      <c r="K352" s="1690">
        <f t="shared" si="27"/>
        <v>90748</v>
      </c>
      <c r="L352" s="1690">
        <f t="shared" si="27"/>
        <v>83000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2"/>
      <c r="I354" s="700"/>
      <c r="J354" s="615"/>
      <c r="K354" s="1719">
        <f>H354</f>
        <v>0</v>
      </c>
      <c r="L354" s="469"/>
    </row>
    <row r="355" spans="1:14" ht="12.75" customHeight="1" x14ac:dyDescent="0.2">
      <c r="A355" s="1533" t="s">
        <v>1966</v>
      </c>
      <c r="B355" s="689" t="s">
        <v>1959</v>
      </c>
      <c r="C355" s="615"/>
      <c r="D355" s="615"/>
      <c r="E355" s="615"/>
      <c r="F355" s="615"/>
      <c r="G355" s="615"/>
      <c r="H355" s="465"/>
      <c r="I355" s="700"/>
      <c r="J355" s="615"/>
      <c r="K355" s="1763">
        <f>H355</f>
        <v>0</v>
      </c>
      <c r="L355" s="465"/>
    </row>
    <row r="356" spans="1:14" ht="12.75" customHeight="1" x14ac:dyDescent="0.2">
      <c r="A356" s="1855" t="s">
        <v>722</v>
      </c>
      <c r="B356" s="682" t="s">
        <v>579</v>
      </c>
      <c r="C356" s="615"/>
      <c r="D356" s="615"/>
      <c r="E356" s="615"/>
      <c r="F356" s="615"/>
      <c r="G356" s="615"/>
      <c r="H356" s="477"/>
      <c r="I356" s="700"/>
      <c r="J356" s="615"/>
      <c r="K356" s="1760">
        <f>H356</f>
        <v>0</v>
      </c>
      <c r="L356" s="477"/>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91">
        <f>SUM(C360:J360)</f>
        <v>0</v>
      </c>
      <c r="L360" s="464"/>
    </row>
    <row r="361" spans="1:14" ht="12.75" customHeight="1" x14ac:dyDescent="0.2">
      <c r="A361" s="1525" t="s">
        <v>640</v>
      </c>
      <c r="B361" s="601" t="s">
        <v>639</v>
      </c>
      <c r="C361" s="615"/>
      <c r="D361" s="615"/>
      <c r="E361" s="615"/>
      <c r="F361" s="615"/>
      <c r="G361" s="615"/>
      <c r="H361" s="465"/>
      <c r="I361" s="615"/>
      <c r="J361" s="615"/>
      <c r="K361" s="1691">
        <f>SUM(C361:J361)</f>
        <v>0</v>
      </c>
      <c r="L361" s="464"/>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7"/>
      <c r="I363" s="637"/>
      <c r="J363" s="637"/>
      <c r="K363" s="1719">
        <f>SUM(C363:J363)</f>
        <v>0</v>
      </c>
      <c r="L363" s="477"/>
      <c r="M363" s="664"/>
      <c r="N363" s="664"/>
    </row>
    <row r="364" spans="1:14" s="707" customFormat="1" ht="29.25" customHeight="1" x14ac:dyDescent="0.2">
      <c r="A364" s="701" t="s">
        <v>1771</v>
      </c>
      <c r="B364" s="702">
        <v>5300</v>
      </c>
      <c r="C364" s="703"/>
      <c r="D364" s="704"/>
      <c r="E364" s="704"/>
      <c r="F364" s="703"/>
      <c r="G364" s="704"/>
      <c r="H364" s="705"/>
      <c r="I364" s="704"/>
      <c r="J364" s="704"/>
      <c r="K364" s="1691">
        <f>SUM(C364:J364)</f>
        <v>0</v>
      </c>
      <c r="L364" s="706"/>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c r="M366" s="608"/>
      <c r="N366" s="608"/>
    </row>
    <row r="367" spans="1:14" ht="12.75" customHeight="1" thickTop="1" thickBot="1" x14ac:dyDescent="0.25">
      <c r="A367" s="1712" t="s">
        <v>526</v>
      </c>
      <c r="B367" s="1724"/>
      <c r="C367" s="1690">
        <f t="shared" ref="C367:L367" si="28">SUM(C352,C357,C365,C366)</f>
        <v>0</v>
      </c>
      <c r="D367" s="1690">
        <f t="shared" si="28"/>
        <v>0</v>
      </c>
      <c r="E367" s="1690">
        <f t="shared" si="28"/>
        <v>4713</v>
      </c>
      <c r="F367" s="1690">
        <f t="shared" si="28"/>
        <v>0</v>
      </c>
      <c r="G367" s="1690">
        <f t="shared" si="28"/>
        <v>86035</v>
      </c>
      <c r="H367" s="1690">
        <f t="shared" si="28"/>
        <v>0</v>
      </c>
      <c r="I367" s="1690">
        <f t="shared" si="28"/>
        <v>0</v>
      </c>
      <c r="J367" s="1690">
        <f t="shared" si="28"/>
        <v>0</v>
      </c>
      <c r="K367" s="1690">
        <f t="shared" si="28"/>
        <v>90748</v>
      </c>
      <c r="L367" s="1690">
        <f t="shared" si="28"/>
        <v>83000</v>
      </c>
    </row>
    <row r="368" spans="1:14" ht="13.5" thickTop="1" x14ac:dyDescent="0.2">
      <c r="A368" s="2185" t="s">
        <v>1053</v>
      </c>
      <c r="B368" s="2186"/>
      <c r="C368" s="653"/>
      <c r="D368" s="653"/>
      <c r="E368" s="625"/>
      <c r="F368" s="625"/>
      <c r="G368" s="625"/>
      <c r="H368" s="625"/>
      <c r="I368" s="625"/>
      <c r="J368" s="622"/>
      <c r="K368" s="1691">
        <f>'Revenues 9-14'!K275-'Expenditures 15-22'!K367</f>
        <v>-68649</v>
      </c>
      <c r="L368" s="653"/>
    </row>
  </sheetData>
  <sheetProtection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Italic"&amp;9The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2018-10-13T15:14:23Z</cp:lastPrinted>
  <dcterms:created xsi:type="dcterms:W3CDTF">2003-10-29T19:06:34Z</dcterms:created>
  <dcterms:modified xsi:type="dcterms:W3CDTF">2018-11-05T20:21:15Z</dcterms:modified>
</cp:coreProperties>
</file>