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8800" windowHeight="1243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SF&amp;QC Sec-2"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A2" i="170" l="1"/>
  <c r="B2" i="174"/>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D7764" i="106" s="1"/>
  <c r="J85" i="28"/>
  <c r="B7758" i="106" s="1"/>
  <c r="D7758" i="106" s="1"/>
  <c r="J88" i="28"/>
  <c r="K6" i="29"/>
  <c r="B7763" i="106" s="1"/>
  <c r="B7762" i="106"/>
  <c r="K12" i="12"/>
  <c r="K23" i="12"/>
  <c r="K24" i="12" s="1"/>
  <c r="B7733" i="106" s="1"/>
  <c r="D7733" i="106" s="1"/>
  <c r="J12" i="12"/>
  <c r="B7718" i="106" s="1"/>
  <c r="D7718" i="106" s="1"/>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E33" i="108" s="1"/>
  <c r="K64" i="29"/>
  <c r="D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F64" i="34"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c r="B6704" i="106"/>
  <c r="D6704" i="106" s="1"/>
  <c r="B6705" i="106"/>
  <c r="D6705" i="106"/>
  <c r="B6706" i="106"/>
  <c r="D6706" i="106" s="1"/>
  <c r="B6707" i="106"/>
  <c r="D6707" i="106" s="1"/>
  <c r="B6708" i="106"/>
  <c r="D6708" i="106" s="1"/>
  <c r="B6709" i="106"/>
  <c r="D6709" i="106" s="1"/>
  <c r="B6710" i="106"/>
  <c r="D6710" i="106"/>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4" i="106"/>
  <c r="D7094"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B65" i="127"/>
  <c r="B66" i="127"/>
  <c r="E27" i="108"/>
  <c r="F27" i="108"/>
  <c r="G27" i="108"/>
  <c r="G28" i="108"/>
  <c r="E31" i="108"/>
  <c r="G31" i="108"/>
  <c r="G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N22" i="3"/>
  <c r="B283" i="106" s="1"/>
  <c r="D283" i="106" s="1"/>
  <c r="D7" i="118"/>
  <c r="D8" i="118"/>
  <c r="D9" i="118"/>
  <c r="H14" i="118"/>
  <c r="H19" i="118"/>
  <c r="H24" i="118"/>
  <c r="D22" i="37"/>
  <c r="D24" i="37"/>
  <c r="B4270" i="106" s="1"/>
  <c r="D4270" i="106" s="1"/>
  <c r="I210" i="29" l="1"/>
  <c r="B7071" i="106" s="1"/>
  <c r="D7071" i="106" s="1"/>
  <c r="F38" i="34"/>
  <c r="F70" i="34"/>
  <c r="F41" i="34"/>
  <c r="F35" i="34"/>
  <c r="L5" i="11"/>
  <c r="B2056" i="106" s="1"/>
  <c r="D2056" i="106" s="1"/>
  <c r="F21" i="8"/>
  <c r="B1879" i="106" s="1"/>
  <c r="D1879" i="106" s="1"/>
  <c r="G172" i="5"/>
  <c r="G173" i="5" s="1"/>
  <c r="B5778" i="106" s="1"/>
  <c r="D5778" i="106" s="1"/>
  <c r="F50" i="34"/>
  <c r="F46" i="34"/>
  <c r="B7047" i="106"/>
  <c r="D7047" i="106" s="1"/>
  <c r="D6103" i="106"/>
  <c r="D5" i="4"/>
  <c r="B3406" i="106" s="1"/>
  <c r="D3406" i="106" s="1"/>
  <c r="F49" i="34"/>
  <c r="F42" i="34"/>
  <c r="D11" i="37"/>
  <c r="B1746" i="106"/>
  <c r="D1746" i="106" s="1"/>
  <c r="F37" i="34"/>
  <c r="F26" i="108"/>
  <c r="B7074" i="106"/>
  <c r="D7074" i="106" s="1"/>
  <c r="B4211" i="106"/>
  <c r="D4211" i="106" s="1"/>
  <c r="F131" i="34"/>
  <c r="D36" i="108"/>
  <c r="D26" i="108"/>
  <c r="F36" i="108"/>
  <c r="H112" i="29"/>
  <c r="B7018" i="106" s="1"/>
  <c r="D7018" i="106" s="1"/>
  <c r="J210" i="29"/>
  <c r="B7072" i="106" s="1"/>
  <c r="D7072" i="106" s="1"/>
  <c r="F45" i="34"/>
  <c r="F31" i="108"/>
  <c r="F69" i="34"/>
  <c r="J22" i="37"/>
  <c r="F68" i="34"/>
  <c r="D13" i="7"/>
  <c r="B3726" i="106" s="1"/>
  <c r="D3726" i="106" s="1"/>
  <c r="G35" i="108"/>
  <c r="I24" i="12"/>
  <c r="I26" i="12" s="1"/>
  <c r="B7741" i="106" s="1"/>
  <c r="D7741" i="106" s="1"/>
  <c r="H28" i="118"/>
  <c r="C129" i="29"/>
  <c r="F72" i="34"/>
  <c r="E35" i="108"/>
  <c r="K26" i="12"/>
  <c r="B7743" i="106" s="1"/>
  <c r="D7743" i="106" s="1"/>
  <c r="L15" i="11"/>
  <c r="B3459" i="106" s="1"/>
  <c r="D3459" i="106" s="1"/>
  <c r="H33" i="118"/>
  <c r="D31" i="36"/>
  <c r="H29" i="118"/>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F66" i="34"/>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B5770" i="106"/>
  <c r="D5770" i="106" s="1"/>
  <c r="D109" i="5"/>
  <c r="D9" i="7"/>
  <c r="B1767" i="106" s="1"/>
  <c r="D1767" i="106" s="1"/>
  <c r="C14" i="4"/>
  <c r="B2558" i="106" s="1"/>
  <c r="D2558" i="106" s="1"/>
  <c r="I274" i="5"/>
  <c r="B4396" i="106"/>
  <c r="D4396" i="106" s="1"/>
  <c r="G109" i="5"/>
  <c r="B5066" i="106"/>
  <c r="D5066" i="106" s="1"/>
  <c r="F62" i="34"/>
  <c r="F34" i="34"/>
  <c r="B6995" i="106"/>
  <c r="D6995" i="106" s="1"/>
  <c r="B6289" i="106"/>
  <c r="D6289" i="106" s="1"/>
  <c r="B2734" i="106"/>
  <c r="D2734" i="106" s="1"/>
  <c r="L13" i="11"/>
  <c r="B2060" i="106" s="1"/>
  <c r="D2060"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B1225" i="106"/>
  <c r="D1225"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J24" i="12"/>
  <c r="B7270" i="106"/>
  <c r="J151" i="29" l="1"/>
  <c r="B7052" i="106" s="1"/>
  <c r="D7052" i="106" s="1"/>
  <c r="K28" i="118"/>
  <c r="O27" i="118" s="1"/>
  <c r="O29" i="118" s="1"/>
  <c r="H22" i="37"/>
  <c r="D41" i="108"/>
  <c r="E43" i="108" s="1"/>
  <c r="D7250" i="106"/>
  <c r="I6" i="4"/>
  <c r="B5011" i="106" s="1"/>
  <c r="D5011" i="106" s="1"/>
  <c r="D7256" i="106"/>
  <c r="H77" i="4"/>
  <c r="B3299" i="106" s="1"/>
  <c r="D3299" i="106" s="1"/>
  <c r="B1996" i="106"/>
  <c r="D1996" i="106" s="1"/>
  <c r="D7253" i="106"/>
  <c r="D7251" i="106"/>
  <c r="L16" i="11"/>
  <c r="B2061" i="106" s="1"/>
  <c r="D2061" i="106" s="1"/>
  <c r="B2031" i="106"/>
  <c r="D203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7732" i="106"/>
  <c r="D7732" i="106" s="1"/>
  <c r="J26" i="12"/>
  <c r="B7742" i="106" s="1"/>
  <c r="D774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B5719" i="106" l="1"/>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B18" i="7"/>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J13" i="3" l="1"/>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B4103" i="106"/>
  <c r="D4103" i="106" s="1"/>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K4" i="4"/>
  <c r="B6028" i="106"/>
  <c r="D6028" i="106" s="1"/>
  <c r="K275" i="5"/>
  <c r="B3572" i="106"/>
  <c r="D3572" i="106" s="1"/>
  <c r="K17" i="4"/>
  <c r="I17" i="11"/>
  <c r="B7624" i="106"/>
  <c r="D7624" i="106" s="1"/>
  <c r="B6215" i="106"/>
  <c r="D6215" i="106" s="1"/>
  <c r="J41" i="3"/>
  <c r="B140" i="106"/>
  <c r="D140" i="106" s="1"/>
  <c r="E41" i="3"/>
  <c r="D59" i="36"/>
  <c r="B2912" i="106"/>
  <c r="D2912" i="106" s="1"/>
  <c r="I41" i="3"/>
  <c r="D63" i="36"/>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<sst xmlns="http://schemas.openxmlformats.org/spreadsheetml/2006/main" count="5047" uniqueCount="2114">
  <si>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</si>
  <si>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</si>
  <si>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</si>
  <si>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</si>
  <si>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</si>
  <si>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</si>
  <si>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</si>
  <si>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</si>
  <si>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</si>
  <si>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</si>
  <si>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</si>
  <si>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</si>
  <si>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</si>
  <si>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</si>
  <si>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</si>
  <si>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</si>
  <si>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</si>
  <si>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</si>
  <si>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</si>
  <si>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</si>
  <si>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</si>
  <si>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</si>
  <si>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</si>
  <si>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</si>
  <si>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</si>
  <si>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</si>
  <si>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</si>
  <si>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</si>
  <si>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</si>
  <si>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</si>
  <si>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</si>
  <si>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</si>
  <si>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</si>
  <si>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</si>
  <si>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</si>
  <si>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</si>
  <si>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</si>
  <si>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</si>
  <si>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</si>
  <si>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</si>
  <si>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</si>
  <si>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</si>
  <si>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</si>
  <si>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</si>
  <si>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</si>
  <si>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</si>
  <si>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</si>
  <si>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</si>
  <si>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</si>
  <si>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</si>
  <si>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</si>
  <si>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</si>
  <si>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</si>
  <si>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</si>
  <si>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</si>
  <si>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</si>
  <si>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</si>
  <si>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</si>
  <si>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</si>
  <si>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</si>
  <si>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</si>
  <si>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</si>
  <si>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</si>
  <si>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</si>
  <si>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</si>
  <si>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</si>
  <si>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</si>
  <si>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</si>
  <si>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</si>
  <si>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</si>
  <si>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</si>
  <si>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</si>
  <si>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</si>
  <si>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</si>
  <si>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</si>
  <si>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</si>
  <si>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</si>
  <si>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</si>
  <si>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</si>
  <si>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</si>
  <si>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</si>
  <si>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</si>
  <si>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</si>
  <si>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</si>
  <si>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</si>
  <si>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</si>
  <si>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</si>
  <si>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</si>
  <si>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</si>
  <si>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</si>
  <si>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</si>
  <si>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</si>
  <si>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</si>
  <si>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</si>
  <si>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</si>
  <si>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</si>
  <si>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</si>
  <si>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</si>
  <si>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</si>
  <si>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</si>
  <si>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</si>
  <si>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</si>
  <si>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</si>
  <si>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</si>
  <si>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</si>
  <si>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</si>
  <si>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</si>
  <si>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</si>
  <si>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</si>
  <si>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</si>
  <si>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</si>
  <si>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</si>
  <si>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</si>
  <si>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</si>
  <si>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</si>
  <si>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</si>
  <si>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</si>
  <si>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</si>
  <si>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</si>
  <si>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</si>
  <si>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</si>
  <si>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</si>
  <si>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</si>
  <si>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</si>
  <si>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</si>
  <si>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</si>
  <si>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</si>
  <si>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</si>
  <si>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</si>
  <si>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</si>
  <si>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</si>
  <si>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</si>
  <si>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</si>
  <si>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</si>
  <si>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</si>
  <si>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</si>
  <si>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</si>
  <si>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</si>
  <si>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</si>
  <si>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</si>
  <si>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</si>
  <si>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</si>
  <si>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</si>
  <si>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</si>
  <si>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</si>
  <si>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</si>
  <si>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</si>
  <si>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</si>
  <si>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</si>
  <si>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</si>
  <si>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</si>
  <si>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</si>
  <si>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</si>
  <si>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</si>
  <si>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</si>
  <si>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</si>
  <si>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</si>
  <si>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</si>
  <si>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</si>
  <si>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</si>
  <si>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</si>
  <si>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</si>
  <si>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</si>
  <si>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</si>
  <si>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</si>
  <si>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</si>
  <si>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</si>
  <si>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</si>
  <si>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</si>
  <si>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</si>
  <si>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</si>
  <si>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</si>
  <si>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</si>
  <si>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</si>
  <si>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</si>
  <si>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</si>
  <si>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</si>
  <si>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</si>
  <si>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</si>
  <si>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</si>
  <si>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</si>
  <si>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</si>
  <si>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</si>
  <si>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</si>
  <si>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</si>
  <si>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</si>
  <si>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</si>
  <si>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</si>
  <si>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</si>
  <si>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</si>
  <si>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</si>
  <si>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</si>
  <si>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</si>
  <si>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</si>
  <si>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</si>
  <si>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</si>
  <si>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</si>
  <si>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</si>
  <si>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</si>
  <si>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</si>
  <si>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</si>
  <si>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</si>
  <si>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</si>
  <si>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</si>
  <si>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</si>
  <si>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</si>
  <si>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</si>
  <si>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</si>
  <si>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</si>
  <si>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</si>
  <si>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</si>
  <si>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</si>
  <si>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</si>
  <si>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</si>
  <si>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</si>
  <si>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</si>
  <si>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</si>
  <si>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</si>
  <si>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</si>
  <si>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</si>
  <si>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</si>
  <si>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</si>
  <si>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</si>
  <si>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</si>
  <si>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</si>
  <si>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</si>
  <si>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</si>
  <si>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</si>
  <si>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</si>
  <si>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</si>
  <si>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</si>
  <si>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</si>
  <si>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</si>
  <si>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</si>
  <si>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</si>
  <si>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</si>
  <si>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</si>
  <si>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</si>
  <si>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</si>
  <si>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</si>
  <si>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</si>
  <si>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</si>
  <si>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</si>
  <si>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</si>
  <si>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</si>
  <si>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</si>
  <si>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</si>
  <si>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</si>
  <si>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</si>
  <si>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</si>
  <si>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</si>
  <si>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</si>
  <si>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</si>
  <si>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</si>
  <si>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</si>
  <si>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</si>
  <si>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</si>
  <si>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</si>
  <si>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</si>
  <si>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</si>
  <si>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</si>
  <si>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</si>
  <si>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</si>
  <si>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</si>
  <si>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</si>
  <si>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</si>
  <si>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</si>
  <si>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</si>
  <si>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</si>
  <si>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</si>
  <si>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</si>
  <si>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</si>
  <si>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</si>
  <si>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</si>
  <si>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</si>
  <si>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</si>
  <si>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</si>
  <si>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</si>
  <si>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</si>
  <si>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</si>
  <si>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</si>
  <si>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</si>
  <si>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</si>
  <si>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</si>
  <si>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</si>
  <si>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</si>
  <si>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</si>
  <si>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</si>
  <si>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</si>
  <si>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</si>
  <si>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</si>
  <si>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</si>
  <si>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</si>
  <si>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</si>
  <si>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</si>
  <si>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</si>
  <si>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</si>
  <si>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</si>
  <si>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</si>
  <si>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</si>
  <si>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</si>
  <si>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</si>
  <si>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</si>
  <si>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</si>
  <si>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</si>
  <si>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</si>
  <si>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</si>
  <si>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</si>
  <si>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</si>
  <si>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</si>
  <si>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</si>
  <si>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</si>
  <si>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</si>
  <si>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</si>
  <si>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</si>
  <si>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</si>
  <si>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</si>
  <si>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</si>
  <si>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</si>
  <si>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</si>
  <si>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</si>
  <si>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</si>
  <si>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</si>
  <si>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</si>
  <si>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</si>
  <si>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</si>
  <si>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</si>
  <si>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</si>
  <si>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</si>
  <si>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</si>
  <si>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</si>
  <si>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</si>
  <si>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</si>
  <si>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</si>
  <si>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</si>
  <si>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</si>
  <si>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</si>
  <si>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</si>
  <si>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</si>
  <si>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</si>
  <si>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</si>
  <si>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</si>
  <si>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</si>
  <si>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</si>
  <si>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</si>
  <si>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</si>
  <si>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</si>
  <si>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</si>
  <si>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</si>
  <si>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</si>
  <si>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</si>
  <si>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</si>
  <si>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</si>
  <si>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</si>
  <si>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</si>
  <si>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</si>
  <si>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</si>
  <si>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</si>
  <si>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</si>
  <si>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</si>
  <si>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</si>
  <si>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</si>
  <si>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</si>
  <si>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</si>
  <si>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</si>
  <si>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</si>
  <si>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</si>
  <si>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</si>
  <si>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</si>
  <si>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</si>
  <si>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</si>
  <si>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</si>
  <si>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</si>
  <si>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</si>
  <si>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</si>
  <si>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</si>
  <si>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</si>
  <si>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</si>
  <si>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</si>
  <si>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</si>
  <si>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</si>
  <si>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</si>
  <si>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</si>
  <si>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</si>
  <si>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</si>
  <si>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</si>
  <si>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</si>
  <si>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</si>
  <si>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</si>
  <si>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</si>
  <si>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</si>
  <si>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</si>
  <si>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</si>
  <si>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</si>
  <si>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</si>
  <si>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</si>
  <si>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</si>
  <si>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</si>
  <si>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</si>
  <si>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</si>
  <si>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</si>
  <si>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</si>
  <si>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</si>
  <si>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</si>
  <si>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</si>
  <si>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</si>
  <si>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</si>
  <si>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</si>
  <si>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</si>
  <si>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</si>
  <si>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</si>
  <si>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</si>
  <si>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</si>
  <si>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</si>
  <si>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</si>
  <si>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</si>
  <si>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</si>
  <si>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</si>
  <si>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</si>
  <si>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</si>
  <si>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</si>
  <si>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</si>
  <si>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</si>
  <si>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</si>
  <si>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</si>
  <si>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</si>
  <si>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</si>
  <si>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</si>
  <si>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</si>
  <si>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</si>
  <si>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</si>
  <si>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</si>
  <si>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</si>
  <si>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</si>
  <si>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</si>
  <si>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</si>
  <si>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</si>
  <si>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</si>
  <si>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</si>
  <si>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</si>
  <si>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</si>
  <si>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</si>
  <si>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</si>
  <si>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</si>
  <si>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</si>
  <si>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</si>
  <si>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</si>
  <si>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</si>
  <si>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</si>
  <si>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</si>
  <si>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</si>
  <si>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</si>
  <si>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</si>
  <si>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</si>
  <si>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</si>
  <si>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</si>
  <si>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</si>
  <si>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</si>
  <si>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</si>
  <si>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</si>
  <si>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</si>
  <si>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</si>
  <si>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</si>
  <si>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</si>
  <si>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</si>
  <si>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</si>
  <si>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</si>
  <si>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</si>
  <si>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</si>
  <si>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</si>
  <si>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</si>
  <si>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</si>
  <si>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</si>
  <si>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</si>
  <si>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</si>
  <si>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</si>
  <si>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</si>
  <si>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</si>
  <si>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</si>
  <si>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</si>
  <si>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</si>
  <si>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</si>
  <si>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</si>
  <si>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</si>
  <si>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</si>
  <si>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</si>
  <si>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</si>
  <si>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</si>
  <si>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</si>
  <si>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</si>
  <si>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</si>
  <si>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</si>
  <si>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</si>
  <si>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</si>
  <si>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</si>
  <si>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</si>
  <si>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</si>
  <si>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</si>
  <si>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</si>
  <si>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</si>
  <si>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</si>
  <si>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</si>
  <si>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</si>
  <si>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</si>
  <si>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</si>
  <si>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</si>
  <si>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</si>
  <si>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</si>
  <si>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</si>
  <si>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</si>
  <si>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</si>
  <si>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</si>
  <si>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</si>
  <si>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</si>
  <si>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</si>
  <si>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</si>
  <si>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</si>
  <si>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</si>
  <si>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</si>
  <si>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</si>
  <si>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</si>
  <si>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</si>
  <si>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</si>
  <si>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</si>
  <si>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</si>
  <si>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</si>
  <si>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</si>
  <si>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</si>
  <si>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</si>
  <si>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</si>
  <si>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</si>
  <si>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</si>
  <si>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</si>
  <si>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</si>
  <si>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</si>
  <si>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</si>
  <si>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</si>
  <si>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</si>
  <si>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</si>
  <si>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</si>
  <si>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</si>
  <si>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</si>
  <si>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</si>
  <si>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</si>
  <si>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</si>
  <si>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</si>
  <si>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</si>
  <si>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</si>
  <si>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</si>
  <si>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</si>
  <si>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</si>
  <si>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</si>
  <si>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</si>
  <si>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</si>
  <si>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</si>
  <si>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</si>
  <si>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</si>
  <si>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</si>
  <si>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</si>
  <si>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</si>
  <si>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</si>
  <si>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</si>
  <si>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</si>
  <si>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</si>
  <si>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</si>
  <si>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</si>
  <si>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</si>
  <si>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</si>
  <si>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</si>
  <si>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</si>
  <si>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</si>
  <si>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</si>
  <si>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</si>
  <si>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</si>
  <si>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</si>
  <si>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</si>
  <si>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</si>
  <si>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</si>
  <si>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</si>
  <si>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</si>
  <si>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</si>
  <si>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</si>
  <si>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</si>
  <si>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</si>
  <si>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</si>
  <si>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</si>
  <si>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</si>
  <si>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</si>
  <si>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</si>
  <si>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</si>
  <si>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</si>
  <si>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</si>
  <si>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</si>
  <si>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</si>
  <si>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</si>
  <si>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</si>
  <si>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</si>
  <si>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</si>
  <si>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</si>
  <si>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</si>
  <si>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</si>
  <si>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</si>
  <si>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</si>
  <si>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</si>
  <si>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</si>
  <si>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</si>
  <si>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</si>
  <si>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</si>
  <si>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</si>
  <si>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</si>
  <si>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</si>
  <si>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</si>
  <si>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</si>
  <si>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</si>
  <si>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</si>
  <si>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</si>
  <si>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</si>
  <si>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</si>
  <si>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</si>
  <si>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</si>
  <si>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</si>
  <si>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</si>
  <si>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</si>
  <si>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</si>
  <si>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</si>
  <si>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</si>
  <si>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</si>
  <si>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</si>
  <si>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</si>
  <si>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</si>
  <si>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</si>
  <si>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</si>
  <si>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</si>
  <si>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</si>
  <si>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</si>
  <si>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</si>
  <si>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</si>
  <si>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</si>
  <si>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</si>
  <si>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</si>
  <si>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</si>
  <si>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</si>
  <si>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</si>
  <si>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</si>
  <si>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</si>
  <si>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</si>
  <si>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</si>
  <si>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</si>
  <si>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</si>
  <si>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</si>
  <si>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</si>
  <si>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</si>
  <si>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</si>
  <si>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</si>
  <si>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</si>
  <si>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</si>
  <si>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</si>
  <si>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</si>
  <si>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</si>
  <si>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</si>
  <si>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</si>
  <si>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</si>
  <si>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</si>
  <si>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</si>
  <si>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</si>
  <si>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</si>
  <si>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</si>
  <si>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</si>
  <si>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</si>
  <si>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</si>
  <si>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</si>
  <si>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</si>
  <si>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</si>
  <si>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</si>
  <si>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</si>
  <si>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</si>
  <si>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</si>
  <si>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</si>
  <si>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</si>
  <si>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</si>
  <si>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</si>
  <si>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</si>
  <si>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</si>
  <si>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</si>
  <si>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</si>
  <si>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</si>
  <si>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</si>
  <si>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</si>
  <si>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</si>
  <si>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</si>
  <si>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</si>
  <si>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</si>
  <si>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</si>
  <si>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</si>
  <si>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</si>
  <si>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</si>
  <si>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</si>
  <si>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</si>
  <si>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</si>
  <si>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</si>
  <si>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</si>
  <si>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</si>
  <si>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</si>
  <si>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</si>
  <si>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</si>
  <si>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</si>
  <si>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</si>
  <si>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</si>
  <si>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</si>
  <si>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</si>
  <si>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</si>
  <si>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</si>
  <si>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</si>
  <si>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</si>
  <si>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</si>
  <si>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</si>
  <si>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</si>
  <si>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</si>
  <si>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</si>
  <si>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</si>
  <si>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</si>
  <si>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</si>
  <si>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</si>
  <si>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</si>
  <si>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</si>
  <si>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</si>
  <si>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</si>
  <si>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</si>
  <si>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</si>
  <si>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</si>
  <si>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</si>
  <si>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</si>
  <si>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</si>
  <si>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</si>
  <si>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</si>
  <si>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</si>
  <si>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</si>
  <si>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</si>
  <si>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</si>
  <si>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</si>
  <si>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</si>
  <si>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</si>
  <si>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</si>
  <si>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</si>
  <si>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</si>
  <si>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</si>
  <si>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</si>
  <si>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</si>
  <si>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</si>
  <si>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</si>
  <si>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</si>
  <si>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</si>
  <si>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</si>
  <si>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</si>
  <si>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</si>
  <si>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</si>
  <si>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</si>
  <si>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</si>
  <si>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</si>
  <si>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</si>
  <si>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</si>
  <si>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</si>
  <si>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</si>
  <si>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</si>
  <si>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</si>
  <si>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</si>
  <si>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</si>
  <si>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</si>
  <si>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</si>
  <si>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</si>
  <si>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</si>
  <si>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</si>
  <si>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</si>
  <si>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</si>
  <si>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</si>
  <si>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</si>
  <si>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</si>
  <si>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</si>
  <si>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</si>
  <si>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</si>
  <si>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</si>
  <si>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</si>
  <si>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</si>
  <si>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</si>
  <si>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</si>
  <si>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</si>
  <si>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</si>
  <si>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</si>
  <si>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</si>
  <si>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</si>
  <si>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</si>
  <si>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</si>
  <si>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</si>
  <si>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</si>
  <si>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</si>
  <si>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</si>
  <si>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</si>
  <si>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</si>
  <si>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</si>
  <si>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</si>
  <si>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</si>
  <si>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</si>
  <si>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</si>
  <si>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</si>
  <si>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</si>
  <si>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</si>
  <si>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</si>
  <si>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</si>
  <si>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</si>
  <si>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</si>
  <si>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</si>
  <si>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</si>
  <si>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</si>
  <si>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</si>
  <si>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</si>
  <si>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</si>
  <si>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</si>
  <si>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</si>
  <si>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</si>
  <si>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</si>
  <si>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</si>
  <si>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</si>
  <si>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</si>
  <si>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</si>
  <si>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</si>
  <si>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</si>
  <si>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</si>
  <si>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</si>
  <si>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</si>
  <si>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</si>
  <si>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</si>
  <si>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</si>
  <si>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</si>
  <si>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</si>
  <si>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</si>
  <si>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</si>
  <si>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</si>
  <si>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</si>
  <si>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</si>
  <si>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</si>
  <si>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</si>
  <si>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</si>
  <si>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</si>
  <si>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</si>
  <si>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</si>
  <si>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</si>
  <si>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</si>
  <si>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</si>
  <si>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</si>
  <si>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</si>
  <si>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</si>
  <si>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</si>
  <si>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</si>
  <si>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</si>
  <si>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</si>
  <si>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</si>
  <si>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</si>
  <si>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</si>
  <si>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</si>
  <si>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</si>
  <si>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</si>
  <si>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</si>
  <si>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</si>
  <si>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</si>
  <si>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</si>
  <si>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</si>
  <si>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</si>
  <si>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</si>
  <si>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</si>
  <si>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</si>
  <si>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</si>
  <si>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</si>
  <si>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</si>
  <si>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</si>
  <si>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</si>
  <si>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</si>
  <si>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</si>
  <si>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</si>
  <si>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</si>
  <si>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</si>
  <si>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</si>
  <si>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</si>
  <si>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</si>
  <si>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</si>
  <si>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</si>
  <si>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</si>
  <si>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</si>
  <si>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</si>
  <si>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</si>
  <si>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</si>
  <si>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</si>
  <si>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</si>
  <si>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</si>
  <si>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</si>
  <si>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</si>
  <si>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</si>
  <si>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</si>
  <si>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</si>
  <si>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</si>
  <si>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</si>
  <si>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</si>
  <si>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</si>
  <si>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</si>
  <si>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</si>
  <si>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</si>
  <si>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</si>
  <si>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</si>
  <si>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</si>
  <si>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</si>
  <si>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</si>
  <si>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</si>
  <si>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</si>
  <si>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</si>
  <si>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</si>
  <si>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</si>
  <si>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</si>
  <si>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</si>
  <si>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</si>
  <si>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</si>
  <si>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</si>
  <si>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</si>
  <si>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</si>
  <si>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</si>
  <si>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</si>
  <si>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</si>
  <si>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</si>
  <si>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</si>
  <si>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</si>
  <si>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</si>
  <si>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</si>
  <si>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</si>
  <si>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</si>
  <si>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</si>
  <si>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</si>
  <si>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</si>
  <si>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</si>
  <si>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</si>
  <si>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</si>
  <si>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</si>
  <si>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</si>
  <si>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</si>
  <si>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</si>
  <si>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</si>
  <si>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</si>
  <si>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</si>
  <si>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</si>
  <si>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</si>
  <si>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</si>
  <si>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</si>
  <si>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</si>
  <si>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</si>
  <si>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</si>
  <si>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</si>
  <si>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</si>
  <si>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</si>
  <si>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</si>
  <si>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</si>
  <si>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</si>
  <si>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</si>
  <si>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</si>
  <si>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</si>
  <si>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</si>
  <si>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</si>
  <si>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</si>
  <si>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</si>
  <si>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</si>
  <si>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</si>
  <si>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</si>
  <si>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</si>
  <si>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</si>
  <si>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</si>
  <si>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</si>
  <si>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</si>
  <si>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</si>
  <si>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</si>
  <si>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</si>
  <si>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</si>
  <si>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</si>
  <si>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</si>
  <si>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</si>
  <si>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</si>
  <si>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</si>
  <si>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</si>
  <si>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</si>
  <si>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</si>
  <si>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</si>
  <si>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</si>
  <si>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</si>
  <si>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</si>
  <si>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</si>
  <si>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</si>
  <si>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</si>
  <si>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</si>
  <si>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</si>
  <si>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</si>
  <si>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</si>
  <si>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</si>
  <si>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</si>
  <si>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</si>
  <si>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</si>
  <si>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</si>
  <si>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</si>
  <si>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</si>
  <si>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</si>
  <si>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</si>
  <si>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</si>
  <si>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</si>
  <si>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</si>
  <si>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</si>
  <si>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</si>
  <si>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</si>
  <si>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</si>
  <si>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</si>
  <si>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</si>
  <si>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</si>
  <si>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</si>
  <si>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</si>
  <si>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</si>
  <si>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</si>
  <si>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</si>
  <si>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</si>
  <si>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</si>
  <si>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</si>
  <si>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</si>
  <si>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</si>
  <si>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</si>
  <si>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</si>
  <si>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</si>
  <si>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</si>
  <si>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</si>
  <si>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</si>
  <si>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</si>
  <si>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</si>
  <si>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</si>
  <si>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</si>
  <si>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</si>
  <si>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</si>
  <si>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</si>
  <si>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</si>
  <si>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</si>
  <si>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</si>
  <si>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</si>
  <si>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</si>
  <si>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</si>
  <si>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</si>
  <si>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</si>
  <si>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</si>
  <si>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</si>
  <si>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</si>
  <si>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</si>
  <si>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</si>
  <si>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</si>
  <si>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</si>
  <si>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</si>
  <si>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</si>
  <si>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</si>
  <si>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</si>
  <si>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</si>
  <si>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</si>
  <si>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</si>
  <si>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</si>
  <si>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</si>
  <si>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</si>
  <si>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</si>
  <si>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</si>
  <si>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</si>
  <si>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</si>
  <si>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</si>
  <si>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</si>
  <si>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</si>
  <si>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</si>
  <si>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</si>
  <si>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</si>
  <si>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</si>
  <si>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</si>
  <si>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</si>
  <si>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</si>
  <si>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</si>
  <si>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</si>
  <si>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</si>
  <si>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</si>
  <si>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</si>
  <si>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</si>
  <si>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</si>
  <si>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</si>
  <si>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</si>
  <si>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</si>
  <si>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</si>
  <si>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</si>
  <si>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</si>
  <si>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</si>
  <si>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</si>
  <si>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</si>
  <si>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</si>
  <si>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</si>
  <si>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</si>
  <si>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</si>
  <si>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</si>
  <si>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</si>
  <si>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</si>
  <si>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</si>
  <si>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</si>
  <si>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</si>
  <si>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</si>
  <si>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</si>
  <si>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</si>
  <si>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</si>
  <si>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</si>
  <si>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</si>
  <si>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</si>
  <si>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</si>
  <si>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</si>
  <si>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</si>
  <si>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</si>
  <si>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</si>
  <si>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</si>
  <si>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</si>
  <si>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</si>
  <si>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</si>
  <si>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</si>
  <si>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</si>
  <si>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</si>
  <si>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</si>
  <si>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</si>
  <si>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</si>
  <si>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</si>
  <si>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</si>
  <si>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</si>
  <si>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</si>
  <si>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</si>
  <si>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</si>
  <si>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</si>
  <si>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</si>
  <si>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</si>
  <si>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</si>
  <si>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</si>
  <si>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</si>
  <si>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</si>
  <si>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</si>
  <si>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</si>
  <si>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</si>
  <si>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</si>
  <si>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</si>
  <si>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</si>
  <si>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</si>
  <si>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</si>
  <si>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</si>
  <si>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</si>
  <si>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</si>
  <si>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</si>
  <si>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</si>
  <si>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</si>
  <si>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</si>
  <si>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</si>
  <si>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</si>
  <si>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</si>
  <si>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</si>
  <si>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</si>
  <si>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</si>
  <si>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</si>
  <si>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</si>
  <si>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</si>
  <si>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</si>
  <si>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</si>
  <si>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</si>
  <si>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</si>
  <si>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</si>
  <si>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</si>
  <si>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</si>
  <si>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</si>
  <si>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</si>
  <si>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</si>
  <si>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</si>
  <si>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</si>
  <si>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</si>
  <si>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</si>
  <si>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</si>
  <si>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</si>
  <si>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</si>
  <si>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</si>
  <si>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</si>
  <si>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</si>
  <si>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</si>
  <si>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</si>
  <si>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</si>
  <si>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</si>
  <si>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</si>
  <si>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</si>
  <si>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</si>
  <si>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</si>
  <si>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</si>
  <si>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</si>
  <si>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</si>
  <si>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</si>
  <si>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</si>
  <si>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</si>
  <si>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</si>
  <si>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</si>
  <si>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</si>
  <si>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</si>
  <si>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</si>
  <si>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</si>
  <si>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</si>
  <si>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</si>
  <si>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</si>
  <si>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</si>
  <si>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</si>
  <si>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</si>
  <si>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</si>
  <si>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</si>
  <si>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</si>
  <si>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</si>
  <si>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</si>
  <si>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</si>
  <si>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</si>
  <si>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</si>
  <si>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</si>
  <si>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</si>
  <si>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</si>
  <si>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</si>
  <si>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</si>
  <si>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</si>
  <si>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</si>
  <si>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</si>
  <si>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</si>
  <si>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</si>
  <si>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</si>
  <si>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</si>
  <si>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</si>
  <si>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</si>
  <si>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</si>
  <si>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</si>
  <si>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</si>
  <si>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</si>
  <si>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</si>
  <si>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</si>
  <si>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</si>
  <si>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</si>
  <si>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</si>
  <si>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</si>
  <si>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</si>
  <si>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</si>
  <si>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</si>
  <si>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</si>
  <si>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</si>
  <si>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</si>
  <si>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</si>
  <si>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</si>
  <si>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</si>
  <si>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</si>
  <si>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</si>
  <si>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</si>
  <si>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</si>
  <si>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</si>
  <si>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</si>
  <si>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</si>
  <si>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</si>
  <si>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</si>
  <si>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</si>
  <si>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</si>
  <si>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</si>
  <si>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</si>
  <si>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</si>
  <si>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</si>
  <si>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</si>
  <si>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</si>
  <si>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</si>
  <si>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</si>
  <si>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</si>
  <si>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</si>
  <si>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</si>
  <si>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</si>
  <si>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</si>
  <si>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</si>
  <si>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</si>
  <si>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</si>
  <si>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</si>
  <si>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</si>
  <si>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</si>
  <si>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</si>
  <si>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</si>
  <si>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</si>
  <si>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</si>
  <si>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</si>
  <si>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</si>
  <si>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</si>
  <si>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</si>
  <si>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</si>
  <si>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</si>
  <si>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</si>
  <si>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</si>
  <si>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</si>
  <si>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</si>
  <si>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</si>
  <si>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</si>
  <si>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</si>
  <si>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</si>
  <si>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</si>
  <si>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</si>
  <si>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</si>
  <si>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</si>
  <si>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</si>
  <si>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</si>
  <si>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</si>
  <si>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</si>
  <si>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</si>
  <si>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</si>
  <si>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</si>
  <si>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</si>
  <si>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</si>
  <si>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</si>
  <si>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</si>
  <si>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</si>
  <si>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</si>
  <si>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</si>
  <si>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</si>
  <si>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</si>
  <si>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</si>
  <si>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</si>
  <si>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</si>
  <si>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</si>
  <si>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</si>
  <si>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</si>
  <si>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</si>
  <si>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</si>
  <si>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</si>
  <si>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</si>
  <si>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</si>
  <si>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</si>
  <si>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</si>
  <si>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</si>
  <si>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</si>
  <si>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</si>
  <si>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</si>
  <si>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</si>
  <si>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</si>
  <si>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</si>
  <si>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</si>
  <si>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</si>
  <si>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</si>
  <si>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</si>
  <si>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</si>
  <si>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</si>
  <si>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</si>
  <si>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</si>
  <si>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</si>
  <si>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</si>
  <si>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</si>
  <si>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</si>
  <si>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</si>
  <si>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</si>
  <si>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</si>
  <si>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</si>
  <si>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</si>
  <si>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</si>
  <si>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</si>
  <si>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</si>
  <si>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</si>
  <si>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</si>
  <si>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</si>
  <si>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</si>
  <si>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</si>
  <si>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</si>
  <si>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</si>
  <si>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</si>
  <si>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</si>
  <si>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</si>
  <si>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</si>
  <si>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</si>
  <si>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</si>
  <si>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</si>
  <si>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</si>
  <si>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</si>
  <si>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</si>
  <si>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</si>
  <si>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</si>
  <si>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</si>
  <si>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</si>
  <si>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</si>
  <si>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</si>
  <si>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</si>
  <si>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</si>
  <si>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</si>
  <si>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</si>
  <si>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</si>
  <si>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</si>
  <si>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</si>
  <si>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</si>
  <si>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</si>
  <si>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</si>
  <si>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</si>
  <si>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</si>
  <si>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</si>
  <si>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</si>
  <si>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</si>
  <si>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</si>
  <si>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</si>
  <si>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</si>
  <si>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</si>
  <si>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</si>
  <si>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</si>
  <si>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</si>
  <si>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</si>
  <si>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</si>
  <si>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</si>
  <si>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</si>
  <si>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</si>
  <si>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</si>
  <si>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</si>
  <si>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</si>
  <si>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</si>
  <si>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</si>
  <si>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</si>
  <si>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</si>
  <si>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</si>
  <si>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</si>
  <si>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</si>
  <si>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</si>
  <si>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</si>
  <si>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</si>
  <si>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</si>
  <si>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</si>
  <si>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</si>
  <si>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</si>
  <si>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</si>
  <si>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</si>
  <si>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</si>
  <si>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</si>
  <si>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</si>
  <si>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</si>
  <si>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</si>
  <si>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</si>
  <si>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</si>
  <si>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</si>
  <si>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</si>
  <si>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</si>
  <si>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</si>
  <si>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</si>
  <si>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</si>
  <si>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</si>
  <si>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</si>
  <si>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</si>
  <si>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</si>
  <si>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</si>
  <si>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</si>
  <si>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</si>
  <si>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</si>
  <si>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</si>
  <si>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</si>
  <si>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</si>
  <si>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</si>
  <si>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</si>
  <si>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</si>
  <si>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</si>
  <si>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</si>
  <si>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</si>
  <si>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</si>
  <si>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</si>
  <si>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</si>
  <si>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</si>
  <si>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</si>
  <si>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</si>
  <si>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</si>
  <si>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</si>
  <si>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</si>
  <si>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</si>
  <si>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</si>
  <si>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</si>
  <si>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</si>
  <si>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</si>
  <si>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</si>
  <si>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</si>
  <si>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</si>
  <si>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</si>
  <si>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</si>
  <si>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</si>
  <si>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</si>
  <si>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</si>
  <si>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</si>
  <si>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</si>
  <si>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</si>
  <si>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</si>
  <si>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</si>
  <si>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</si>
  <si>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</si>
  <si>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</si>
  <si>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</si>
  <si>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</si>
  <si>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</si>
  <si>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</si>
  <si>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</si>
  <si>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</si>
  <si>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</si>
  <si>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</si>
  <si>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</si>
  <si>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</si>
  <si>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</si>
  <si>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</si>
  <si>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</si>
  <si>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</si>
  <si>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</si>
  <si>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</si>
  <si>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</si>
  <si>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</si>
  <si>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</si>
  <si>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</si>
  <si>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</si>
  <si>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</si>
  <si>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</si>
  <si>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</si>
  <si>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</si>
  <si>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</si>
  <si>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</si>
  <si>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</si>
  <si>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</si>
  <si>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</si>
  <si>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</si>
  <si>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</si>
  <si>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</si>
  <si>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</si>
  <si>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</si>
  <si>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</si>
  <si>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</si>
  <si>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</si>
  <si>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</si>
  <si>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</si>
  <si>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</si>
  <si>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</si>
  <si>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</si>
  <si>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</si>
  <si>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</si>
  <si>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</si>
  <si>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</si>
  <si>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</si>
  <si>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</si>
  <si>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</si>
  <si>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</si>
  <si>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</si>
  <si>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</si>
  <si>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</si>
  <si>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</si>
  <si>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</si>
  <si>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</si>
  <si>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</si>
  <si>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</si>
  <si>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</si>
  <si>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</si>
  <si>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</si>
  <si>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</si>
  <si>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</si>
  <si>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</si>
  <si>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</si>
  <si>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</si>
  <si>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</si>
  <si>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</si>
  <si>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</si>
  <si>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</si>
  <si>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</si>
  <si>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</si>
  <si>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</si>
  <si>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</si>
  <si>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</si>
  <si>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</si>
  <si>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</si>
  <si>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</si>
  <si>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</si>
  <si>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</si>
  <si>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</si>
  <si>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</si>
  <si>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</si>
  <si>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</si>
  <si>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</si>
  <si>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</si>
  <si>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</si>
  <si>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</si>
  <si>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</si>
  <si>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</si>
  <si>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</si>
  <si>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</si>
  <si>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</si>
  <si>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</si>
  <si>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</si>
  <si>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</si>
  <si>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</si>
  <si>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</si>
  <si>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</si>
  <si>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</si>
  <si>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</si>
  <si>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</si>
  <si>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</si>
  <si>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</si>
  <si>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</si>
  <si>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</si>
  <si>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</si>
  <si>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</si>
  <si>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</si>
  <si>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</si>
  <si>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</si>
  <si>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</si>
  <si>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</si>
  <si>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</si>
  <si>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</si>
  <si>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</si>
  <si>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</si>
  <si>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</si>
  <si>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</si>
  <si>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</si>
  <si>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</si>
  <si>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</si>
  <si>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</si>
  <si>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</si>
  <si>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</si>
  <si>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</si>
  <si>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</si>
  <si>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</si>
  <si>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</si>
  <si>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</si>
  <si>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</si>
  <si>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</si>
  <si>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</si>
  <si>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</si>
  <si>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</si>
  <si>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</si>
  <si>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</si>
  <si>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</si>
  <si>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</si>
  <si>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</si>
  <si>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</si>
  <si>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</si>
  <si>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</si>
  <si>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</si>
  <si>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</si>
  <si>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</si>
  <si>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</si>
  <si>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</si>
  <si>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</si>
  <si>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</si>
  <si>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</si>
  <si>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</si>
  <si>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</si>
  <si>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</si>
  <si>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</si>
  <si>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</si>
  <si>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</si>
  <si>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</si>
  <si>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</si>
  <si>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</si>
  <si>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</si>
  <si>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</si>
  <si>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</si>
  <si>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</si>
  <si>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</si>
  <si>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</si>
  <si>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</si>
  <si>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</si>
  <si>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</si>
  <si>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</si>
  <si>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</si>
  <si>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</si>
  <si>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</si>
  <si>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</si>
  <si>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</si>
  <si>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</si>
  <si>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</si>
  <si>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</si>
  <si>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</si>
  <si>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</si>
  <si>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</si>
  <si>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</si>
  <si>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</si>
  <si>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</si>
  <si>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</si>
  <si>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</si>
  <si>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</si>
  <si>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</si>
  <si>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</si>
  <si>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</si>
  <si>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</si>
  <si>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</si>
  <si>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</si>
  <si>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</si>
  <si>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</si>
  <si>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</si>
  <si>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</si>
  <si>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</si>
  <si>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</si>
  <si>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</si>
  <si>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</si>
  <si>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</si>
  <si>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</si>
  <si>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</si>
  <si>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</si>
  <si>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</si>
  <si>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</si>
  <si>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</si>
  <si>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</si>
  <si>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</si>
  <si>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</si>
  <si>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</si>
  <si>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</si>
  <si>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</si>
  <si>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</si>
  <si>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</si>
  <si>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</si>
  <si>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</si>
  <si>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</si>
  <si>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</si>
  <si>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</si>
  <si>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</si>
  <si>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</si>
  <si>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</si>
  <si>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</si>
  <si>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</si>
  <si>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</si>
  <si>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</si>
  <si>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</si>
  <si>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</si>
  <si>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</si>
  <si>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</si>
  <si>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</si>
  <si>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</si>
  <si>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</si>
  <si>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</si>
  <si>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</si>
  <si>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</si>
  <si>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</si>
  <si>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</si>
  <si>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</si>
  <si>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</si>
  <si>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</si>
  <si>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</si>
  <si>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</si>
  <si>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</si>
  <si>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</si>
  <si>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</si>
  <si>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</si>
  <si>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</si>
  <si>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</si>
  <si>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</si>
  <si>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</si>
  <si>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</si>
  <si>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</si>
  <si>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</si>
  <si>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</si>
  <si>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</si>
  <si>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</si>
  <si>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</si>
  <si>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</si>
  <si>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</si>
  <si>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</si>
  <si>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</si>
  <si>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</si>
  <si>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</si>
  <si>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</si>
  <si>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</si>
  <si>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</si>
  <si>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</si>
  <si>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</si>
  <si>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</si>
  <si>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</si>
  <si>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</si>
  <si>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</si>
  <si>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</si>
  <si>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</si>
  <si>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</si>
  <si>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</si>
  <si>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</si>
  <si>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</si>
  <si>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</si>
  <si>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</si>
  <si>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</si>
  <si>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</si>
  <si>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</si>
  <si>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</si>
  <si>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</si>
  <si>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</si>
  <si>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</si>
  <si>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</si>
  <si>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</si>
  <si>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</si>
  <si>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</si>
  <si>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</si>
  <si>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</si>
  <si>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</si>
  <si>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</si>
  <si>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</si>
  <si>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</si>
  <si>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</si>
  <si>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</si>
  <si>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</si>
  <si>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</si>
  <si>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</si>
  <si>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</si>
  <si>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</si>
  <si>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</si>
  <si>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</si>
  <si>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</si>
  <si>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</si>
  <si>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</si>
  <si>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</si>
  <si>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</si>
  <si>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</si>
  <si>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</si>
  <si>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</si>
  <si>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</si>
  <si>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</si>
  <si>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</si>
  <si>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</si>
  <si>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</si>
  <si>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</si>
  <si>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</si>
  <si>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</si>
  <si>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</si>
  <si>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</si>
  <si>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</si>
  <si>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</si>
  <si>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</si>
  <si>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</si>
  <si>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</si>
  <si>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</si>
  <si>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</si>
  <si>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</si>
  <si>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</si>
  <si>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</si>
  <si>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</si>
  <si>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</si>
  <si>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</si>
  <si>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</si>
  <si>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</si>
  <si>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</si>
  <si>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</si>
  <si>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</si>
  <si>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</si>
  <si>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</si>
  <si>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</si>
  <si>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</si>
  <si>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</si>
  <si>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</si>
  <si>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</si>
  <si>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</si>
  <si>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</si>
  <si>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</si>
  <si>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</si>
  <si>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</si>
  <si>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</si>
  <si>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</si>
  <si>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</si>
  <si>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</si>
  <si>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</si>
  <si>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</si>
  <si>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</si>
  <si>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</si>
  <si>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</si>
  <si>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</si>
  <si>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</si>
  <si>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</si>
  <si>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</si>
  <si>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</si>
  <si>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</si>
  <si>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</si>
  <si>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</si>
  <si>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</si>
  <si>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</si>
  <si>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</si>
  <si>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</si>
  <si>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</si>
  <si>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</si>
  <si>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</si>
  <si>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</si>
  <si>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</si>
  <si>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</si>
  <si>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</si>
  <si>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</si>
  <si>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</si>
  <si>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</si>
  <si>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</si>
  <si>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</si>
  <si>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</si>
  <si>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</si>
  <si>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</si>
  <si>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</si>
  <si>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</si>
  <si>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</si>
  <si>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</si>
  <si>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</si>
  <si>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</si>
  <si>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</si>
  <si>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</si>
  <si>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</si>
  <si>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</si>
  <si>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</si>
  <si>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</si>
  <si>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</si>
  <si>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</si>
  <si>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</si>
  <si>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</si>
  <si>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</si>
  <si>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</si>
  <si>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</si>
  <si>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</si>
  <si>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</si>
  <si>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</si>
  <si>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</si>
  <si>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</si>
  <si>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</si>
  <si>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</si>
  <si>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</si>
  <si>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</si>
  <si>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</si>
  <si>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</si>
  <si>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</si>
  <si>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</si>
  <si>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</si>
  <si>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</si>
  <si>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</si>
  <si>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</si>
  <si>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</si>
  <si>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</si>
  <si>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</si>
  <si>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</si>
  <si>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</si>
  <si>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</si>
  <si>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</si>
  <si>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</si>
  <si>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</si>
  <si>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</si>
  <si>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</si>
  <si>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</si>
  <si>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</si>
  <si>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</si>
  <si>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</si>
  <si>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</si>
  <si>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</si>
  <si>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</si>
  <si>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</si>
  <si>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</si>
  <si>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</si>
  <si>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</si>
  <si>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</si>
  <si>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</si>
  <si>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</si>
  <si>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</si>
  <si>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</si>
  <si>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</si>
  <si>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</si>
  <si>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</si>
  <si>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</si>
  <si>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</si>
  <si>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</si>
  <si>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</si>
  <si>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</si>
  <si>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</si>
  <si>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</si>
  <si>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</si>
  <si>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</si>
  <si>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</si>
  <si>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</si>
  <si>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</si>
  <si>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</si>
  <si>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</si>
  <si>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</si>
  <si>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</si>
  <si>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</si>
  <si>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</si>
  <si>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</si>
  <si>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</si>
  <si>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</si>
  <si>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</si>
  <si>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</si>
  <si>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</si>
  <si>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</si>
  <si>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</si>
  <si>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</si>
  <si>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</si>
  <si>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</si>
  <si>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</si>
  <si>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</si>
  <si>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</si>
  <si>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</si>
  <si>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</si>
  <si>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</si>
  <si>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</si>
  <si>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</si>
  <si>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</si>
  <si>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</si>
  <si>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</si>
  <si>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</si>
  <si>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</si>
  <si>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</si>
  <si>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</si>
  <si>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</si>
  <si>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</si>
  <si>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</si>
  <si>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</si>
  <si>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</si>
  <si>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</si>
  <si>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</si>
  <si>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</si>
  <si>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</si>
  <si>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</si>
  <si>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</si>
  <si>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</si>
  <si>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</si>
  <si>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</si>
  <si>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</si>
  <si>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</si>
  <si>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</si>
  <si>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</si>
  <si>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</si>
  <si>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</si>
  <si>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</si>
  <si>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</si>
  <si>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</si>
  <si>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</si>
  <si>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</si>
  <si>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</si>
  <si>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</si>
  <si>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</si>
  <si>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</si>
  <si>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</si>
  <si>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</si>
  <si>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</si>
  <si>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</si>
  <si>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</si>
  <si>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</si>
  <si>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</si>
  <si>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</si>
  <si>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</si>
  <si>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</si>
  <si>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</si>
  <si>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</si>
  <si>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</si>
  <si>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</si>
  <si>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</si>
  <si>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</si>
  <si>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</si>
  <si>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</si>
  <si>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</si>
  <si>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</si>
  <si>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</si>
  <si>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</si>
  <si>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</si>
  <si>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</si>
  <si>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</si>
  <si>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</si>
  <si>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</si>
  <si>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</si>
  <si>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</si>
  <si>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</si>
  <si>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</si>
  <si>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</si>
  <si>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</si>
  <si>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</si>
  <si>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</si>
  <si>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</si>
  <si>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</si>
  <si>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</si>
  <si>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</si>
  <si>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</si>
  <si>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</si>
  <si>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</si>
  <si>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</si>
  <si>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</si>
  <si>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</si>
  <si>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</si>
  <si>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</si>
  <si>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</si>
  <si>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</si>
  <si>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</si>
  <si>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</si>
  <si>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</si>
  <si>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</si>
  <si>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</si>
  <si>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</si>
  <si>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</si>
  <si>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</si>
  <si>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</si>
  <si>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</si>
  <si>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</si>
  <si>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</si>
  <si>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</si>
  <si>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</si>
  <si>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</si>
  <si>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</si>
  <si>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</si>
  <si>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</si>
  <si>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x</t>
  </si>
  <si>
    <t>Limestone Walters School District No. 316</t>
  </si>
  <si>
    <t>8223 West Smithville Road</t>
  </si>
  <si>
    <t>tdotson@limestonewalters.com</t>
  </si>
  <si>
    <t>Tim Dotson</t>
  </si>
  <si>
    <t>309-697-3035</t>
  </si>
  <si>
    <t>309-697-9466</t>
  </si>
  <si>
    <t>Thomas R. Peffer, CPA</t>
  </si>
  <si>
    <t>tpeffer@gorenzcpa.com</t>
  </si>
  <si>
    <t>Corporate Clean</t>
  </si>
  <si>
    <t>CIE Consortium</t>
  </si>
  <si>
    <t>Peoria County Purchasing Agreement</t>
  </si>
  <si>
    <t>SEAPCO</t>
  </si>
  <si>
    <t>First Student - LAA</t>
  </si>
  <si>
    <t>Building-Operation and maintenance-Purchase Service</t>
  </si>
  <si>
    <t>Corporate Clean Inc</t>
  </si>
  <si>
    <t>Transportation-Pupil Transportation Service- Purchase Service</t>
  </si>
  <si>
    <t>First Student</t>
  </si>
  <si>
    <t>There were no findings for the prior year ending June 30, 2017.</t>
  </si>
  <si>
    <t>The opinion is adverse due to the use of the Regulatory Basis of Accounting.</t>
  </si>
  <si>
    <t>Page 18, Line 183 - Special Ed Transportations Costs</t>
  </si>
  <si>
    <t>Page 12, Line 183 - REAP Grant</t>
  </si>
  <si>
    <t xml:space="preserve">Page 11, Line 107 - Education and Operations and Maintenance: Reimbusements and Rebates. </t>
  </si>
  <si>
    <t>20-2540-300</t>
  </si>
  <si>
    <t>40-2550-300</t>
  </si>
  <si>
    <t>None</t>
  </si>
  <si>
    <t>066-005027</t>
  </si>
  <si>
    <t>see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</si>
</sst>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7" fillId="0" borderId="0" applyFont="0" applyFill="0" applyBorder="0" applyAlignment="0" applyProtection="0"/>
    <xf numFmtId="0" fontId="30" fillId="0" borderId="0" applyNumberFormat="0" applyFill="0" applyBorder="0" applyAlignment="0" applyProtection="0">
      <alignment vertical="top"/>
      <protection locked="0"/>
    </xf>
    <xf numFmtId="0" fontId="7" fillId="0" borderId="0"/>
    <xf numFmtId="0" fontId="44"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42" fillId="0" borderId="0"/>
    <xf numFmtId="0" fontId="6" fillId="0" borderId="0"/>
    <xf numFmtId="0" fontId="49" fillId="0" borderId="0" applyNumberFormat="0" applyFill="0" applyBorder="0" applyAlignment="0" applyProtection="0"/>
    <xf numFmtId="0" fontId="5" fillId="0" borderId="0"/>
    <xf numFmtId="0" fontId="4" fillId="0" borderId="0"/>
    <xf numFmtId="0" fontId="1" fillId="0" borderId="0"/>
  </cellStyleXfs>
  <cellXfs count="2505">
    <xf numFmtId="0" fontId="0" fillId="0" borderId="0" xfId="0"/>
    <xf numFmtId="0" fontId="7" fillId="0" borderId="0" xfId="0" applyFont="1"/>
    <xf numFmtId="0" fontId="12" fillId="0" borderId="0" xfId="0" applyFont="1"/>
    <xf numFmtId="0" fontId="0" fillId="0" borderId="0" xfId="0" applyAlignment="1">
      <alignment horizontal="left" vertical="center"/>
    </xf>
    <xf numFmtId="0" fontId="8" fillId="0" borderId="0" xfId="0" applyFont="1"/>
    <xf numFmtId="0" fontId="0" fillId="0" borderId="0" xfId="0" applyProtection="1"/>
    <xf numFmtId="0" fontId="0" fillId="0" borderId="0" xfId="0" applyBorder="1" applyProtection="1"/>
    <xf numFmtId="0" fontId="12" fillId="0" borderId="0" xfId="0" applyFont="1" applyAlignment="1"/>
    <xf numFmtId="0" fontId="0" fillId="0" borderId="0" xfId="0" applyFill="1"/>
    <xf numFmtId="0" fontId="12" fillId="0" borderId="0" xfId="0" applyFont="1" applyFill="1"/>
    <xf numFmtId="0" fontId="21" fillId="0" borderId="0" xfId="0" applyFont="1" applyProtection="1"/>
    <xf numFmtId="0" fontId="21" fillId="0" borderId="0" xfId="0" applyFont="1" applyProtection="1">
      <protection locked="0"/>
    </xf>
    <xf numFmtId="0" fontId="7" fillId="0" borderId="0" xfId="0" applyFont="1" applyProtection="1"/>
    <xf numFmtId="0" fontId="0" fillId="0" borderId="0" xfId="0" applyFill="1" applyProtection="1"/>
    <xf numFmtId="0" fontId="23" fillId="0" borderId="0" xfId="0" applyFont="1" applyAlignment="1" applyProtection="1">
      <alignment horizontal="right" vertical="top"/>
    </xf>
    <xf numFmtId="164" fontId="12" fillId="0" borderId="0" xfId="0" applyNumberFormat="1" applyFont="1" applyAlignment="1" applyProtection="1">
      <alignment horizontal="left" wrapText="1"/>
    </xf>
    <xf numFmtId="0" fontId="12" fillId="0" borderId="0" xfId="0" applyFont="1" applyAlignment="1">
      <alignment horizontal="left" wrapText="1"/>
    </xf>
    <xf numFmtId="49" fontId="25" fillId="0" borderId="0" xfId="0" applyNumberFormat="1" applyFont="1" applyAlignment="1">
      <alignment horizontal="right" vertical="top" indent="1"/>
    </xf>
    <xf numFmtId="49" fontId="25" fillId="0" borderId="0" xfId="0" applyNumberFormat="1" applyFont="1" applyAlignment="1">
      <alignment horizontal="right" vertical="top"/>
    </xf>
    <xf numFmtId="0" fontId="0" fillId="0" borderId="0" xfId="0" applyAlignment="1"/>
    <xf numFmtId="0" fontId="12" fillId="0" borderId="0" xfId="0" applyFont="1" applyAlignment="1">
      <alignment horizontal="left"/>
    </xf>
    <xf numFmtId="0" fontId="22" fillId="0" borderId="0" xfId="0" applyFont="1"/>
    <xf numFmtId="49" fontId="27" fillId="0" borderId="0" xfId="0" applyNumberFormat="1" applyFont="1" applyAlignment="1">
      <alignment horizontal="right" vertical="top" indent="1"/>
    </xf>
    <xf numFmtId="0" fontId="23" fillId="0" borderId="0" xfId="0" applyFont="1" applyAlignment="1" applyProtection="1">
      <alignment horizontal="left" vertical="center" wrapText="1"/>
    </xf>
    <xf numFmtId="0" fontId="0" fillId="0" borderId="0" xfId="0" applyAlignment="1">
      <alignment horizontal="left" vertical="center" wrapText="1"/>
    </xf>
    <xf numFmtId="49" fontId="25" fillId="0" borderId="0" xfId="0" applyNumberFormat="1" applyFont="1" applyAlignment="1">
      <alignment horizontal="right" vertical="center"/>
    </xf>
    <xf numFmtId="0" fontId="11" fillId="0" borderId="0" xfId="12" applyFont="1" applyBorder="1" applyAlignment="1" applyProtection="1">
      <alignment vertical="center"/>
    </xf>
    <xf numFmtId="0" fontId="13" fillId="0" borderId="0" xfId="12" applyNumberFormat="1" applyFont="1" applyBorder="1" applyAlignment="1" applyProtection="1">
      <alignment horizontal="left" vertical="center"/>
    </xf>
    <xf numFmtId="0" fontId="13" fillId="0" borderId="0" xfId="12" applyNumberFormat="1" applyFont="1" applyBorder="1" applyAlignment="1" applyProtection="1">
      <alignment vertical="center"/>
    </xf>
    <xf numFmtId="0" fontId="8"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1" fillId="0" borderId="0" xfId="12" applyNumberFormat="1" applyFont="1" applyBorder="1" applyAlignment="1" applyProtection="1">
      <alignment horizontal="left" vertical="center"/>
    </xf>
    <xf numFmtId="0" fontId="8" fillId="0" borderId="0" xfId="12" applyNumberFormat="1" applyFont="1" applyBorder="1" applyAlignment="1" applyProtection="1">
      <alignment horizontal="left" vertical="center"/>
    </xf>
    <xf numFmtId="0" fontId="11" fillId="0" borderId="0" xfId="0" applyNumberFormat="1" applyFont="1" applyBorder="1" applyAlignment="1" applyProtection="1">
      <alignment vertical="center"/>
    </xf>
    <xf numFmtId="0" fontId="11" fillId="0" borderId="0" xfId="12" applyNumberFormat="1" applyFont="1" applyBorder="1" applyAlignment="1" applyProtection="1">
      <alignment horizontal="centerContinuous" vertical="center"/>
    </xf>
    <xf numFmtId="0" fontId="21" fillId="0" borderId="0" xfId="0" applyFont="1" applyFill="1" applyProtection="1"/>
    <xf numFmtId="0" fontId="11" fillId="0" borderId="0" xfId="12" applyFont="1" applyBorder="1" applyAlignment="1" applyProtection="1">
      <alignment horizontal="left" vertical="center"/>
    </xf>
    <xf numFmtId="0" fontId="29" fillId="0" borderId="0" xfId="12" applyFont="1" applyBorder="1" applyAlignment="1" applyProtection="1">
      <alignment vertical="center"/>
    </xf>
    <xf numFmtId="0" fontId="10" fillId="0" borderId="0" xfId="12" applyFont="1" applyBorder="1" applyAlignment="1" applyProtection="1">
      <alignment horizontal="center" vertical="center"/>
    </xf>
    <xf numFmtId="0" fontId="10" fillId="0" borderId="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8" fillId="0" borderId="0" xfId="12" applyFont="1" applyBorder="1" applyAlignment="1" applyProtection="1">
      <alignment vertical="center"/>
    </xf>
    <xf numFmtId="0" fontId="9" fillId="0" borderId="0" xfId="12" applyFont="1" applyBorder="1" applyAlignment="1" applyProtection="1">
      <alignment horizontal="left" vertical="center"/>
    </xf>
    <xf numFmtId="0" fontId="11" fillId="0" borderId="0" xfId="12" quotePrefix="1" applyNumberFormat="1" applyFont="1" applyBorder="1" applyAlignment="1" applyProtection="1">
      <alignment horizontal="left" vertical="center"/>
    </xf>
    <xf numFmtId="0" fontId="8" fillId="0" borderId="12" xfId="12" applyFont="1" applyBorder="1" applyAlignment="1" applyProtection="1">
      <alignment vertical="center"/>
    </xf>
    <xf numFmtId="0" fontId="11" fillId="0" borderId="16" xfId="12" applyFont="1" applyBorder="1" applyAlignment="1" applyProtection="1">
      <alignment vertical="center"/>
    </xf>
    <xf numFmtId="0" fontId="11" fillId="0" borderId="10" xfId="12" applyFont="1" applyBorder="1" applyAlignment="1" applyProtection="1">
      <alignment vertical="center"/>
    </xf>
    <xf numFmtId="0" fontId="8" fillId="0" borderId="17" xfId="12" applyFont="1" applyBorder="1" applyAlignment="1" applyProtection="1">
      <alignment vertical="center"/>
    </xf>
    <xf numFmtId="0" fontId="11" fillId="0" borderId="18" xfId="12" applyFont="1" applyBorder="1" applyAlignment="1" applyProtection="1">
      <alignment vertical="center"/>
    </xf>
    <xf numFmtId="0" fontId="13" fillId="0" borderId="0" xfId="0" applyNumberFormat="1" applyFont="1" applyFill="1" applyBorder="1" applyAlignment="1" applyProtection="1">
      <alignment vertical="center"/>
    </xf>
    <xf numFmtId="0" fontId="8" fillId="0" borderId="16" xfId="12" applyNumberFormat="1" applyFont="1" applyBorder="1" applyAlignment="1" applyProtection="1">
      <alignment vertical="center"/>
    </xf>
    <xf numFmtId="0" fontId="11" fillId="0" borderId="16" xfId="12" applyNumberFormat="1" applyFont="1" applyBorder="1" applyAlignment="1" applyProtection="1">
      <alignment vertical="center"/>
    </xf>
    <xf numFmtId="0" fontId="11" fillId="0" borderId="20"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1" fillId="0" borderId="17" xfId="12" applyNumberFormat="1" applyFont="1" applyBorder="1" applyAlignment="1" applyProtection="1">
      <alignment vertical="center"/>
    </xf>
    <xf numFmtId="0" fontId="11" fillId="0" borderId="18" xfId="12" applyNumberFormat="1" applyFont="1" applyBorder="1" applyAlignment="1" applyProtection="1">
      <alignment vertical="center"/>
    </xf>
    <xf numFmtId="0" fontId="8" fillId="0" borderId="10" xfId="12" applyNumberFormat="1" applyFont="1" applyBorder="1" applyAlignment="1" applyProtection="1">
      <alignment horizontal="left" vertical="center"/>
    </xf>
    <xf numFmtId="0" fontId="11" fillId="0" borderId="10" xfId="12" applyNumberFormat="1" applyFont="1" applyBorder="1" applyAlignment="1" applyProtection="1">
      <alignment vertical="center"/>
    </xf>
    <xf numFmtId="0" fontId="11" fillId="0" borderId="16" xfId="12" applyNumberFormat="1" applyFont="1" applyFill="1" applyBorder="1" applyAlignment="1" applyProtection="1">
      <alignment vertical="center"/>
    </xf>
    <xf numFmtId="0" fontId="13" fillId="0" borderId="16" xfId="0" applyNumberFormat="1" applyFont="1" applyFill="1" applyBorder="1" applyAlignment="1" applyProtection="1">
      <alignment vertical="center"/>
    </xf>
    <xf numFmtId="0" fontId="13" fillId="0" borderId="10" xfId="0" applyNumberFormat="1" applyFont="1" applyFill="1" applyBorder="1" applyAlignment="1" applyProtection="1">
      <alignment vertical="center"/>
    </xf>
    <xf numFmtId="0" fontId="13" fillId="0" borderId="18" xfId="0" applyNumberFormat="1" applyFont="1" applyFill="1" applyBorder="1" applyAlignment="1" applyProtection="1">
      <alignment vertical="center"/>
    </xf>
    <xf numFmtId="0" fontId="8" fillId="0" borderId="10" xfId="12" applyNumberFormat="1" applyFont="1" applyFill="1" applyBorder="1" applyAlignment="1" applyProtection="1">
      <alignment vertical="center"/>
    </xf>
    <xf numFmtId="0" fontId="8" fillId="0" borderId="12" xfId="12" quotePrefix="1" applyNumberFormat="1" applyFont="1" applyBorder="1" applyAlignment="1" applyProtection="1">
      <alignment horizontal="left" vertical="center"/>
    </xf>
    <xf numFmtId="0" fontId="11" fillId="0" borderId="17" xfId="12" applyNumberFormat="1" applyFont="1" applyBorder="1" applyAlignment="1" applyProtection="1">
      <alignment horizontal="right" vertical="center"/>
    </xf>
    <xf numFmtId="0" fontId="8" fillId="0" borderId="0" xfId="0" applyFont="1" applyAlignment="1">
      <alignment horizontal="left" vertical="center"/>
    </xf>
    <xf numFmtId="0" fontId="8" fillId="0" borderId="0" xfId="0" applyFont="1" applyAlignment="1"/>
    <xf numFmtId="0" fontId="0" fillId="0" borderId="16" xfId="0" applyNumberFormat="1" applyBorder="1" applyAlignment="1">
      <alignment horizontal="left" vertical="center"/>
    </xf>
    <xf numFmtId="0" fontId="11" fillId="0" borderId="12" xfId="12" applyFont="1" applyBorder="1" applyAlignment="1" applyProtection="1">
      <alignment vertical="center"/>
    </xf>
    <xf numFmtId="0" fontId="8" fillId="0" borderId="16" xfId="0" applyNumberFormat="1" applyFont="1" applyBorder="1" applyAlignment="1">
      <alignment horizontal="left" vertical="center"/>
    </xf>
    <xf numFmtId="0" fontId="8" fillId="0" borderId="18" xfId="12" applyNumberFormat="1" applyFont="1" applyBorder="1" applyAlignment="1" applyProtection="1">
      <alignment vertical="center"/>
    </xf>
    <xf numFmtId="0" fontId="8" fillId="0" borderId="10" xfId="12" applyNumberFormat="1" applyFont="1" applyBorder="1" applyAlignment="1" applyProtection="1">
      <alignment vertical="center"/>
    </xf>
    <xf numFmtId="0" fontId="8" fillId="0" borderId="16" xfId="12" applyNumberFormat="1" applyFont="1" applyBorder="1" applyAlignment="1" applyProtection="1">
      <alignment horizontal="left" vertical="center"/>
    </xf>
    <xf numFmtId="0" fontId="8" fillId="0" borderId="16" xfId="12" applyFont="1" applyBorder="1" applyAlignment="1" applyProtection="1">
      <alignment vertical="center"/>
    </xf>
    <xf numFmtId="0" fontId="11" fillId="0" borderId="0" xfId="12"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11"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0" applyNumberFormat="1" applyFont="1" applyBorder="1" applyAlignment="1">
      <alignment horizontal="left" vertical="center"/>
    </xf>
    <xf numFmtId="0" fontId="11" fillId="0" borderId="16" xfId="12" applyFont="1" applyBorder="1" applyAlignment="1" applyProtection="1">
      <alignment horizontal="left" vertical="center"/>
    </xf>
    <xf numFmtId="0" fontId="8" fillId="0" borderId="16" xfId="12" applyFont="1" applyBorder="1" applyAlignment="1" applyProtection="1">
      <alignment horizontal="left" vertical="center"/>
    </xf>
    <xf numFmtId="0" fontId="11" fillId="0" borderId="10" xfId="12" applyFont="1" applyBorder="1" applyAlignment="1" applyProtection="1">
      <alignment horizontal="left" vertical="center"/>
    </xf>
    <xf numFmtId="0" fontId="10"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8" fillId="0" borderId="12" xfId="12" applyNumberFormat="1" applyFont="1" applyBorder="1" applyAlignment="1" applyProtection="1">
      <alignment horizontal="left" vertical="center"/>
    </xf>
    <xf numFmtId="0" fontId="8" fillId="0" borderId="12" xfId="12" applyNumberFormat="1" applyFont="1" applyFill="1" applyBorder="1" applyAlignment="1" applyProtection="1">
      <alignment vertical="center"/>
    </xf>
    <xf numFmtId="0" fontId="8" fillId="0" borderId="12" xfId="0" applyNumberFormat="1" applyFont="1" applyFill="1" applyBorder="1" applyAlignment="1" applyProtection="1">
      <alignment vertical="center"/>
    </xf>
    <xf numFmtId="0" fontId="8" fillId="0" borderId="17" xfId="0" applyNumberFormat="1" applyFont="1" applyFill="1" applyBorder="1" applyAlignment="1" applyProtection="1">
      <alignment vertical="center"/>
    </xf>
    <xf numFmtId="0" fontId="8" fillId="0" borderId="12" xfId="12" applyNumberFormat="1" applyFont="1" applyBorder="1" applyAlignment="1" applyProtection="1">
      <alignment vertical="center"/>
    </xf>
    <xf numFmtId="0" fontId="8" fillId="0" borderId="17" xfId="12" applyNumberFormat="1" applyFont="1" applyBorder="1" applyAlignment="1" applyProtection="1">
      <alignment horizontal="left" vertical="center"/>
    </xf>
    <xf numFmtId="0" fontId="8" fillId="0" borderId="16" xfId="12" quotePrefix="1" applyNumberFormat="1" applyFont="1" applyBorder="1" applyAlignment="1" applyProtection="1">
      <alignment horizontal="left" vertical="center"/>
    </xf>
    <xf numFmtId="0" fontId="11" fillId="0" borderId="16" xfId="0" applyNumberFormat="1" applyFont="1" applyBorder="1" applyAlignment="1">
      <alignment vertical="center"/>
    </xf>
    <xf numFmtId="0" fontId="8" fillId="0" borderId="0" xfId="12" applyNumberFormat="1" applyFont="1" applyBorder="1" applyAlignment="1" applyProtection="1">
      <alignment horizontal="left" vertical="center" indent="1"/>
    </xf>
    <xf numFmtId="0" fontId="11" fillId="0" borderId="19" xfId="12" applyNumberFormat="1" applyFont="1" applyBorder="1" applyAlignment="1" applyProtection="1">
      <alignment vertical="center"/>
    </xf>
    <xf numFmtId="0" fontId="8" fillId="0" borderId="20" xfId="12" applyNumberFormat="1" applyFont="1" applyBorder="1" applyAlignment="1" applyProtection="1">
      <alignment vertical="top"/>
    </xf>
    <xf numFmtId="0" fontId="8" fillId="0" borderId="20" xfId="12" quotePrefix="1" applyNumberFormat="1" applyFont="1" applyBorder="1" applyAlignment="1" applyProtection="1">
      <alignment horizontal="left" vertical="center"/>
    </xf>
    <xf numFmtId="0" fontId="11" fillId="0" borderId="11" xfId="12" applyNumberFormat="1" applyFont="1" applyBorder="1" applyAlignment="1" applyProtection="1">
      <alignment vertical="center"/>
    </xf>
    <xf numFmtId="0" fontId="33" fillId="0" borderId="18" xfId="0" applyFont="1" applyBorder="1" applyAlignment="1">
      <alignment horizontal="left" vertical="center" indent="1"/>
    </xf>
    <xf numFmtId="0" fontId="18" fillId="0" borderId="0" xfId="12" applyNumberFormat="1" applyFont="1" applyBorder="1" applyAlignment="1" applyProtection="1">
      <alignment horizontal="center" vertical="center"/>
    </xf>
    <xf numFmtId="0" fontId="13" fillId="0" borderId="0" xfId="12" applyNumberFormat="1" applyFont="1" applyBorder="1" applyAlignment="1" applyProtection="1">
      <alignment horizontal="left" vertical="center" indent="2"/>
    </xf>
    <xf numFmtId="0" fontId="18" fillId="0" borderId="2" xfId="12" applyFont="1" applyBorder="1" applyAlignment="1" applyProtection="1">
      <alignment horizontal="center" vertical="center"/>
      <protection locked="0"/>
    </xf>
    <xf numFmtId="0" fontId="18" fillId="0" borderId="2" xfId="12" applyNumberFormat="1" applyFont="1" applyBorder="1" applyAlignment="1" applyProtection="1">
      <alignment horizontal="center" vertical="center"/>
      <protection locked="0"/>
    </xf>
    <xf numFmtId="0" fontId="28" fillId="0" borderId="0" xfId="12" applyFont="1" applyBorder="1" applyAlignment="1" applyProtection="1">
      <alignment horizontal="left" vertical="center"/>
    </xf>
    <xf numFmtId="0" fontId="10" fillId="0" borderId="2" xfId="12" applyFont="1" applyBorder="1" applyAlignment="1" applyProtection="1">
      <alignment horizontal="center" vertical="center"/>
      <protection locked="0"/>
    </xf>
    <xf numFmtId="0" fontId="8" fillId="0" borderId="12" xfId="0" applyNumberFormat="1" applyFont="1" applyBorder="1" applyAlignment="1" applyProtection="1">
      <alignment horizontal="left" vertical="center"/>
    </xf>
    <xf numFmtId="0" fontId="10" fillId="0" borderId="16" xfId="0" applyFont="1" applyBorder="1" applyAlignment="1" applyProtection="1">
      <alignment horizontal="left" vertical="center"/>
    </xf>
    <xf numFmtId="49" fontId="10" fillId="0" borderId="16" xfId="0" applyNumberFormat="1" applyFont="1" applyBorder="1" applyAlignment="1" applyProtection="1">
      <alignment horizontal="left" vertical="center" wrapText="1"/>
    </xf>
    <xf numFmtId="49" fontId="10" fillId="0" borderId="10" xfId="0" applyNumberFormat="1" applyFont="1" applyBorder="1" applyAlignment="1" applyProtection="1">
      <alignment horizontal="left" vertical="center" wrapText="1"/>
    </xf>
    <xf numFmtId="0" fontId="10" fillId="0" borderId="12" xfId="12" applyNumberFormat="1" applyFont="1" applyFill="1" applyBorder="1" applyAlignment="1" applyProtection="1">
      <alignment horizontal="left" vertical="center" indent="1"/>
    </xf>
    <xf numFmtId="0" fontId="10" fillId="0" borderId="16" xfId="0" applyFont="1" applyBorder="1" applyAlignment="1" applyProtection="1">
      <alignment horizontal="left" vertical="center" indent="1"/>
    </xf>
    <xf numFmtId="0" fontId="11" fillId="0" borderId="0" xfId="12" applyFont="1" applyBorder="1" applyAlignment="1" applyProtection="1">
      <alignment horizontal="left" vertical="center" indent="1"/>
    </xf>
    <xf numFmtId="0" fontId="20" fillId="0" borderId="0" xfId="12" applyNumberFormat="1" applyFont="1" applyBorder="1" applyAlignment="1" applyProtection="1">
      <alignment horizontal="left" vertical="center" indent="1"/>
    </xf>
    <xf numFmtId="0" fontId="11" fillId="0" borderId="19" xfId="12" applyFont="1" applyBorder="1" applyAlignment="1" applyProtection="1">
      <alignment vertical="center"/>
    </xf>
    <xf numFmtId="0" fontId="10" fillId="0" borderId="0" xfId="0" applyFont="1" applyBorder="1" applyAlignment="1" applyProtection="1">
      <alignment horizontal="left" vertical="center" indent="1"/>
    </xf>
    <xf numFmtId="0" fontId="11" fillId="0" borderId="0" xfId="12" applyFont="1" applyFill="1" applyBorder="1" applyAlignment="1" applyProtection="1">
      <alignment vertical="center"/>
    </xf>
    <xf numFmtId="0" fontId="11" fillId="0" borderId="17" xfId="12" applyFont="1" applyBorder="1" applyAlignment="1" applyProtection="1">
      <alignment vertical="center"/>
    </xf>
    <xf numFmtId="0" fontId="13" fillId="0" borderId="20" xfId="12" applyNumberFormat="1" applyFont="1" applyBorder="1" applyAlignment="1" applyProtection="1">
      <alignment vertical="center"/>
    </xf>
    <xf numFmtId="0" fontId="8" fillId="0" borderId="0" xfId="12" applyNumberFormat="1" applyFont="1" applyBorder="1" applyAlignment="1" applyProtection="1">
      <alignment horizontal="center" vertical="center"/>
    </xf>
    <xf numFmtId="0" fontId="31" fillId="0" borderId="0" xfId="0" applyFont="1" applyBorder="1" applyAlignment="1" applyProtection="1">
      <alignment horizontal="left" vertical="center" indent="1"/>
    </xf>
    <xf numFmtId="0" fontId="11" fillId="0" borderId="12" xfId="12" applyFont="1" applyFill="1" applyBorder="1" applyAlignment="1" applyProtection="1">
      <alignment vertical="center"/>
    </xf>
    <xf numFmtId="0" fontId="11" fillId="0" borderId="16" xfId="12" applyFont="1" applyFill="1" applyBorder="1" applyAlignment="1" applyProtection="1">
      <alignment vertical="center"/>
    </xf>
    <xf numFmtId="0" fontId="11" fillId="0" borderId="10" xfId="12" applyFont="1" applyFill="1" applyBorder="1" applyAlignment="1" applyProtection="1">
      <alignment vertical="center"/>
    </xf>
    <xf numFmtId="0" fontId="11" fillId="0" borderId="18" xfId="0" applyNumberFormat="1" applyFont="1" applyBorder="1" applyAlignment="1" applyProtection="1">
      <alignment horizontal="left" vertical="center"/>
    </xf>
    <xf numFmtId="0" fontId="0" fillId="0" borderId="0" xfId="0" applyBorder="1" applyAlignment="1">
      <alignment horizontal="left" indent="2"/>
    </xf>
    <xf numFmtId="164" fontId="31" fillId="0" borderId="0" xfId="0" applyNumberFormat="1" applyFont="1" applyBorder="1" applyAlignment="1" applyProtection="1">
      <alignment horizontal="center" vertical="center"/>
    </xf>
    <xf numFmtId="0" fontId="11" fillId="0" borderId="16" xfId="0" applyNumberFormat="1" applyFont="1" applyBorder="1" applyAlignment="1">
      <alignment horizontal="left" vertical="center"/>
    </xf>
    <xf numFmtId="0" fontId="21" fillId="0" borderId="0" xfId="0" applyFont="1" applyFill="1"/>
    <xf numFmtId="168" fontId="12" fillId="0" borderId="0" xfId="0" applyNumberFormat="1" applyFont="1"/>
    <xf numFmtId="0" fontId="21" fillId="0" borderId="0" xfId="0" applyFont="1"/>
    <xf numFmtId="0" fontId="32" fillId="0" borderId="0" xfId="2" applyFont="1" applyBorder="1" applyAlignment="1" applyProtection="1"/>
    <xf numFmtId="0" fontId="16" fillId="0" borderId="0" xfId="0" applyFont="1" applyBorder="1" applyProtection="1"/>
    <xf numFmtId="0" fontId="16" fillId="0" borderId="18" xfId="0" applyFont="1" applyBorder="1" applyProtection="1"/>
    <xf numFmtId="0" fontId="38" fillId="0" borderId="0" xfId="0" applyFont="1" applyBorder="1" applyProtection="1"/>
    <xf numFmtId="0" fontId="0" fillId="0" borderId="19" xfId="0" applyBorder="1" applyProtection="1"/>
    <xf numFmtId="0" fontId="0" fillId="0" borderId="20" xfId="0" applyBorder="1" applyProtection="1"/>
    <xf numFmtId="0" fontId="10" fillId="0" borderId="22" xfId="0" applyFont="1" applyBorder="1" applyAlignment="1" applyProtection="1">
      <alignment horizontal="center"/>
      <protection locked="0"/>
    </xf>
    <xf numFmtId="0" fontId="14" fillId="0" borderId="0" xfId="12" applyFont="1" applyBorder="1" applyAlignment="1" applyProtection="1">
      <alignment horizontal="left" vertical="center" indent="1"/>
    </xf>
    <xf numFmtId="1" fontId="7" fillId="0" borderId="0" xfId="0" applyNumberFormat="1" applyFont="1" applyAlignment="1">
      <alignment horizontal="right"/>
    </xf>
    <xf numFmtId="1" fontId="7" fillId="0" borderId="0" xfId="0" applyNumberFormat="1" applyFont="1" applyFill="1" applyAlignment="1">
      <alignment horizontal="right"/>
    </xf>
    <xf numFmtId="0" fontId="11" fillId="0" borderId="0" xfId="0" applyFont="1" applyBorder="1" applyAlignment="1" applyProtection="1">
      <alignment horizontal="left" vertical="center" indent="1"/>
    </xf>
    <xf numFmtId="0" fontId="7" fillId="0" borderId="0" xfId="0" applyFont="1" applyBorder="1" applyAlignment="1" applyProtection="1">
      <alignment horizontal="left" vertical="center" indent="1"/>
    </xf>
    <xf numFmtId="0" fontId="8" fillId="0" borderId="0" xfId="0" applyFont="1" applyAlignment="1">
      <alignment horizontal="left" wrapText="1"/>
    </xf>
    <xf numFmtId="49" fontId="24" fillId="0" borderId="0" xfId="0" applyNumberFormat="1" applyFont="1" applyAlignment="1">
      <alignment horizontal="center" vertical="top"/>
    </xf>
    <xf numFmtId="49" fontId="24" fillId="0" borderId="0" xfId="0" applyNumberFormat="1" applyFont="1" applyAlignment="1">
      <alignment horizontal="right" vertical="top"/>
    </xf>
    <xf numFmtId="0" fontId="8" fillId="0" borderId="0" xfId="0" applyNumberFormat="1" applyFont="1" applyAlignment="1">
      <alignment horizontal="left" wrapText="1"/>
    </xf>
    <xf numFmtId="49" fontId="24" fillId="0" borderId="0" xfId="0" applyNumberFormat="1" applyFont="1" applyAlignment="1">
      <alignment horizontal="right" vertical="center"/>
    </xf>
    <xf numFmtId="0" fontId="47" fillId="0" borderId="0" xfId="0" applyFont="1" applyAlignment="1">
      <alignment horizontal="left" wrapText="1" indent="4"/>
    </xf>
    <xf numFmtId="0" fontId="17" fillId="0" borderId="2" xfId="12" applyNumberFormat="1" applyFont="1" applyBorder="1" applyAlignment="1" applyProtection="1">
      <alignment horizontal="center" vertical="center"/>
      <protection locked="0"/>
    </xf>
    <xf numFmtId="0" fontId="17" fillId="0" borderId="2" xfId="12" applyFont="1" applyBorder="1" applyAlignment="1" applyProtection="1">
      <alignment horizontal="center" vertical="center"/>
      <protection locked="0"/>
    </xf>
    <xf numFmtId="14" fontId="7" fillId="0" borderId="0" xfId="0" applyNumberFormat="1" applyFont="1" applyAlignment="1">
      <alignment horizontal="right"/>
    </xf>
    <xf numFmtId="0" fontId="31" fillId="0" borderId="17" xfId="12" applyNumberFormat="1" applyFont="1" applyFill="1" applyBorder="1" applyAlignment="1" applyProtection="1">
      <alignment horizontal="left" vertical="center" indent="1"/>
    </xf>
    <xf numFmtId="0" fontId="10" fillId="0" borderId="17" xfId="12" applyNumberFormat="1" applyFont="1" applyFill="1" applyBorder="1" applyAlignment="1" applyProtection="1">
      <alignment horizontal="left" vertical="center" indent="1"/>
    </xf>
    <xf numFmtId="0" fontId="13" fillId="0" borderId="17" xfId="12" applyNumberFormat="1" applyFont="1" applyBorder="1" applyAlignment="1" applyProtection="1">
      <alignment vertical="center"/>
    </xf>
    <xf numFmtId="0" fontId="11" fillId="0" borderId="126" xfId="12" applyNumberFormat="1" applyFont="1" applyBorder="1" applyAlignment="1" applyProtection="1">
      <alignment horizontal="right" vertical="center"/>
    </xf>
    <xf numFmtId="0" fontId="8" fillId="0" borderId="126" xfId="12" applyFont="1" applyBorder="1" applyAlignment="1" applyProtection="1">
      <alignment vertical="center"/>
    </xf>
    <xf numFmtId="0" fontId="11" fillId="0" borderId="129" xfId="12" applyFont="1" applyBorder="1" applyAlignment="1" applyProtection="1">
      <alignment vertical="center"/>
    </xf>
    <xf numFmtId="0" fontId="11" fillId="0" borderId="127" xfId="12" applyFont="1" applyBorder="1" applyAlignment="1" applyProtection="1">
      <alignment vertical="center"/>
    </xf>
    <xf numFmtId="1" fontId="7" fillId="0" borderId="0" xfId="0" applyNumberFormat="1" applyFont="1" applyAlignment="1">
      <alignment horizontal="center" vertical="center"/>
    </xf>
    <xf numFmtId="0" fontId="8" fillId="0" borderId="136" xfId="12" applyFont="1" applyBorder="1" applyAlignment="1" applyProtection="1">
      <alignment vertical="center"/>
    </xf>
    <xf numFmtId="0" fontId="8" fillId="0" borderId="12" xfId="12" applyFont="1" applyBorder="1" applyAlignment="1" applyProtection="1">
      <alignment horizontal="left" vertical="center"/>
    </xf>
    <xf numFmtId="0" fontId="51" fillId="0" borderId="47" xfId="0" applyFont="1" applyFill="1" applyBorder="1" applyAlignment="1">
      <alignment horizontal="left" vertical="center"/>
    </xf>
    <xf numFmtId="0" fontId="52" fillId="0" borderId="0" xfId="0" applyFont="1" applyBorder="1"/>
    <xf numFmtId="0" fontId="52" fillId="0" borderId="47" xfId="0" applyFont="1" applyBorder="1" applyAlignment="1">
      <alignment horizontal="centerContinuous" vertical="center"/>
    </xf>
    <xf numFmtId="0" fontId="52" fillId="0" borderId="25" xfId="0" applyFont="1" applyBorder="1"/>
    <xf numFmtId="0" fontId="51" fillId="0" borderId="25" xfId="0" applyFont="1" applyBorder="1" applyAlignment="1">
      <alignment horizontal="left" vertical="center"/>
    </xf>
    <xf numFmtId="0" fontId="51" fillId="0" borderId="25" xfId="0" applyFont="1" applyBorder="1" applyAlignment="1">
      <alignment horizontal="center" vertical="center" wrapText="1"/>
    </xf>
    <xf numFmtId="0" fontId="52" fillId="0" borderId="0" xfId="0" applyFont="1" applyBorder="1" applyAlignment="1">
      <alignment horizontal="left"/>
    </xf>
    <xf numFmtId="0" fontId="51" fillId="0" borderId="0" xfId="0" applyFont="1" applyBorder="1"/>
    <xf numFmtId="49" fontId="52" fillId="0" borderId="0" xfId="0" applyNumberFormat="1" applyFont="1" applyBorder="1" applyAlignment="1">
      <alignment horizontal="left"/>
    </xf>
    <xf numFmtId="49" fontId="53" fillId="0" borderId="0" xfId="2" applyNumberFormat="1" applyFont="1" applyBorder="1" applyAlignment="1" applyProtection="1">
      <alignment horizontal="center"/>
    </xf>
    <xf numFmtId="49" fontId="52" fillId="0" borderId="0" xfId="0" applyNumberFormat="1" applyFont="1" applyBorder="1" applyAlignment="1">
      <alignment horizontal="center"/>
    </xf>
    <xf numFmtId="0" fontId="52" fillId="0" borderId="0" xfId="0" applyFont="1" applyBorder="1" applyAlignment="1">
      <alignment horizontal="left" indent="1"/>
    </xf>
    <xf numFmtId="0" fontId="51" fillId="0" borderId="0" xfId="0" applyFont="1" applyBorder="1" applyAlignment="1">
      <alignment horizontal="left"/>
    </xf>
    <xf numFmtId="0" fontId="52" fillId="0" borderId="0" xfId="0" applyFont="1" applyBorder="1" applyAlignment="1">
      <alignment horizontal="centerContinuous" vertical="center"/>
    </xf>
    <xf numFmtId="0" fontId="52" fillId="0" borderId="0" xfId="0" applyFont="1" applyBorder="1" applyAlignment="1">
      <alignment vertical="center"/>
    </xf>
    <xf numFmtId="0" fontId="55" fillId="0" borderId="0" xfId="2" applyFont="1" applyBorder="1" applyAlignment="1" applyProtection="1">
      <alignment horizontal="left" indent="2"/>
    </xf>
    <xf numFmtId="0" fontId="56" fillId="0" borderId="0" xfId="0" applyFont="1" applyBorder="1"/>
    <xf numFmtId="0" fontId="59" fillId="0" borderId="0" xfId="0" applyFont="1" applyBorder="1"/>
    <xf numFmtId="164" fontId="61" fillId="0" borderId="0" xfId="0" applyNumberFormat="1" applyFont="1" applyBorder="1" applyAlignment="1" applyProtection="1">
      <alignment vertical="center"/>
    </xf>
    <xf numFmtId="0" fontId="54" fillId="0" borderId="0" xfId="0" applyFont="1" applyBorder="1"/>
    <xf numFmtId="0" fontId="54" fillId="0" borderId="0" xfId="0" applyFont="1" applyBorder="1" applyAlignment="1" applyProtection="1">
      <alignment vertical="center"/>
    </xf>
    <xf numFmtId="0" fontId="52" fillId="0" borderId="0" xfId="0" applyFont="1" applyBorder="1" applyAlignment="1" applyProtection="1">
      <alignment horizontal="left" vertical="top"/>
      <protection locked="0"/>
    </xf>
    <xf numFmtId="0" fontId="52" fillId="0" borderId="0" xfId="0" applyFont="1" applyFill="1" applyBorder="1"/>
    <xf numFmtId="0" fontId="59" fillId="0" borderId="0" xfId="0" applyFont="1" applyBorder="1" applyAlignment="1">
      <alignment vertical="center"/>
    </xf>
    <xf numFmtId="49" fontId="52" fillId="0" borderId="0" xfId="0" applyNumberFormat="1" applyFont="1" applyBorder="1" applyAlignment="1">
      <alignment horizontal="center" vertical="center"/>
    </xf>
    <xf numFmtId="49" fontId="52" fillId="0" borderId="0" xfId="0" applyNumberFormat="1" applyFont="1" applyBorder="1" applyAlignment="1">
      <alignment vertical="center"/>
    </xf>
    <xf numFmtId="49" fontId="64" fillId="0" borderId="0" xfId="0" applyNumberFormat="1" applyFont="1" applyBorder="1" applyAlignment="1">
      <alignment horizontal="left" vertical="center"/>
    </xf>
    <xf numFmtId="49" fontId="52" fillId="0" borderId="0" xfId="0" applyNumberFormat="1" applyFont="1" applyBorder="1" applyAlignment="1">
      <alignment horizontal="left" indent="2"/>
    </xf>
    <xf numFmtId="49" fontId="52" fillId="0" borderId="0" xfId="0" applyNumberFormat="1" applyFont="1" applyBorder="1"/>
    <xf numFmtId="49" fontId="52" fillId="0" borderId="0" xfId="0" applyNumberFormat="1" applyFont="1" applyBorder="1" applyAlignment="1">
      <alignment horizontal="left" indent="1"/>
    </xf>
    <xf numFmtId="49" fontId="55" fillId="0" borderId="0" xfId="2" applyNumberFormat="1" applyFont="1" applyBorder="1" applyAlignment="1" applyProtection="1">
      <alignment horizontal="left" indent="1"/>
    </xf>
    <xf numFmtId="49" fontId="52" fillId="0" borderId="0" xfId="0" applyNumberFormat="1" applyFont="1" applyFill="1" applyBorder="1" applyAlignment="1">
      <alignment horizontal="left" indent="1"/>
    </xf>
    <xf numFmtId="49" fontId="52" fillId="0" borderId="0" xfId="0" applyNumberFormat="1" applyFont="1" applyFill="1" applyBorder="1" applyAlignment="1">
      <alignment horizontal="left" indent="2"/>
    </xf>
    <xf numFmtId="49" fontId="52" fillId="0" borderId="0" xfId="0" applyNumberFormat="1" applyFont="1" applyFill="1" applyBorder="1" applyAlignment="1">
      <alignment horizontal="left" indent="3"/>
    </xf>
    <xf numFmtId="49" fontId="58" fillId="0" borderId="0" xfId="0" applyNumberFormat="1" applyFont="1" applyBorder="1" applyAlignment="1">
      <alignment horizontal="left" indent="2"/>
    </xf>
    <xf numFmtId="49" fontId="60" fillId="0" borderId="0" xfId="0" applyNumberFormat="1" applyFont="1" applyBorder="1" applyAlignment="1">
      <alignment horizontal="left" indent="5"/>
    </xf>
    <xf numFmtId="49" fontId="60" fillId="0" borderId="0" xfId="0" applyNumberFormat="1" applyFont="1" applyBorder="1" applyAlignment="1">
      <alignment horizontal="left" indent="3"/>
    </xf>
    <xf numFmtId="49" fontId="57" fillId="0" borderId="0" xfId="0" applyNumberFormat="1" applyFont="1" applyBorder="1" applyAlignment="1">
      <alignment horizontal="left"/>
    </xf>
    <xf numFmtId="49" fontId="55" fillId="0" borderId="0" xfId="2" applyNumberFormat="1" applyFont="1" applyBorder="1" applyAlignment="1" applyProtection="1">
      <alignment horizontal="left" indent="3"/>
    </xf>
    <xf numFmtId="49" fontId="52" fillId="0" borderId="0" xfId="0" applyNumberFormat="1" applyFont="1" applyFill="1" applyBorder="1"/>
    <xf numFmtId="49" fontId="55" fillId="0" borderId="0" xfId="2" applyNumberFormat="1" applyFont="1" applyBorder="1" applyAlignment="1" applyProtection="1">
      <alignment horizontal="left" indent="2"/>
    </xf>
    <xf numFmtId="0" fontId="54" fillId="0" borderId="0" xfId="0" applyFont="1" applyBorder="1" applyProtection="1"/>
    <xf numFmtId="0" fontId="54" fillId="0" borderId="0" xfId="0" applyFont="1" applyBorder="1" applyAlignment="1" applyProtection="1">
      <alignment horizontal="left"/>
    </xf>
    <xf numFmtId="164" fontId="59" fillId="0" borderId="0" xfId="0" applyNumberFormat="1" applyFont="1" applyBorder="1" applyAlignment="1" applyProtection="1">
      <alignment horizontal="left"/>
    </xf>
    <xf numFmtId="0" fontId="54" fillId="0" borderId="0" xfId="0" applyFont="1" applyBorder="1" applyAlignment="1" applyProtection="1">
      <alignment horizontal="center" vertical="top" textRotation="180"/>
    </xf>
    <xf numFmtId="0" fontId="54" fillId="0" borderId="0" xfId="0" applyFont="1" applyBorder="1" applyAlignment="1" applyProtection="1"/>
    <xf numFmtId="0" fontId="68" fillId="0" borderId="0" xfId="0" applyFont="1" applyBorder="1" applyAlignment="1" applyProtection="1">
      <alignment horizontal="centerContinuous" vertical="center"/>
    </xf>
    <xf numFmtId="164" fontId="61" fillId="0" borderId="0" xfId="0" applyNumberFormat="1" applyFont="1" applyBorder="1" applyAlignment="1" applyProtection="1">
      <alignment horizontal="left" vertical="center"/>
    </xf>
    <xf numFmtId="0" fontId="52" fillId="0" borderId="0" xfId="0" applyFont="1" applyBorder="1" applyAlignment="1" applyProtection="1">
      <alignment horizontal="left" vertical="center"/>
    </xf>
    <xf numFmtId="0" fontId="54" fillId="0" borderId="0" xfId="0" applyFont="1" applyBorder="1" applyAlignment="1"/>
    <xf numFmtId="0" fontId="68" fillId="0" borderId="0" xfId="0" applyFont="1" applyBorder="1" applyAlignment="1" applyProtection="1">
      <alignment horizontal="center" vertical="center"/>
    </xf>
    <xf numFmtId="0" fontId="59" fillId="0" borderId="0" xfId="0" applyFont="1" applyBorder="1" applyAlignment="1">
      <alignment horizontal="left" vertical="top"/>
    </xf>
    <xf numFmtId="164" fontId="59" fillId="0" borderId="0" xfId="0" applyNumberFormat="1" applyFont="1" applyBorder="1" applyAlignment="1">
      <alignment horizontal="left" vertical="top"/>
    </xf>
    <xf numFmtId="0" fontId="63" fillId="0" borderId="0" xfId="0" applyFont="1" applyBorder="1" applyAlignment="1" applyProtection="1">
      <alignment horizontal="left" vertical="center"/>
    </xf>
    <xf numFmtId="0" fontId="69" fillId="0" borderId="0" xfId="0" applyFont="1" applyBorder="1" applyAlignment="1">
      <alignment horizontal="left" vertical="top"/>
    </xf>
    <xf numFmtId="0" fontId="52" fillId="0" borderId="0" xfId="0" applyFont="1" applyBorder="1" applyProtection="1"/>
    <xf numFmtId="0" fontId="52" fillId="0" borderId="0" xfId="0" applyFont="1" applyBorder="1" applyAlignment="1" applyProtection="1">
      <alignment horizontal="left"/>
    </xf>
    <xf numFmtId="0" fontId="59" fillId="0" borderId="0" xfId="0" applyFont="1" applyBorder="1" applyProtection="1"/>
    <xf numFmtId="0" fontId="51" fillId="0" borderId="0" xfId="0" applyFont="1" applyBorder="1" applyAlignment="1" applyProtection="1">
      <alignment horizontal="center" vertical="center"/>
    </xf>
    <xf numFmtId="164" fontId="51" fillId="0" borderId="2" xfId="0" applyNumberFormat="1" applyFont="1" applyBorder="1" applyAlignment="1" applyProtection="1">
      <alignment horizontal="center" vertical="center"/>
      <protection locked="0"/>
    </xf>
    <xf numFmtId="0" fontId="59" fillId="0" borderId="0" xfId="0" applyFont="1" applyBorder="1" applyAlignment="1">
      <alignment horizontal="left" vertical="center"/>
    </xf>
    <xf numFmtId="0" fontId="52" fillId="0" borderId="0" xfId="0" applyFont="1" applyBorder="1" applyAlignment="1" applyProtection="1">
      <alignment vertical="center"/>
    </xf>
    <xf numFmtId="164" fontId="61" fillId="0" borderId="0" xfId="0" applyNumberFormat="1" applyFont="1" applyBorder="1" applyAlignment="1" applyProtection="1">
      <alignment horizontal="right" vertical="center"/>
    </xf>
    <xf numFmtId="164" fontId="59" fillId="0" borderId="0" xfId="0" applyNumberFormat="1" applyFont="1" applyBorder="1" applyAlignment="1" applyProtection="1">
      <alignment vertical="center"/>
    </xf>
    <xf numFmtId="0" fontId="59" fillId="0" borderId="0" xfId="0" applyFont="1" applyBorder="1" applyAlignment="1" applyProtection="1">
      <alignment horizontal="left" vertical="center" indent="1"/>
    </xf>
    <xf numFmtId="0" fontId="51" fillId="0" borderId="2" xfId="0" applyFont="1" applyBorder="1" applyAlignment="1" applyProtection="1">
      <alignment horizontal="center" vertical="center"/>
      <protection locked="0"/>
    </xf>
    <xf numFmtId="164" fontId="61" fillId="0" borderId="0" xfId="0" applyNumberFormat="1" applyFont="1" applyBorder="1" applyAlignment="1" applyProtection="1">
      <alignment horizontal="right" vertical="center" wrapText="1"/>
    </xf>
    <xf numFmtId="164" fontId="59" fillId="0" borderId="0" xfId="0" applyNumberFormat="1" applyFont="1" applyBorder="1" applyAlignment="1">
      <alignment horizontal="left" vertical="center"/>
    </xf>
    <xf numFmtId="0" fontId="51" fillId="0" borderId="0" xfId="0" applyFont="1" applyBorder="1" applyAlignment="1" applyProtection="1">
      <alignment horizontal="left" vertical="center"/>
    </xf>
    <xf numFmtId="164" fontId="70" fillId="0" borderId="0" xfId="0" applyNumberFormat="1" applyFont="1" applyBorder="1" applyAlignment="1" applyProtection="1">
      <alignment horizontal="left" vertical="center" indent="1"/>
    </xf>
    <xf numFmtId="0" fontId="59" fillId="0" borderId="0" xfId="0" applyFont="1" applyAlignment="1">
      <alignment horizontal="left" vertical="center"/>
    </xf>
    <xf numFmtId="0" fontId="59" fillId="0" borderId="0" xfId="0" applyFont="1" applyAlignment="1">
      <alignment horizontal="left" vertical="center" indent="1"/>
    </xf>
    <xf numFmtId="0" fontId="70" fillId="0" borderId="0" xfId="0" applyFont="1" applyAlignment="1">
      <alignment horizontal="left" vertical="center" indent="1"/>
    </xf>
    <xf numFmtId="0" fontId="51" fillId="0" borderId="21" xfId="0" applyFont="1" applyBorder="1" applyAlignment="1" applyProtection="1">
      <alignment horizontal="center" vertical="center"/>
      <protection locked="0"/>
    </xf>
    <xf numFmtId="0" fontId="59" fillId="0" borderId="0" xfId="0" applyFont="1" applyBorder="1" applyAlignment="1">
      <alignment horizontal="left" vertical="center" indent="1"/>
    </xf>
    <xf numFmtId="0" fontId="51" fillId="0" borderId="0" xfId="0" applyFont="1" applyBorder="1" applyAlignment="1" applyProtection="1">
      <alignment horizontal="center" vertical="center"/>
      <protection locked="0"/>
    </xf>
    <xf numFmtId="0" fontId="59" fillId="0" borderId="0" xfId="0" applyFont="1" applyBorder="1" applyAlignment="1" applyProtection="1">
      <alignment vertical="center"/>
    </xf>
    <xf numFmtId="0" fontId="70" fillId="0" borderId="0" xfId="0" applyFont="1" applyAlignment="1">
      <alignment horizontal="left" vertical="center"/>
    </xf>
    <xf numFmtId="0" fontId="59" fillId="0" borderId="0" xfId="0" applyFont="1" applyBorder="1" applyAlignment="1" applyProtection="1">
      <alignment horizontal="left" vertical="top"/>
    </xf>
    <xf numFmtId="0" fontId="59" fillId="0" borderId="0" xfId="0" applyFont="1" applyBorder="1" applyAlignment="1" applyProtection="1">
      <alignment horizontal="left" vertical="top" indent="1"/>
    </xf>
    <xf numFmtId="0" fontId="70" fillId="0" borderId="0" xfId="0" applyFont="1" applyBorder="1" applyAlignment="1" applyProtection="1">
      <alignment horizontal="left" vertical="top" indent="1"/>
    </xf>
    <xf numFmtId="0" fontId="59" fillId="0" borderId="0" xfId="0" applyFont="1" applyAlignment="1">
      <alignment vertical="top"/>
    </xf>
    <xf numFmtId="0" fontId="59" fillId="0" borderId="0" xfId="0" applyFont="1" applyBorder="1" applyAlignment="1" applyProtection="1">
      <alignment vertical="top"/>
    </xf>
    <xf numFmtId="0" fontId="62" fillId="0" borderId="2" xfId="0" applyFont="1" applyBorder="1" applyAlignment="1" applyProtection="1">
      <alignment horizontal="center"/>
      <protection locked="0"/>
    </xf>
    <xf numFmtId="164" fontId="61" fillId="0" borderId="0" xfId="0" applyNumberFormat="1" applyFont="1" applyBorder="1" applyAlignment="1" applyProtection="1">
      <alignment horizontal="right"/>
    </xf>
    <xf numFmtId="0" fontId="54" fillId="0" borderId="21" xfId="0" applyFont="1" applyBorder="1" applyAlignment="1" applyProtection="1">
      <alignment horizontal="left"/>
    </xf>
    <xf numFmtId="0" fontId="59" fillId="0" borderId="0" xfId="0" applyFont="1" applyBorder="1" applyAlignment="1" applyProtection="1">
      <alignment horizontal="left" vertical="center"/>
    </xf>
    <xf numFmtId="0" fontId="54" fillId="0" borderId="0" xfId="0" applyFont="1" applyBorder="1" applyAlignment="1" applyProtection="1">
      <alignment horizontal="left" vertical="center"/>
    </xf>
    <xf numFmtId="14" fontId="52" fillId="0" borderId="0" xfId="0" applyNumberFormat="1" applyFont="1" applyBorder="1" applyAlignment="1" applyProtection="1">
      <alignment horizontal="center" vertical="center"/>
    </xf>
    <xf numFmtId="14" fontId="62" fillId="0" borderId="78" xfId="0" applyNumberFormat="1" applyFont="1" applyBorder="1" applyAlignment="1" applyProtection="1">
      <alignment horizontal="center" vertical="center"/>
      <protection locked="0"/>
    </xf>
    <xf numFmtId="0" fontId="72" fillId="0" borderId="0" xfId="0" applyFont="1" applyAlignment="1">
      <alignment horizontal="left" vertical="center"/>
    </xf>
    <xf numFmtId="0" fontId="54" fillId="0" borderId="0" xfId="0" applyFont="1" applyAlignment="1">
      <alignment horizontal="left" vertical="center"/>
    </xf>
    <xf numFmtId="0" fontId="63" fillId="0" borderId="0" xfId="0" applyFont="1" applyBorder="1" applyAlignment="1" applyProtection="1">
      <alignment horizontal="left" vertical="center" wrapText="1"/>
    </xf>
    <xf numFmtId="0" fontId="51" fillId="0" borderId="0" xfId="0" applyFont="1" applyBorder="1" applyAlignment="1" applyProtection="1">
      <alignment horizontal="center" vertical="center" wrapText="1"/>
    </xf>
    <xf numFmtId="0" fontId="52" fillId="0" borderId="0" xfId="0" applyFont="1" applyBorder="1" applyAlignment="1" applyProtection="1">
      <alignment horizontal="left" vertical="top"/>
    </xf>
    <xf numFmtId="0" fontId="54" fillId="0" borderId="0" xfId="0" applyFont="1" applyBorder="1" applyAlignment="1">
      <alignment horizontal="left" vertical="top"/>
    </xf>
    <xf numFmtId="0" fontId="54" fillId="0" borderId="0" xfId="0" applyFont="1" applyBorder="1" applyAlignment="1">
      <alignment horizontal="center" vertical="top"/>
    </xf>
    <xf numFmtId="0" fontId="59" fillId="0" borderId="0" xfId="0" applyFont="1" applyAlignment="1">
      <alignment horizontal="left"/>
    </xf>
    <xf numFmtId="0" fontId="59" fillId="0" borderId="0" xfId="0" applyFont="1"/>
    <xf numFmtId="0" fontId="54" fillId="0" borderId="0" xfId="0" applyFont="1" applyBorder="1" applyAlignment="1" applyProtection="1">
      <alignment horizontal="right" vertical="center"/>
    </xf>
    <xf numFmtId="14" fontId="54" fillId="0" borderId="100" xfId="0" applyNumberFormat="1" applyFont="1" applyBorder="1" applyAlignment="1" applyProtection="1">
      <alignment vertical="center"/>
      <protection locked="0"/>
    </xf>
    <xf numFmtId="164" fontId="51" fillId="0" borderId="0" xfId="0" applyNumberFormat="1" applyFont="1" applyBorder="1" applyAlignment="1" applyProtection="1">
      <alignment horizontal="center" vertical="center"/>
    </xf>
    <xf numFmtId="0" fontId="73" fillId="10" borderId="101" xfId="0" applyFont="1" applyFill="1" applyBorder="1" applyAlignment="1">
      <alignment horizontal="center" vertical="center"/>
    </xf>
    <xf numFmtId="0" fontId="73" fillId="10" borderId="102" xfId="0" applyFont="1" applyFill="1" applyBorder="1" applyAlignment="1">
      <alignment horizontal="center" vertical="center"/>
    </xf>
    <xf numFmtId="0" fontId="51" fillId="18" borderId="122" xfId="0" applyFont="1" applyFill="1" applyBorder="1" applyAlignment="1" applyProtection="1">
      <alignment horizontal="left" vertical="center"/>
    </xf>
    <xf numFmtId="164" fontId="51" fillId="18" borderId="122" xfId="0" applyNumberFormat="1" applyFont="1" applyFill="1" applyBorder="1" applyAlignment="1" applyProtection="1">
      <alignment horizontal="center" vertical="center"/>
    </xf>
    <xf numFmtId="164" fontId="61" fillId="18" borderId="122" xfId="0" applyNumberFormat="1" applyFont="1" applyFill="1" applyBorder="1" applyAlignment="1" applyProtection="1">
      <alignment vertical="center"/>
    </xf>
    <xf numFmtId="0" fontId="74" fillId="11" borderId="123" xfId="0" applyFont="1" applyFill="1" applyBorder="1" applyAlignment="1">
      <alignment horizontal="left" vertical="center"/>
    </xf>
    <xf numFmtId="38" fontId="46" fillId="11" borderId="103" xfId="0" applyNumberFormat="1" applyFont="1" applyFill="1" applyBorder="1" applyAlignment="1">
      <alignment horizontal="right"/>
    </xf>
    <xf numFmtId="38" fontId="46" fillId="11" borderId="110" xfId="0" applyNumberFormat="1" applyFont="1" applyFill="1" applyBorder="1" applyAlignment="1">
      <alignment horizontal="right"/>
    </xf>
    <xf numFmtId="0" fontId="75" fillId="12" borderId="103" xfId="0" applyFont="1" applyFill="1" applyBorder="1" applyAlignment="1">
      <alignment vertical="center"/>
    </xf>
    <xf numFmtId="164" fontId="51" fillId="14" borderId="118" xfId="0" applyNumberFormat="1" applyFont="1" applyFill="1" applyBorder="1" applyAlignment="1" applyProtection="1">
      <alignment horizontal="center" vertical="center"/>
    </xf>
    <xf numFmtId="164" fontId="61" fillId="14" borderId="110" xfId="0" applyNumberFormat="1" applyFont="1" applyFill="1" applyBorder="1" applyAlignment="1" applyProtection="1">
      <alignment vertical="center"/>
    </xf>
    <xf numFmtId="0" fontId="54" fillId="14" borderId="103" xfId="0" applyFont="1" applyFill="1" applyBorder="1" applyAlignment="1" applyProtection="1">
      <alignment vertical="center"/>
    </xf>
    <xf numFmtId="38" fontId="46" fillId="12" borderId="121" xfId="0" applyNumberFormat="1" applyFont="1" applyFill="1" applyBorder="1" applyAlignment="1" applyProtection="1">
      <alignment horizontal="right"/>
      <protection locked="0"/>
    </xf>
    <xf numFmtId="38" fontId="46" fillId="12" borderId="103" xfId="0" applyNumberFormat="1" applyFont="1" applyFill="1" applyBorder="1" applyAlignment="1" applyProtection="1">
      <alignment horizontal="right"/>
      <protection locked="0"/>
    </xf>
    <xf numFmtId="38" fontId="46" fillId="12" borderId="110" xfId="0" applyNumberFormat="1" applyFont="1" applyFill="1" applyBorder="1" applyAlignment="1" applyProtection="1">
      <alignment horizontal="right"/>
      <protection locked="0"/>
    </xf>
    <xf numFmtId="0" fontId="51" fillId="18" borderId="110" xfId="0" applyFont="1" applyFill="1" applyBorder="1" applyAlignment="1" applyProtection="1">
      <alignment horizontal="center" vertical="center"/>
    </xf>
    <xf numFmtId="164" fontId="51" fillId="18" borderId="110" xfId="0" applyNumberFormat="1" applyFont="1" applyFill="1" applyBorder="1" applyAlignment="1" applyProtection="1">
      <alignment horizontal="center" vertical="center"/>
    </xf>
    <xf numFmtId="164" fontId="61" fillId="18" borderId="110" xfId="0" applyNumberFormat="1" applyFont="1" applyFill="1" applyBorder="1" applyAlignment="1" applyProtection="1">
      <alignment vertical="center"/>
    </xf>
    <xf numFmtId="0" fontId="74" fillId="11" borderId="103" xfId="0" applyFont="1" applyFill="1" applyBorder="1" applyAlignment="1">
      <alignment horizontal="left" vertical="center"/>
    </xf>
    <xf numFmtId="0" fontId="51" fillId="18" borderId="0" xfId="0" applyFont="1" applyFill="1" applyBorder="1" applyAlignment="1" applyProtection="1">
      <alignment horizontal="left" vertical="center"/>
    </xf>
    <xf numFmtId="164" fontId="51" fillId="18" borderId="0" xfId="0" applyNumberFormat="1" applyFont="1" applyFill="1" applyBorder="1" applyAlignment="1" applyProtection="1">
      <alignment horizontal="center" vertical="center"/>
    </xf>
    <xf numFmtId="164" fontId="61" fillId="18" borderId="0" xfId="0" applyNumberFormat="1" applyFont="1" applyFill="1" applyBorder="1" applyAlignment="1" applyProtection="1">
      <alignment vertical="center"/>
    </xf>
    <xf numFmtId="0" fontId="59" fillId="14" borderId="118" xfId="0" applyFont="1" applyFill="1" applyBorder="1" applyAlignment="1" applyProtection="1">
      <alignment horizontal="left" vertical="center"/>
    </xf>
    <xf numFmtId="164" fontId="51" fillId="14" borderId="110" xfId="0" applyNumberFormat="1" applyFont="1" applyFill="1" applyBorder="1" applyAlignment="1" applyProtection="1">
      <alignment horizontal="center" vertical="center"/>
    </xf>
    <xf numFmtId="164" fontId="59" fillId="14" borderId="110" xfId="0" applyNumberFormat="1" applyFont="1" applyFill="1" applyBorder="1" applyAlignment="1" applyProtection="1">
      <alignment vertical="center"/>
    </xf>
    <xf numFmtId="0" fontId="75" fillId="12" borderId="103" xfId="0" applyFont="1" applyFill="1" applyBorder="1" applyAlignment="1">
      <alignment horizontal="left" vertical="center"/>
    </xf>
    <xf numFmtId="0" fontId="51" fillId="14" borderId="119" xfId="0" applyFont="1" applyFill="1" applyBorder="1" applyAlignment="1" applyProtection="1">
      <alignment horizontal="center" vertical="center"/>
    </xf>
    <xf numFmtId="164" fontId="51" fillId="14" borderId="120" xfId="0" applyNumberFormat="1" applyFont="1" applyFill="1" applyBorder="1" applyAlignment="1" applyProtection="1">
      <alignment horizontal="center" vertical="center"/>
    </xf>
    <xf numFmtId="164" fontId="61" fillId="14" borderId="120" xfId="0" applyNumberFormat="1" applyFont="1" applyFill="1" applyBorder="1" applyAlignment="1" applyProtection="1">
      <alignment vertical="center"/>
    </xf>
    <xf numFmtId="38" fontId="46" fillId="12" borderId="110" xfId="0" applyNumberFormat="1" applyFont="1" applyFill="1" applyBorder="1" applyAlignment="1">
      <alignment horizontal="right"/>
    </xf>
    <xf numFmtId="0" fontId="74" fillId="11" borderId="104" xfId="0" applyFont="1" applyFill="1" applyBorder="1" applyAlignment="1">
      <alignment horizontal="left" vertical="center"/>
    </xf>
    <xf numFmtId="38" fontId="46" fillId="11" borderId="104" xfId="0" applyNumberFormat="1" applyFont="1" applyFill="1" applyBorder="1" applyAlignment="1">
      <alignment horizontal="right"/>
    </xf>
    <xf numFmtId="38" fontId="46" fillId="11" borderId="0" xfId="0" applyNumberFormat="1" applyFont="1" applyFill="1" applyBorder="1" applyAlignment="1" applyProtection="1">
      <alignment horizontal="right"/>
      <protection locked="0"/>
    </xf>
    <xf numFmtId="1" fontId="52" fillId="0" borderId="0" xfId="0" applyNumberFormat="1" applyFont="1" applyBorder="1" applyAlignment="1" applyProtection="1">
      <alignment horizontal="center" vertical="center"/>
    </xf>
    <xf numFmtId="0" fontId="54" fillId="0" borderId="0" xfId="0" applyFont="1" applyBorder="1" applyAlignment="1" applyProtection="1">
      <alignment horizontal="center" vertical="center"/>
    </xf>
    <xf numFmtId="164" fontId="52" fillId="0" borderId="0" xfId="0" applyNumberFormat="1" applyFont="1" applyBorder="1" applyAlignment="1" applyProtection="1">
      <alignment horizontal="left" vertical="center" indent="1"/>
    </xf>
    <xf numFmtId="0" fontId="63" fillId="0" borderId="0" xfId="3" applyFont="1" applyBorder="1" applyAlignment="1" applyProtection="1">
      <alignment horizontal="left" vertical="center"/>
    </xf>
    <xf numFmtId="0" fontId="72" fillId="0" borderId="0" xfId="3" applyFont="1" applyAlignment="1">
      <alignment horizontal="left" vertical="center"/>
    </xf>
    <xf numFmtId="0" fontId="61" fillId="0" borderId="0" xfId="3" applyFont="1" applyBorder="1" applyAlignment="1" applyProtection="1">
      <alignment horizontal="left" vertical="center"/>
    </xf>
    <xf numFmtId="0" fontId="54" fillId="0" borderId="0" xfId="3" applyFont="1" applyBorder="1" applyAlignment="1" applyProtection="1">
      <alignment horizontal="right" vertical="center"/>
    </xf>
    <xf numFmtId="1" fontId="52" fillId="0" borderId="0" xfId="3" applyNumberFormat="1" applyFont="1" applyBorder="1" applyAlignment="1" applyProtection="1">
      <alignment horizontal="center" vertical="center"/>
    </xf>
    <xf numFmtId="0" fontId="54" fillId="0" borderId="0" xfId="3" applyFont="1" applyBorder="1" applyAlignment="1" applyProtection="1">
      <alignment vertical="center"/>
    </xf>
    <xf numFmtId="0" fontId="54" fillId="0" borderId="0" xfId="3" applyFont="1" applyBorder="1" applyAlignment="1" applyProtection="1">
      <alignment horizontal="center" vertical="center"/>
    </xf>
    <xf numFmtId="0" fontId="54" fillId="0" borderId="0" xfId="3" applyNumberFormat="1" applyFont="1" applyBorder="1" applyAlignment="1" applyProtection="1">
      <alignment vertical="center"/>
    </xf>
    <xf numFmtId="0" fontId="59" fillId="0" borderId="0" xfId="3" applyFont="1" applyBorder="1" applyAlignment="1">
      <alignment horizontal="left" indent="1"/>
    </xf>
    <xf numFmtId="0" fontId="52" fillId="0" borderId="0" xfId="3" applyFont="1" applyBorder="1"/>
    <xf numFmtId="164" fontId="61" fillId="0" borderId="0" xfId="3" applyNumberFormat="1" applyFont="1" applyBorder="1" applyAlignment="1" applyProtection="1">
      <alignment vertical="center"/>
    </xf>
    <xf numFmtId="0" fontId="54" fillId="0" borderId="0" xfId="3" applyFont="1" applyBorder="1"/>
    <xf numFmtId="0" fontId="52" fillId="0" borderId="0" xfId="3" applyFont="1" applyBorder="1" applyAlignment="1" applyProtection="1">
      <alignment horizontal="left" vertical="top"/>
    </xf>
    <xf numFmtId="0" fontId="59" fillId="0" borderId="0" xfId="3" applyFont="1" applyBorder="1"/>
    <xf numFmtId="0" fontId="51" fillId="0" borderId="0" xfId="3" applyFont="1" applyBorder="1" applyAlignment="1" applyProtection="1">
      <alignment horizontal="center" vertical="center"/>
    </xf>
    <xf numFmtId="164" fontId="61" fillId="0" borderId="0" xfId="3" applyNumberFormat="1" applyFont="1" applyBorder="1" applyAlignment="1" applyProtection="1">
      <alignment horizontal="right" vertical="center"/>
    </xf>
    <xf numFmtId="0" fontId="76" fillId="0" borderId="0" xfId="3" applyFont="1" applyBorder="1"/>
    <xf numFmtId="0" fontId="54" fillId="0" borderId="0" xfId="3" applyFont="1"/>
    <xf numFmtId="0" fontId="54" fillId="0" borderId="0" xfId="3" applyFont="1" applyProtection="1"/>
    <xf numFmtId="0" fontId="70" fillId="0" borderId="0" xfId="3" applyFont="1" applyBorder="1"/>
    <xf numFmtId="0" fontId="70" fillId="0" borderId="0" xfId="3" applyFont="1" applyBorder="1" applyAlignment="1">
      <alignment horizontal="center" vertical="top"/>
    </xf>
    <xf numFmtId="171" fontId="54" fillId="0" borderId="0" xfId="3" applyNumberFormat="1" applyFont="1" applyBorder="1" applyAlignment="1" applyProtection="1">
      <alignment horizontal="center" vertical="center"/>
    </xf>
    <xf numFmtId="0" fontId="70" fillId="0" borderId="0" xfId="3" applyFont="1" applyBorder="1" applyAlignment="1">
      <alignment horizontal="center"/>
    </xf>
    <xf numFmtId="0" fontId="54" fillId="0" borderId="0" xfId="3" applyFont="1" applyBorder="1" applyProtection="1"/>
    <xf numFmtId="0" fontId="54" fillId="0" borderId="0" xfId="3" applyFont="1" applyProtection="1">
      <protection locked="0"/>
    </xf>
    <xf numFmtId="0" fontId="54" fillId="0" borderId="0" xfId="3" applyFont="1" applyBorder="1" applyProtection="1">
      <protection locked="0"/>
    </xf>
    <xf numFmtId="0" fontId="54" fillId="0" borderId="0" xfId="3" applyFont="1" applyBorder="1" applyAlignment="1">
      <alignment horizontal="center" vertical="center"/>
    </xf>
    <xf numFmtId="164" fontId="59" fillId="0" borderId="0" xfId="3" applyNumberFormat="1" applyFont="1" applyBorder="1"/>
    <xf numFmtId="0" fontId="70" fillId="0" borderId="15" xfId="3" applyFont="1" applyBorder="1" applyAlignment="1">
      <alignment horizontal="center"/>
    </xf>
    <xf numFmtId="0" fontId="52" fillId="0" borderId="0" xfId="3" applyFont="1" applyBorder="1" applyProtection="1"/>
    <xf numFmtId="0" fontId="54" fillId="0" borderId="0" xfId="0" applyFont="1"/>
    <xf numFmtId="0" fontId="70" fillId="0" borderId="0" xfId="0" applyFont="1" applyBorder="1"/>
    <xf numFmtId="0" fontId="70" fillId="0" borderId="0" xfId="0" applyFont="1" applyBorder="1" applyAlignment="1">
      <alignment horizontal="left" vertical="top" wrapText="1"/>
    </xf>
    <xf numFmtId="0" fontId="70" fillId="0" borderId="0" xfId="0" applyFont="1" applyBorder="1" applyAlignment="1">
      <alignment horizontal="center"/>
    </xf>
    <xf numFmtId="0" fontId="70" fillId="0" borderId="0" xfId="0" applyFont="1" applyBorder="1" applyAlignment="1" applyProtection="1">
      <alignment horizontal="center" vertical="top"/>
    </xf>
    <xf numFmtId="0" fontId="54" fillId="0" borderId="0" xfId="0" applyFont="1" applyBorder="1" applyAlignment="1">
      <alignment horizontal="center" vertical="center"/>
    </xf>
    <xf numFmtId="164" fontId="59" fillId="0" borderId="0" xfId="0" applyNumberFormat="1" applyFont="1" applyBorder="1"/>
    <xf numFmtId="0" fontId="51" fillId="0" borderId="0" xfId="0" applyFont="1" applyBorder="1" applyAlignment="1" applyProtection="1">
      <alignment horizontal="center"/>
    </xf>
    <xf numFmtId="0" fontId="70" fillId="0" borderId="0" xfId="0" applyFont="1" applyBorder="1" applyAlignment="1">
      <alignment horizontal="center" vertical="top"/>
    </xf>
    <xf numFmtId="171" fontId="54" fillId="0" borderId="0" xfId="0" applyNumberFormat="1" applyFont="1" applyBorder="1" applyAlignment="1" applyProtection="1">
      <alignment horizontal="center" vertical="center"/>
    </xf>
    <xf numFmtId="164" fontId="59" fillId="0" borderId="0" xfId="0" applyNumberFormat="1" applyFont="1" applyBorder="1" applyProtection="1"/>
    <xf numFmtId="0" fontId="77" fillId="0" borderId="0" xfId="0" applyFont="1" applyBorder="1" applyAlignment="1">
      <alignment horizontal="left" vertical="top" wrapText="1"/>
    </xf>
    <xf numFmtId="166" fontId="54" fillId="0" borderId="0" xfId="0" applyNumberFormat="1" applyFont="1" applyBorder="1" applyAlignment="1" applyProtection="1">
      <alignment horizontal="left" vertical="center"/>
    </xf>
    <xf numFmtId="164" fontId="59" fillId="0" borderId="0" xfId="0" applyNumberFormat="1" applyFont="1" applyBorder="1" applyAlignment="1" applyProtection="1">
      <alignment horizontal="left" vertical="center"/>
    </xf>
    <xf numFmtId="0" fontId="54" fillId="0" borderId="0" xfId="0" applyFont="1" applyAlignment="1">
      <alignment vertical="center"/>
    </xf>
    <xf numFmtId="0" fontId="61" fillId="0" borderId="0" xfId="0" applyFont="1" applyBorder="1" applyAlignment="1" applyProtection="1">
      <alignment vertical="center"/>
    </xf>
    <xf numFmtId="0" fontId="52" fillId="0" borderId="0" xfId="3" applyFont="1" applyBorder="1" applyAlignment="1">
      <alignment horizontal="left" indent="1"/>
    </xf>
    <xf numFmtId="0" fontId="57" fillId="0" borderId="0" xfId="0" applyFont="1" applyBorder="1" applyAlignment="1" applyProtection="1">
      <alignment horizontal="center" vertical="center"/>
    </xf>
    <xf numFmtId="0" fontId="52" fillId="0" borderId="0" xfId="0" applyFont="1" applyAlignment="1" applyProtection="1">
      <alignment vertical="center"/>
    </xf>
    <xf numFmtId="0" fontId="79" fillId="0" borderId="0" xfId="0" applyFont="1" applyBorder="1" applyAlignment="1" applyProtection="1">
      <alignment horizontal="left" vertical="center"/>
    </xf>
    <xf numFmtId="0" fontId="51" fillId="0" borderId="0" xfId="0" applyFont="1" applyBorder="1" applyAlignment="1" applyProtection="1">
      <alignment vertical="center"/>
    </xf>
    <xf numFmtId="0" fontId="80" fillId="0" borderId="0" xfId="0" applyFont="1" applyBorder="1" applyAlignment="1" applyProtection="1">
      <alignment vertical="center"/>
    </xf>
    <xf numFmtId="0" fontId="59" fillId="0" borderId="0" xfId="0" applyFont="1" applyBorder="1" applyAlignment="1" applyProtection="1">
      <alignment horizontal="left" vertical="center" indent="3"/>
    </xf>
    <xf numFmtId="38" fontId="54" fillId="0" borderId="2" xfId="0" applyNumberFormat="1" applyFont="1" applyBorder="1" applyAlignment="1" applyProtection="1">
      <alignment vertical="center"/>
      <protection locked="0"/>
    </xf>
    <xf numFmtId="0" fontId="61" fillId="0" borderId="0" xfId="0" applyFont="1" applyBorder="1" applyAlignment="1" applyProtection="1">
      <alignment horizontal="center" vertical="center"/>
    </xf>
    <xf numFmtId="0" fontId="61" fillId="0" borderId="0" xfId="0" applyFont="1" applyBorder="1" applyAlignment="1" applyProtection="1">
      <alignment horizontal="center" vertical="center" wrapText="1"/>
    </xf>
    <xf numFmtId="176" fontId="54" fillId="0" borderId="2" xfId="0" applyNumberFormat="1" applyFont="1" applyBorder="1" applyAlignment="1" applyProtection="1">
      <alignment vertical="center" wrapText="1"/>
      <protection locked="0"/>
    </xf>
    <xf numFmtId="0" fontId="52" fillId="0" borderId="0" xfId="0" applyFont="1" applyBorder="1" applyAlignment="1" applyProtection="1">
      <alignment horizontal="center" vertical="center"/>
    </xf>
    <xf numFmtId="0" fontId="82" fillId="0" borderId="0" xfId="0" applyFont="1" applyBorder="1" applyAlignment="1" applyProtection="1">
      <alignment horizontal="center" vertical="center" wrapText="1"/>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0" fontId="61" fillId="0" borderId="0" xfId="0" applyFont="1" applyBorder="1" applyAlignment="1" applyProtection="1">
      <alignment horizontal="center"/>
    </xf>
    <xf numFmtId="0" fontId="52" fillId="0" borderId="0" xfId="0" applyFont="1" applyBorder="1" applyAlignment="1" applyProtection="1"/>
    <xf numFmtId="0" fontId="61" fillId="0" borderId="0" xfId="0" applyFont="1" applyBorder="1" applyAlignment="1" applyProtection="1">
      <alignment horizontal="center" wrapText="1"/>
    </xf>
    <xf numFmtId="0" fontId="52" fillId="0" borderId="0" xfId="0" applyFont="1" applyBorder="1" applyAlignment="1" applyProtection="1">
      <alignment horizontal="right" vertical="center"/>
    </xf>
    <xf numFmtId="0" fontId="78" fillId="0" borderId="0" xfId="0" applyFont="1" applyBorder="1" applyAlignment="1" applyProtection="1">
      <alignment vertical="center"/>
    </xf>
    <xf numFmtId="0" fontId="70" fillId="0" borderId="0" xfId="0" applyFont="1" applyBorder="1" applyAlignment="1" applyProtection="1">
      <alignment vertical="center"/>
    </xf>
    <xf numFmtId="38" fontId="51" fillId="0" borderId="2" xfId="0" applyNumberFormat="1" applyFont="1" applyBorder="1" applyAlignment="1" applyProtection="1">
      <alignment horizontal="center" vertical="center"/>
      <protection locked="0"/>
    </xf>
    <xf numFmtId="0" fontId="52" fillId="0" borderId="0" xfId="0" applyFont="1" applyAlignment="1" applyProtection="1">
      <alignment horizontal="right" vertical="center"/>
    </xf>
    <xf numFmtId="0" fontId="59" fillId="0" borderId="17" xfId="0" applyFont="1" applyFill="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2" fillId="0" borderId="17" xfId="0" applyFont="1" applyBorder="1" applyAlignment="1" applyProtection="1">
      <alignment horizontal="right" vertical="center"/>
    </xf>
    <xf numFmtId="40" fontId="59" fillId="0" borderId="0" xfId="0" applyNumberFormat="1" applyFont="1" applyBorder="1" applyAlignment="1" applyProtection="1">
      <alignment horizontal="center" vertical="center"/>
    </xf>
    <xf numFmtId="0" fontId="84" fillId="0" borderId="0" xfId="0" applyFont="1" applyBorder="1" applyAlignment="1" applyProtection="1">
      <alignment vertical="center"/>
    </xf>
    <xf numFmtId="0" fontId="52" fillId="0" borderId="20" xfId="0" applyFont="1" applyFill="1" applyBorder="1" applyAlignment="1" applyProtection="1">
      <alignment vertical="center"/>
    </xf>
    <xf numFmtId="0" fontId="59" fillId="0" borderId="0" xfId="0" applyFont="1" applyBorder="1" applyAlignment="1" applyProtection="1">
      <alignment horizontal="right" vertical="center"/>
    </xf>
    <xf numFmtId="0" fontId="59" fillId="0" borderId="2" xfId="0" applyFont="1" applyBorder="1" applyAlignment="1" applyProtection="1">
      <alignment vertical="center"/>
    </xf>
    <xf numFmtId="38" fontId="54" fillId="6" borderId="2" xfId="0" applyNumberFormat="1" applyFont="1" applyFill="1" applyBorder="1" applyAlignment="1" applyProtection="1">
      <alignment vertical="center"/>
    </xf>
    <xf numFmtId="0" fontId="52" fillId="3" borderId="2" xfId="0" applyFont="1" applyFill="1" applyBorder="1" applyAlignment="1" applyProtection="1">
      <alignment vertical="center"/>
    </xf>
    <xf numFmtId="0" fontId="62" fillId="0" borderId="2" xfId="0" applyNumberFormat="1" applyFont="1" applyBorder="1" applyAlignment="1" applyProtection="1">
      <alignment horizontal="center" vertical="center"/>
      <protection locked="0"/>
    </xf>
    <xf numFmtId="38" fontId="54" fillId="0" borderId="0" xfId="0" applyNumberFormat="1" applyFont="1" applyBorder="1" applyAlignment="1" applyProtection="1">
      <alignment horizontal="center" vertical="center"/>
    </xf>
    <xf numFmtId="0" fontId="54" fillId="0" borderId="0" xfId="0" applyFont="1" applyBorder="1" applyAlignment="1" applyProtection="1">
      <alignment horizontal="left" vertical="top"/>
    </xf>
    <xf numFmtId="0" fontId="78" fillId="0" borderId="0" xfId="0" applyFont="1" applyBorder="1" applyAlignment="1" applyProtection="1">
      <alignment horizontal="left"/>
    </xf>
    <xf numFmtId="0" fontId="78" fillId="0" borderId="0" xfId="0" applyFont="1" applyBorder="1" applyAlignment="1" applyProtection="1"/>
    <xf numFmtId="0" fontId="85" fillId="0" borderId="0" xfId="0" applyFont="1" applyBorder="1" applyAlignment="1" applyProtection="1">
      <alignment horizontal="right" vertical="center"/>
    </xf>
    <xf numFmtId="0" fontId="54" fillId="0" borderId="0" xfId="0" applyFont="1" applyProtection="1"/>
    <xf numFmtId="0" fontId="52" fillId="0" borderId="0" xfId="0" applyFont="1" applyProtection="1"/>
    <xf numFmtId="0" fontId="86" fillId="0" borderId="0" xfId="2" applyFont="1" applyAlignment="1" applyProtection="1">
      <alignment horizontal="centerContinuous" vertical="center"/>
    </xf>
    <xf numFmtId="0" fontId="54" fillId="0" borderId="0" xfId="0" applyFont="1" applyAlignment="1">
      <alignment horizontal="centerContinuous" vertical="center"/>
    </xf>
    <xf numFmtId="0" fontId="52" fillId="0" borderId="0" xfId="0" applyFont="1" applyAlignment="1" applyProtection="1">
      <alignment horizontal="centerContinuous" vertical="center"/>
    </xf>
    <xf numFmtId="0" fontId="62" fillId="0" borderId="0" xfId="0" applyFont="1"/>
    <xf numFmtId="0" fontId="52" fillId="0" borderId="0" xfId="0" applyNumberFormat="1" applyFont="1" applyAlignment="1">
      <alignment horizontal="left"/>
    </xf>
    <xf numFmtId="0" fontId="54" fillId="0" borderId="0" xfId="0" applyFont="1" applyAlignment="1">
      <alignment horizontal="left"/>
    </xf>
    <xf numFmtId="174" fontId="52" fillId="0" borderId="0" xfId="0" applyNumberFormat="1" applyFont="1" applyAlignment="1">
      <alignment horizontal="left"/>
    </xf>
    <xf numFmtId="174" fontId="54" fillId="0" borderId="0" xfId="0" applyNumberFormat="1" applyFont="1" applyAlignment="1">
      <alignment horizontal="left"/>
    </xf>
    <xf numFmtId="0" fontId="52" fillId="0" borderId="0" xfId="0" applyNumberFormat="1" applyFont="1" applyBorder="1" applyAlignment="1" applyProtection="1">
      <alignment horizontal="left"/>
    </xf>
    <xf numFmtId="0" fontId="52" fillId="0" borderId="0" xfId="0" applyFont="1" applyBorder="1" applyAlignment="1" applyProtection="1">
      <alignment horizontal="right"/>
    </xf>
    <xf numFmtId="49" fontId="52" fillId="0" borderId="0" xfId="0" applyNumberFormat="1" applyFont="1" applyBorder="1" applyAlignment="1" applyProtection="1">
      <alignment horizontal="left" vertical="center"/>
    </xf>
    <xf numFmtId="49" fontId="51" fillId="0" borderId="0" xfId="0" applyNumberFormat="1" applyFont="1" applyBorder="1" applyAlignment="1" applyProtection="1">
      <alignment horizontal="left" vertical="center"/>
    </xf>
    <xf numFmtId="0" fontId="51" fillId="0" borderId="0" xfId="0" applyFont="1" applyBorder="1" applyProtection="1"/>
    <xf numFmtId="0" fontId="51" fillId="0" borderId="0" xfId="0" applyFont="1" applyBorder="1" applyAlignment="1" applyProtection="1">
      <alignment horizontal="right"/>
    </xf>
    <xf numFmtId="0" fontId="54" fillId="0" borderId="0" xfId="5" applyNumberFormat="1" applyFont="1" applyBorder="1" applyAlignment="1" applyProtection="1">
      <alignment horizontal="right"/>
    </xf>
    <xf numFmtId="49" fontId="59" fillId="0" borderId="0" xfId="0" applyNumberFormat="1" applyFont="1" applyBorder="1" applyAlignment="1" applyProtection="1">
      <alignment horizontal="left" vertical="center"/>
    </xf>
    <xf numFmtId="0" fontId="59" fillId="0" borderId="0" xfId="0" applyFont="1" applyFill="1" applyBorder="1" applyProtection="1"/>
    <xf numFmtId="40" fontId="59" fillId="0" borderId="0" xfId="0" applyNumberFormat="1" applyFont="1" applyBorder="1" applyAlignment="1" applyProtection="1">
      <alignment horizontal="right"/>
    </xf>
    <xf numFmtId="37" fontId="59" fillId="0" borderId="0" xfId="0" applyNumberFormat="1" applyFont="1" applyBorder="1" applyProtection="1"/>
    <xf numFmtId="175" fontId="59" fillId="0" borderId="0" xfId="0" applyNumberFormat="1" applyFont="1" applyFill="1" applyBorder="1" applyAlignment="1" applyProtection="1">
      <alignment horizontal="right"/>
    </xf>
    <xf numFmtId="173" fontId="59" fillId="0" borderId="0" xfId="0" applyNumberFormat="1" applyFont="1" applyBorder="1" applyProtection="1"/>
    <xf numFmtId="0" fontId="59" fillId="0" borderId="0" xfId="5" applyNumberFormat="1" applyFont="1" applyBorder="1" applyAlignment="1" applyProtection="1">
      <alignment horizontal="right"/>
    </xf>
    <xf numFmtId="0" fontId="59" fillId="0" borderId="0" xfId="0" applyFont="1" applyProtection="1"/>
    <xf numFmtId="0" fontId="59" fillId="0" borderId="0" xfId="0" applyFont="1" applyBorder="1" applyAlignment="1" applyProtection="1">
      <alignment vertical="center" wrapText="1"/>
    </xf>
    <xf numFmtId="0" fontId="59" fillId="0" borderId="0" xfId="0" applyFont="1" applyBorder="1" applyAlignment="1" applyProtection="1">
      <alignment horizontal="right"/>
    </xf>
    <xf numFmtId="2" fontId="59" fillId="0" borderId="0" xfId="0" applyNumberFormat="1" applyFont="1" applyBorder="1" applyAlignment="1" applyProtection="1">
      <alignment horizontal="right"/>
    </xf>
    <xf numFmtId="0" fontId="87" fillId="0" borderId="0" xfId="0" applyFont="1" applyAlignment="1" applyProtection="1">
      <alignment horizontal="left"/>
    </xf>
    <xf numFmtId="0" fontId="59" fillId="0" borderId="0" xfId="0" applyFont="1" applyAlignment="1">
      <alignment wrapText="1"/>
    </xf>
    <xf numFmtId="0" fontId="52" fillId="0" borderId="0" xfId="0" applyFont="1" applyFill="1" applyBorder="1" applyProtection="1"/>
    <xf numFmtId="0" fontId="52" fillId="0" borderId="0" xfId="0" applyFont="1" applyBorder="1" applyAlignment="1" applyProtection="1">
      <alignment horizontal="center"/>
    </xf>
    <xf numFmtId="175" fontId="59" fillId="0" borderId="0" xfId="0" quotePrefix="1" applyNumberFormat="1" applyFont="1" applyBorder="1" applyAlignment="1" applyProtection="1">
      <alignment horizontal="right"/>
    </xf>
    <xf numFmtId="0" fontId="61" fillId="0" borderId="0" xfId="0" applyFont="1" applyProtection="1"/>
    <xf numFmtId="0" fontId="59" fillId="0" borderId="0" xfId="5" quotePrefix="1" applyNumberFormat="1" applyFont="1" applyBorder="1" applyAlignment="1" applyProtection="1">
      <alignment horizontal="right"/>
    </xf>
    <xf numFmtId="0" fontId="59" fillId="0" borderId="0" xfId="0" applyFont="1" applyBorder="1" applyAlignment="1" applyProtection="1">
      <alignment vertical="top" wrapText="1"/>
    </xf>
    <xf numFmtId="37" fontId="59" fillId="0" borderId="0" xfId="0" applyNumberFormat="1" applyFont="1" applyBorder="1" applyAlignment="1" applyProtection="1">
      <alignment horizontal="right"/>
    </xf>
    <xf numFmtId="175" fontId="59" fillId="8" borderId="0" xfId="0" quotePrefix="1" applyNumberFormat="1" applyFont="1" applyFill="1" applyBorder="1" applyAlignment="1" applyProtection="1">
      <alignment horizontal="right"/>
    </xf>
    <xf numFmtId="38" fontId="59" fillId="0" borderId="0" xfId="0" applyNumberFormat="1" applyFont="1" applyBorder="1" applyProtection="1"/>
    <xf numFmtId="40" fontId="59" fillId="0" borderId="0" xfId="0" applyNumberFormat="1" applyFont="1" applyFill="1" applyBorder="1" applyAlignment="1" applyProtection="1">
      <alignment horizontal="right"/>
    </xf>
    <xf numFmtId="1" fontId="59" fillId="0" borderId="0" xfId="0" applyNumberFormat="1" applyFont="1" applyBorder="1" applyProtection="1"/>
    <xf numFmtId="39" fontId="59" fillId="0" borderId="0" xfId="0" applyNumberFormat="1" applyFont="1" applyBorder="1" applyProtection="1"/>
    <xf numFmtId="1" fontId="54" fillId="0" borderId="0" xfId="5" applyNumberFormat="1" applyFont="1" applyBorder="1" applyAlignment="1" applyProtection="1">
      <alignment horizontal="right"/>
    </xf>
    <xf numFmtId="40" fontId="59" fillId="0" borderId="0" xfId="0" applyNumberFormat="1" applyFont="1" applyBorder="1" applyAlignment="1" applyProtection="1">
      <alignment horizontal="right" vertical="center"/>
    </xf>
    <xf numFmtId="3" fontId="59" fillId="0" borderId="0" xfId="0" applyNumberFormat="1" applyFont="1" applyBorder="1" applyAlignment="1" applyProtection="1">
      <alignment horizontal="right" vertical="center"/>
    </xf>
    <xf numFmtId="173" fontId="59" fillId="0" borderId="0" xfId="0" applyNumberFormat="1" applyFont="1" applyBorder="1" applyAlignment="1" applyProtection="1">
      <alignment horizontal="right"/>
    </xf>
    <xf numFmtId="2" fontId="59" fillId="0" borderId="0" xfId="0" applyNumberFormat="1" applyFont="1" applyBorder="1" applyAlignment="1" applyProtection="1">
      <alignment horizontal="right" vertical="center"/>
    </xf>
    <xf numFmtId="40" fontId="59" fillId="0" borderId="0" xfId="0" applyNumberFormat="1" applyFont="1" applyFill="1" applyBorder="1" applyAlignment="1" applyProtection="1">
      <alignment horizontal="right" vertical="center"/>
    </xf>
    <xf numFmtId="49" fontId="59" fillId="0" borderId="0" xfId="0" applyNumberFormat="1" applyFont="1" applyBorder="1" applyProtection="1"/>
    <xf numFmtId="0" fontId="59" fillId="0" borderId="0" xfId="0" applyFont="1" applyBorder="1" applyAlignment="1" applyProtection="1">
      <alignment horizontal="center"/>
    </xf>
    <xf numFmtId="172" fontId="59" fillId="0" borderId="0" xfId="0" applyNumberFormat="1" applyFont="1" applyBorder="1" applyAlignment="1" applyProtection="1">
      <alignment horizontal="right"/>
    </xf>
    <xf numFmtId="0" fontId="61" fillId="0" borderId="0" xfId="0" applyFont="1" applyFill="1" applyBorder="1" applyAlignment="1" applyProtection="1">
      <alignment horizontal="center"/>
    </xf>
    <xf numFmtId="0" fontId="52" fillId="0" borderId="0" xfId="0" applyFont="1" applyFill="1" applyBorder="1" applyAlignment="1" applyProtection="1">
      <alignment horizontal="right"/>
    </xf>
    <xf numFmtId="0" fontId="51" fillId="0" borderId="0" xfId="0" applyFont="1" applyFill="1" applyBorder="1" applyAlignment="1" applyProtection="1">
      <alignment horizontal="left"/>
    </xf>
    <xf numFmtId="0" fontId="62" fillId="0" borderId="0" xfId="0" applyFont="1" applyFill="1" applyBorder="1" applyAlignment="1" applyProtection="1">
      <alignment horizontal="right"/>
    </xf>
    <xf numFmtId="2" fontId="62" fillId="0" borderId="0" xfId="0" applyNumberFormat="1" applyFont="1" applyFill="1" applyBorder="1" applyAlignment="1" applyProtection="1">
      <alignment horizontal="right"/>
    </xf>
    <xf numFmtId="0" fontId="85" fillId="0" borderId="0" xfId="0" applyFont="1" applyProtection="1"/>
    <xf numFmtId="0" fontId="52" fillId="0" borderId="0" xfId="0" applyFont="1" applyFill="1" applyBorder="1" applyAlignment="1" applyProtection="1">
      <alignment horizontal="center"/>
    </xf>
    <xf numFmtId="0" fontId="63" fillId="0" borderId="0" xfId="5" applyNumberFormat="1" applyFont="1" applyFill="1" applyBorder="1" applyAlignment="1" applyProtection="1">
      <alignment horizontal="right"/>
    </xf>
    <xf numFmtId="49" fontId="85" fillId="0" borderId="0" xfId="0" applyNumberFormat="1" applyFont="1" applyAlignment="1" applyProtection="1">
      <alignment horizontal="right" vertical="top"/>
    </xf>
    <xf numFmtId="0" fontId="59" fillId="0" borderId="0" xfId="0" applyFont="1" applyBorder="1" applyAlignment="1" applyProtection="1">
      <alignment horizontal="left"/>
    </xf>
    <xf numFmtId="49" fontId="52" fillId="0" borderId="0" xfId="0" applyNumberFormat="1" applyFont="1" applyBorder="1" applyAlignment="1" applyProtection="1">
      <alignment horizontal="left" vertical="top"/>
    </xf>
    <xf numFmtId="0" fontId="59" fillId="0" borderId="0" xfId="0" applyFont="1" applyAlignment="1" applyProtection="1">
      <alignment horizontal="left"/>
    </xf>
    <xf numFmtId="49" fontId="52" fillId="0" borderId="0" xfId="0" applyNumberFormat="1" applyFont="1" applyAlignment="1" applyProtection="1">
      <alignment horizontal="left" vertical="center"/>
    </xf>
    <xf numFmtId="49" fontId="52" fillId="0" borderId="0" xfId="0" applyNumberFormat="1" applyFont="1" applyAlignment="1" applyProtection="1">
      <alignment horizontal="left" vertical="top"/>
    </xf>
    <xf numFmtId="0" fontId="52" fillId="0" borderId="0" xfId="0" applyFont="1" applyAlignment="1" applyProtection="1">
      <alignment horizontal="right"/>
    </xf>
    <xf numFmtId="0" fontId="59" fillId="0" borderId="0" xfId="0" applyFont="1" applyAlignment="1" applyProtection="1">
      <alignment horizontal="right"/>
    </xf>
    <xf numFmtId="49" fontId="83" fillId="0" borderId="0" xfId="0" applyNumberFormat="1" applyFont="1" applyAlignment="1" applyProtection="1">
      <alignment horizontal="right" vertical="top"/>
    </xf>
    <xf numFmtId="0" fontId="59" fillId="0" borderId="3" xfId="0" applyFont="1" applyBorder="1" applyAlignment="1" applyProtection="1">
      <alignment horizontal="center" vertical="center"/>
    </xf>
    <xf numFmtId="49" fontId="51" fillId="0" borderId="3" xfId="0" applyNumberFormat="1"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62" fillId="0" borderId="12" xfId="0" applyNumberFormat="1" applyFont="1" applyBorder="1" applyAlignment="1" applyProtection="1">
      <alignment horizontal="centerContinuous" vertical="center"/>
    </xf>
    <xf numFmtId="49" fontId="54" fillId="0" borderId="10" xfId="0" applyNumberFormat="1" applyFont="1" applyBorder="1" applyAlignment="1" applyProtection="1">
      <alignment horizontal="centerContinuous" vertical="center"/>
    </xf>
    <xf numFmtId="0" fontId="54" fillId="0" borderId="0" xfId="0" applyFont="1" applyAlignment="1" applyProtection="1">
      <alignment vertical="center"/>
    </xf>
    <xf numFmtId="1" fontId="61" fillId="0" borderId="4" xfId="0" applyNumberFormat="1" applyFont="1" applyBorder="1" applyAlignment="1" applyProtection="1">
      <alignment horizontal="center" vertical="center" wrapText="1"/>
    </xf>
    <xf numFmtId="3" fontId="61" fillId="0" borderId="4" xfId="0" applyNumberFormat="1" applyFont="1" applyBorder="1" applyAlignment="1" applyProtection="1">
      <alignment horizontal="center" vertical="center" wrapText="1"/>
    </xf>
    <xf numFmtId="0" fontId="61" fillId="0" borderId="4" xfId="0" applyFont="1" applyBorder="1" applyAlignment="1" applyProtection="1">
      <alignment horizontal="center" vertical="center" wrapText="1"/>
    </xf>
    <xf numFmtId="43" fontId="61" fillId="0" borderId="2" xfId="1" applyFont="1" applyBorder="1" applyAlignment="1" applyProtection="1">
      <alignment horizontal="center" vertical="center" wrapText="1"/>
    </xf>
    <xf numFmtId="0" fontId="61" fillId="0" borderId="2" xfId="0" applyFont="1" applyBorder="1" applyAlignment="1" applyProtection="1">
      <alignment horizontal="center" vertical="center" wrapTex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center" vertical="center"/>
    </xf>
    <xf numFmtId="38" fontId="52" fillId="0" borderId="14" xfId="0" applyNumberFormat="1" applyFont="1" applyBorder="1" applyAlignment="1" applyProtection="1">
      <alignment horizontal="right"/>
      <protection locked="0"/>
    </xf>
    <xf numFmtId="38" fontId="52" fillId="0" borderId="2" xfId="0" applyNumberFormat="1" applyFont="1" applyBorder="1" applyAlignment="1" applyProtection="1">
      <alignment horizontal="right"/>
      <protection locked="0"/>
    </xf>
    <xf numFmtId="38" fontId="52" fillId="0" borderId="2" xfId="0" applyNumberFormat="1" applyFont="1" applyFill="1" applyBorder="1" applyAlignment="1" applyProtection="1">
      <alignment horizontal="right"/>
      <protection locked="0"/>
    </xf>
    <xf numFmtId="38" fontId="52" fillId="3" borderId="26" xfId="0" applyNumberFormat="1" applyFont="1" applyFill="1" applyBorder="1" applyAlignment="1" applyProtection="1">
      <alignment horizontal="right"/>
    </xf>
    <xf numFmtId="38" fontId="52" fillId="3" borderId="18" xfId="0" applyNumberFormat="1" applyFont="1" applyFill="1" applyBorder="1" applyAlignment="1" applyProtection="1">
      <alignment horizontal="right"/>
    </xf>
    <xf numFmtId="0" fontId="59" fillId="0" borderId="2" xfId="0" applyFont="1" applyBorder="1" applyAlignment="1" applyProtection="1">
      <alignment horizontal="center" vertical="center"/>
    </xf>
    <xf numFmtId="38" fontId="52" fillId="0" borderId="3" xfId="0" applyNumberFormat="1" applyFont="1" applyBorder="1" applyAlignment="1" applyProtection="1">
      <alignment horizontal="right"/>
      <protection locked="0"/>
    </xf>
    <xf numFmtId="38" fontId="52" fillId="0" borderId="0" xfId="0" applyNumberFormat="1" applyFont="1" applyBorder="1" applyAlignment="1" applyProtection="1">
      <alignment horizontal="right"/>
      <protection locked="0"/>
    </xf>
    <xf numFmtId="0" fontId="59" fillId="0" borderId="14" xfId="0" applyFont="1" applyBorder="1" applyAlignment="1" applyProtection="1">
      <alignment horizontal="left" vertical="center" indent="1"/>
    </xf>
    <xf numFmtId="38" fontId="52" fillId="0" borderId="3" xfId="0" applyNumberFormat="1" applyFont="1" applyFill="1" applyBorder="1" applyAlignment="1" applyProtection="1">
      <alignment horizontal="right"/>
      <protection locked="0"/>
    </xf>
    <xf numFmtId="38" fontId="52" fillId="6" borderId="3" xfId="0" applyNumberFormat="1" applyFont="1" applyFill="1" applyBorder="1" applyAlignment="1" applyProtection="1">
      <alignment horizontal="right"/>
    </xf>
    <xf numFmtId="38" fontId="52" fillId="6" borderId="26" xfId="0" applyNumberFormat="1" applyFont="1" applyFill="1" applyBorder="1" applyAlignment="1" applyProtection="1">
      <alignment horizontal="right"/>
    </xf>
    <xf numFmtId="38" fontId="52" fillId="0" borderId="4" xfId="0" applyNumberFormat="1" applyFont="1" applyFill="1" applyBorder="1" applyAlignment="1" applyProtection="1">
      <alignment horizontal="right"/>
      <protection locked="0"/>
    </xf>
    <xf numFmtId="38" fontId="52" fillId="0" borderId="26" xfId="0" applyNumberFormat="1" applyFont="1" applyFill="1" applyBorder="1" applyAlignment="1" applyProtection="1">
      <alignment horizontal="right"/>
      <protection locked="0"/>
    </xf>
    <xf numFmtId="38" fontId="52" fillId="6" borderId="4" xfId="0" applyNumberFormat="1" applyFont="1" applyFill="1" applyBorder="1" applyAlignment="1" applyProtection="1">
      <alignment horizontal="right"/>
    </xf>
    <xf numFmtId="38" fontId="52" fillId="0" borderId="4" xfId="0" applyNumberFormat="1" applyFont="1" applyBorder="1" applyAlignment="1" applyProtection="1">
      <alignment horizontal="right"/>
      <protection locked="0"/>
    </xf>
    <xf numFmtId="164" fontId="59" fillId="0" borderId="2" xfId="0" applyNumberFormat="1" applyFont="1" applyFill="1" applyBorder="1" applyAlignment="1" applyProtection="1">
      <alignment horizontal="left" vertical="center"/>
    </xf>
    <xf numFmtId="0" fontId="59" fillId="0" borderId="2" xfId="0" applyFont="1" applyFill="1" applyBorder="1" applyAlignment="1" applyProtection="1">
      <alignment horizontal="center" vertical="center"/>
    </xf>
    <xf numFmtId="38" fontId="52" fillId="6" borderId="18" xfId="0" applyNumberFormat="1" applyFont="1" applyFill="1" applyBorder="1" applyAlignment="1" applyProtection="1">
      <alignment horizontal="right"/>
    </xf>
    <xf numFmtId="0" fontId="54" fillId="0" borderId="0" xfId="0" applyFont="1" applyFill="1" applyAlignment="1" applyProtection="1">
      <alignment vertical="center"/>
    </xf>
    <xf numFmtId="38" fontId="52" fillId="6" borderId="0"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xf>
    <xf numFmtId="38" fontId="52" fillId="0" borderId="13" xfId="0" applyNumberFormat="1" applyFont="1" applyFill="1" applyBorder="1" applyAlignment="1" applyProtection="1">
      <alignment horizontal="right"/>
      <protection locked="0"/>
    </xf>
    <xf numFmtId="0" fontId="59" fillId="0" borderId="11" xfId="0" applyFont="1" applyBorder="1" applyAlignment="1" applyProtection="1">
      <alignment horizontal="left" vertical="center" indent="1"/>
    </xf>
    <xf numFmtId="0" fontId="59" fillId="0" borderId="4" xfId="0" applyFont="1" applyBorder="1" applyAlignment="1" applyProtection="1">
      <alignment horizontal="center" vertical="center"/>
    </xf>
    <xf numFmtId="38" fontId="52" fillId="0" borderId="26" xfId="0" applyNumberFormat="1" applyFont="1" applyBorder="1" applyAlignment="1" applyProtection="1">
      <alignment horizontal="right"/>
      <protection locked="0"/>
    </xf>
    <xf numFmtId="0" fontId="59" fillId="0" borderId="20" xfId="0" applyFont="1" applyBorder="1" applyAlignment="1" applyProtection="1">
      <alignment horizontal="left" vertical="center" indent="1"/>
    </xf>
    <xf numFmtId="0" fontId="59" fillId="0" borderId="14" xfId="0" applyFont="1" applyBorder="1" applyAlignment="1" applyProtection="1">
      <alignment horizontal="left" vertical="center" wrapText="1" indent="1"/>
    </xf>
    <xf numFmtId="38" fontId="52" fillId="0" borderId="4" xfId="0" applyNumberFormat="1" applyFont="1" applyBorder="1" applyAlignment="1" applyProtection="1">
      <alignment horizontal="right"/>
    </xf>
    <xf numFmtId="0" fontId="59" fillId="0" borderId="2" xfId="0" applyFont="1" applyFill="1" applyBorder="1" applyAlignment="1" applyProtection="1">
      <alignment horizontal="left" vertical="center" indent="1"/>
    </xf>
    <xf numFmtId="38" fontId="54" fillId="6" borderId="26" xfId="0" applyNumberFormat="1" applyFont="1" applyFill="1" applyBorder="1" applyAlignment="1">
      <alignment horizontal="right"/>
    </xf>
    <xf numFmtId="0" fontId="59" fillId="0" borderId="16" xfId="0" applyFont="1" applyFill="1" applyBorder="1" applyAlignment="1" applyProtection="1">
      <alignment horizontal="left" vertical="center" indent="1"/>
    </xf>
    <xf numFmtId="0" fontId="59" fillId="0" borderId="10" xfId="0" applyFont="1" applyFill="1" applyBorder="1" applyAlignment="1" applyProtection="1">
      <alignment horizontal="center" vertical="center"/>
    </xf>
    <xf numFmtId="38" fontId="52" fillId="6" borderId="3" xfId="0" applyNumberFormat="1" applyFont="1" applyFill="1" applyBorder="1" applyAlignment="1">
      <alignment horizontal="right"/>
    </xf>
    <xf numFmtId="0" fontId="59" fillId="0" borderId="0" xfId="0" applyFont="1" applyAlignment="1" applyProtection="1">
      <alignment vertical="center"/>
    </xf>
    <xf numFmtId="0" fontId="59" fillId="0" borderId="0" xfId="0" applyFont="1" applyAlignment="1" applyProtection="1">
      <alignment horizontal="center" vertical="center"/>
    </xf>
    <xf numFmtId="38" fontId="54" fillId="0" borderId="0" xfId="0" applyNumberFormat="1" applyFont="1" applyAlignment="1" applyProtection="1">
      <alignment vertical="center"/>
    </xf>
    <xf numFmtId="49" fontId="61" fillId="0" borderId="3" xfId="0" applyNumberFormat="1" applyFont="1" applyBorder="1" applyAlignment="1" applyProtection="1">
      <alignment horizontal="center" vertical="center"/>
    </xf>
    <xf numFmtId="0" fontId="54" fillId="0" borderId="0" xfId="0" applyFont="1" applyAlignment="1" applyProtection="1">
      <alignment horizontal="center" vertical="center"/>
    </xf>
    <xf numFmtId="0" fontId="52" fillId="0" borderId="0" xfId="0" applyFont="1" applyFill="1" applyAlignment="1" applyProtection="1">
      <alignment horizontal="center" vertical="center"/>
    </xf>
    <xf numFmtId="0" fontId="54" fillId="0" borderId="0" xfId="0" applyFont="1" applyFill="1" applyAlignment="1" applyProtection="1">
      <alignment horizontal="center" vertical="center"/>
    </xf>
    <xf numFmtId="38" fontId="52" fillId="3" borderId="21" xfId="0" applyNumberFormat="1" applyFont="1" applyFill="1" applyBorder="1" applyAlignment="1" applyProtection="1">
      <alignment horizontal="right"/>
    </xf>
    <xf numFmtId="38" fontId="52" fillId="3" borderId="0" xfId="0" applyNumberFormat="1" applyFont="1" applyFill="1" applyBorder="1" applyAlignment="1" applyProtection="1">
      <alignment horizontal="right"/>
    </xf>
    <xf numFmtId="38" fontId="52" fillId="3" borderId="3" xfId="0" applyNumberFormat="1" applyFont="1" applyFill="1" applyBorder="1" applyAlignment="1" applyProtection="1">
      <alignment horizontal="right"/>
    </xf>
    <xf numFmtId="38" fontId="52" fillId="3" borderId="13" xfId="0" applyNumberFormat="1" applyFont="1" applyFill="1" applyBorder="1" applyAlignment="1" applyProtection="1">
      <alignment horizontal="right"/>
    </xf>
    <xf numFmtId="38" fontId="52" fillId="3" borderId="2" xfId="0" applyNumberFormat="1" applyFont="1" applyFill="1" applyBorder="1" applyAlignment="1" applyProtection="1">
      <alignment horizontal="right"/>
    </xf>
    <xf numFmtId="3" fontId="54" fillId="0" borderId="0" xfId="0" applyNumberFormat="1" applyFont="1" applyAlignment="1" applyProtection="1">
      <alignment vertical="center"/>
    </xf>
    <xf numFmtId="0" fontId="70" fillId="0" borderId="20" xfId="0" applyFont="1" applyBorder="1" applyAlignment="1" applyProtection="1">
      <alignment horizontal="left" indent="2"/>
    </xf>
    <xf numFmtId="0" fontId="59" fillId="0" borderId="11" xfId="0" applyFont="1" applyBorder="1" applyAlignment="1" applyProtection="1">
      <alignment horizontal="center" vertical="center"/>
    </xf>
    <xf numFmtId="38" fontId="52" fillId="0" borderId="19" xfId="0" applyNumberFormat="1" applyFont="1" applyBorder="1" applyAlignment="1" applyProtection="1">
      <alignment horizontal="right"/>
      <protection locked="0"/>
    </xf>
    <xf numFmtId="38" fontId="52" fillId="0" borderId="11" xfId="0" applyNumberFormat="1" applyFont="1" applyBorder="1" applyAlignment="1" applyProtection="1">
      <alignment horizontal="right"/>
      <protection locked="0"/>
    </xf>
    <xf numFmtId="0" fontId="51" fillId="0" borderId="0" xfId="0" applyFont="1" applyAlignment="1" applyProtection="1">
      <alignment vertical="center"/>
    </xf>
    <xf numFmtId="0" fontId="62" fillId="0" borderId="0" xfId="0" applyFont="1" applyAlignment="1" applyProtection="1">
      <alignment vertical="center"/>
    </xf>
    <xf numFmtId="38" fontId="52" fillId="3" borderId="11" xfId="0" applyNumberFormat="1" applyFont="1" applyFill="1" applyBorder="1" applyAlignment="1" applyProtection="1">
      <alignment horizontal="right"/>
    </xf>
    <xf numFmtId="38" fontId="52" fillId="3" borderId="4" xfId="0" applyNumberFormat="1" applyFont="1" applyFill="1" applyBorder="1" applyAlignment="1" applyProtection="1">
      <alignment horizontal="right"/>
    </xf>
    <xf numFmtId="38" fontId="52" fillId="3" borderId="19" xfId="0" applyNumberFormat="1" applyFont="1" applyFill="1" applyBorder="1" applyAlignment="1" applyProtection="1">
      <alignment horizontal="right"/>
    </xf>
    <xf numFmtId="38" fontId="52" fillId="3" borderId="14" xfId="0" applyNumberFormat="1" applyFont="1" applyFill="1" applyBorder="1" applyAlignment="1" applyProtection="1">
      <alignment horizontal="right"/>
    </xf>
    <xf numFmtId="0" fontId="52" fillId="0" borderId="0" xfId="0" applyFont="1" applyFill="1" applyAlignment="1" applyProtection="1">
      <alignment vertical="center"/>
    </xf>
    <xf numFmtId="0" fontId="59" fillId="0" borderId="4" xfId="0" applyFont="1" applyFill="1" applyBorder="1" applyAlignment="1" applyProtection="1">
      <alignment horizontal="center" vertical="center"/>
    </xf>
    <xf numFmtId="38" fontId="52" fillId="6" borderId="2" xfId="0" applyNumberFormat="1" applyFont="1" applyFill="1" applyBorder="1" applyAlignment="1" applyProtection="1">
      <alignment horizontal="right"/>
    </xf>
    <xf numFmtId="0" fontId="59" fillId="0" borderId="2" xfId="0" applyFont="1" applyFill="1" applyBorder="1" applyAlignment="1" applyProtection="1">
      <alignment horizontal="center" vertical="top"/>
    </xf>
    <xf numFmtId="38" fontId="52" fillId="6" borderId="28" xfId="0" applyNumberFormat="1" applyFont="1" applyFill="1" applyBorder="1" applyAlignment="1" applyProtection="1">
      <alignment horizontal="right"/>
    </xf>
    <xf numFmtId="0" fontId="52" fillId="0" borderId="0" xfId="0" applyFont="1" applyFill="1" applyBorder="1" applyAlignment="1" applyProtection="1">
      <alignment vertical="center"/>
    </xf>
    <xf numFmtId="38" fontId="52" fillId="0" borderId="27" xfId="0" applyNumberFormat="1" applyFont="1" applyFill="1" applyBorder="1" applyAlignment="1" applyProtection="1">
      <alignment horizontal="right"/>
      <protection locked="0"/>
    </xf>
    <xf numFmtId="38" fontId="52" fillId="0" borderId="33" xfId="0" applyNumberFormat="1" applyFont="1" applyFill="1" applyBorder="1" applyAlignment="1" applyProtection="1">
      <alignment horizontal="right"/>
      <protection locked="0"/>
    </xf>
    <xf numFmtId="38" fontId="52" fillId="0" borderId="32" xfId="0" applyNumberFormat="1" applyFont="1" applyFill="1" applyBorder="1" applyAlignment="1" applyProtection="1">
      <alignment horizontal="right"/>
      <protection locked="0"/>
    </xf>
    <xf numFmtId="38" fontId="52" fillId="0" borderId="0" xfId="0" applyNumberFormat="1" applyFont="1" applyAlignment="1" applyProtection="1"/>
    <xf numFmtId="0" fontId="59" fillId="0" borderId="11" xfId="0" applyFont="1" applyFill="1" applyBorder="1" applyAlignment="1" applyProtection="1">
      <alignment horizontal="center" vertical="center"/>
    </xf>
    <xf numFmtId="38" fontId="52" fillId="0" borderId="29" xfId="0" applyNumberFormat="1" applyFont="1" applyFill="1" applyBorder="1" applyAlignment="1" applyProtection="1">
      <alignment horizontal="right"/>
      <protection locked="0"/>
    </xf>
    <xf numFmtId="0" fontId="59" fillId="0" borderId="49" xfId="0" applyFont="1" applyBorder="1" applyAlignment="1" applyProtection="1">
      <alignment horizontal="left" vertical="center" indent="4"/>
    </xf>
    <xf numFmtId="0" fontId="59" fillId="0" borderId="31" xfId="0" applyFont="1" applyBorder="1" applyAlignment="1" applyProtection="1">
      <alignment horizontal="center" vertical="center"/>
    </xf>
    <xf numFmtId="40" fontId="52" fillId="7" borderId="33" xfId="0" applyNumberFormat="1" applyFont="1" applyFill="1" applyBorder="1" applyAlignment="1" applyProtection="1">
      <alignment horizontal="right" vertical="center"/>
    </xf>
    <xf numFmtId="0" fontId="59" fillId="0" borderId="13" xfId="0" applyFont="1" applyBorder="1" applyAlignment="1" applyProtection="1">
      <alignment horizontal="left" vertical="center" indent="4"/>
    </xf>
    <xf numFmtId="9" fontId="52" fillId="7" borderId="33" xfId="0" applyNumberFormat="1" applyFont="1" applyFill="1" applyBorder="1" applyAlignment="1" applyProtection="1">
      <alignment horizontal="right" vertical="center"/>
    </xf>
    <xf numFmtId="1" fontId="51" fillId="0" borderId="4" xfId="0" applyNumberFormat="1" applyFont="1" applyBorder="1" applyAlignment="1" applyProtection="1">
      <alignment horizontal="center" vertical="center" wrapText="1"/>
    </xf>
    <xf numFmtId="3" fontId="51" fillId="0" borderId="4" xfId="0" applyNumberFormat="1" applyFont="1" applyBorder="1" applyAlignment="1" applyProtection="1">
      <alignment horizontal="center" vertical="center" wrapText="1"/>
    </xf>
    <xf numFmtId="3" fontId="52" fillId="3" borderId="4" xfId="0" applyNumberFormat="1" applyFont="1" applyFill="1" applyBorder="1" applyAlignment="1" applyProtection="1">
      <alignment horizontal="center"/>
    </xf>
    <xf numFmtId="3" fontId="54" fillId="3" borderId="11" xfId="0" applyNumberFormat="1" applyFont="1" applyFill="1" applyBorder="1" applyAlignment="1" applyProtection="1">
      <alignment horizontal="center"/>
    </xf>
    <xf numFmtId="38" fontId="54" fillId="3" borderId="4" xfId="0" applyNumberFormat="1" applyFont="1" applyFill="1" applyBorder="1" applyAlignment="1" applyProtection="1">
      <alignment horizontal="center"/>
    </xf>
    <xf numFmtId="3" fontId="54" fillId="3" borderId="4" xfId="0" applyNumberFormat="1" applyFont="1" applyFill="1" applyBorder="1" applyAlignment="1" applyProtection="1">
      <alignment horizontal="center"/>
    </xf>
    <xf numFmtId="0" fontId="59" fillId="0" borderId="14" xfId="0" applyFont="1" applyBorder="1" applyAlignment="1" applyProtection="1">
      <alignment horizontal="center"/>
    </xf>
    <xf numFmtId="38" fontId="52" fillId="0" borderId="0" xfId="0" applyNumberFormat="1" applyFont="1" applyAlignment="1" applyProtection="1">
      <alignment horizontal="right"/>
      <protection locked="0"/>
    </xf>
    <xf numFmtId="0" fontId="59" fillId="0" borderId="2" xfId="0" applyFont="1" applyBorder="1" applyAlignment="1" applyProtection="1">
      <alignment horizontal="center"/>
    </xf>
    <xf numFmtId="0" fontId="59" fillId="0" borderId="2" xfId="0" applyFont="1" applyBorder="1" applyAlignment="1" applyProtection="1">
      <alignment horizontal="center" vertical="center" wrapText="1"/>
    </xf>
    <xf numFmtId="38" fontId="52" fillId="0" borderId="13" xfId="0" applyNumberFormat="1" applyFont="1" applyBorder="1" applyAlignment="1" applyProtection="1">
      <alignment horizontal="right"/>
      <protection locked="0"/>
    </xf>
    <xf numFmtId="38" fontId="54" fillId="0" borderId="0" xfId="0" applyNumberFormat="1" applyFont="1" applyProtection="1"/>
    <xf numFmtId="38" fontId="52" fillId="3" borderId="17" xfId="0" applyNumberFormat="1" applyFont="1" applyFill="1" applyBorder="1" applyAlignment="1" applyProtection="1">
      <alignment horizontal="right"/>
    </xf>
    <xf numFmtId="37" fontId="52" fillId="3" borderId="17" xfId="0" applyNumberFormat="1" applyFont="1" applyFill="1" applyBorder="1" applyAlignment="1" applyProtection="1">
      <alignment horizontal="right"/>
    </xf>
    <xf numFmtId="37" fontId="52" fillId="3" borderId="26" xfId="0" applyNumberFormat="1" applyFont="1" applyFill="1" applyBorder="1" applyAlignment="1" applyProtection="1">
      <alignment horizontal="right"/>
    </xf>
    <xf numFmtId="0" fontId="59" fillId="0" borderId="26" xfId="0" applyFont="1" applyFill="1" applyBorder="1" applyAlignment="1" applyProtection="1">
      <alignment horizontal="center" vertical="center"/>
    </xf>
    <xf numFmtId="0" fontId="59" fillId="0" borderId="2" xfId="0" applyFont="1" applyBorder="1" applyAlignment="1" applyProtection="1">
      <alignment horizontal="center" vertical="top"/>
    </xf>
    <xf numFmtId="0" fontId="59" fillId="0" borderId="26" xfId="0" applyFont="1" applyFill="1" applyBorder="1" applyAlignment="1" applyProtection="1">
      <alignment horizontal="center" vertical="top"/>
    </xf>
    <xf numFmtId="0" fontId="59" fillId="0" borderId="18" xfId="0" applyFont="1" applyFill="1" applyBorder="1" applyAlignment="1" applyProtection="1">
      <alignment horizontal="center" vertical="center"/>
    </xf>
    <xf numFmtId="38" fontId="52" fillId="0" borderId="19" xfId="0" applyNumberFormat="1" applyFont="1" applyFill="1" applyBorder="1" applyAlignment="1" applyProtection="1">
      <alignment horizontal="right"/>
      <protection locked="0"/>
    </xf>
    <xf numFmtId="38" fontId="52" fillId="3" borderId="0" xfId="0" applyNumberFormat="1" applyFont="1" applyFill="1" applyAlignment="1" applyProtection="1">
      <alignment horizontal="right"/>
    </xf>
    <xf numFmtId="1" fontId="59" fillId="0" borderId="2" xfId="0" applyNumberFormat="1" applyFont="1" applyBorder="1" applyAlignment="1" applyProtection="1">
      <alignment horizontal="center" vertical="center"/>
    </xf>
    <xf numFmtId="0" fontId="59" fillId="0" borderId="21" xfId="0" applyFont="1" applyBorder="1" applyAlignment="1" applyProtection="1">
      <alignment horizontal="left" vertical="top" wrapText="1" indent="1"/>
    </xf>
    <xf numFmtId="1" fontId="59" fillId="0" borderId="2" xfId="0" applyNumberFormat="1" applyFont="1" applyBorder="1" applyAlignment="1" applyProtection="1">
      <alignment horizontal="center" vertical="top"/>
    </xf>
    <xf numFmtId="38" fontId="52" fillId="3" borderId="38" xfId="0" applyNumberFormat="1" applyFont="1" applyFill="1" applyBorder="1" applyAlignment="1" applyProtection="1">
      <alignment horizontal="right"/>
    </xf>
    <xf numFmtId="38" fontId="52" fillId="3" borderId="28" xfId="0" applyNumberFormat="1" applyFont="1" applyFill="1" applyBorder="1" applyAlignment="1" applyProtection="1">
      <alignment horizontal="right"/>
    </xf>
    <xf numFmtId="1" fontId="59" fillId="0" borderId="4" xfId="0" applyNumberFormat="1" applyFont="1" applyBorder="1" applyAlignment="1" applyProtection="1">
      <alignment horizontal="center" vertical="center"/>
    </xf>
    <xf numFmtId="1" fontId="59" fillId="0" borderId="128" xfId="0" applyNumberFormat="1" applyFont="1" applyBorder="1" applyAlignment="1" applyProtection="1">
      <alignment horizontal="center" vertical="center"/>
    </xf>
    <xf numFmtId="38" fontId="52" fillId="0" borderId="128" xfId="0" applyNumberFormat="1" applyFont="1" applyBorder="1" applyAlignment="1" applyProtection="1">
      <alignment horizontal="right"/>
      <protection locked="0"/>
    </xf>
    <xf numFmtId="38" fontId="52" fillId="3" borderId="128" xfId="0" applyNumberFormat="1" applyFont="1" applyFill="1" applyBorder="1" applyAlignment="1" applyProtection="1">
      <alignment horizontal="right"/>
    </xf>
    <xf numFmtId="38" fontId="52" fillId="3" borderId="29" xfId="0" applyNumberFormat="1" applyFont="1" applyFill="1" applyBorder="1" applyAlignment="1" applyProtection="1">
      <alignment horizontal="right"/>
    </xf>
    <xf numFmtId="1" fontId="59" fillId="0" borderId="32" xfId="0" applyNumberFormat="1" applyFont="1" applyBorder="1" applyAlignment="1" applyProtection="1">
      <alignment horizontal="center" vertical="center"/>
    </xf>
    <xf numFmtId="38" fontId="52" fillId="0" borderId="32" xfId="0" applyNumberFormat="1" applyFont="1" applyBorder="1" applyAlignment="1" applyProtection="1">
      <alignment horizontal="right"/>
      <protection locked="0"/>
    </xf>
    <xf numFmtId="1" fontId="59" fillId="0" borderId="33" xfId="0" applyNumberFormat="1" applyFont="1" applyBorder="1" applyAlignment="1" applyProtection="1">
      <alignment horizontal="center" vertical="center"/>
    </xf>
    <xf numFmtId="38" fontId="52" fillId="0" borderId="37" xfId="0" applyNumberFormat="1" applyFont="1" applyBorder="1" applyAlignment="1" applyProtection="1">
      <alignment horizontal="right"/>
      <protection locked="0"/>
    </xf>
    <xf numFmtId="38" fontId="52" fillId="0" borderId="33" xfId="0" applyNumberFormat="1" applyFont="1" applyBorder="1" applyAlignment="1" applyProtection="1">
      <alignment horizontal="right"/>
      <protection locked="0"/>
    </xf>
    <xf numFmtId="38" fontId="52" fillId="0" borderId="36" xfId="0" applyNumberFormat="1" applyFont="1" applyFill="1" applyBorder="1" applyAlignment="1" applyProtection="1">
      <alignment horizontal="right"/>
      <protection locked="0"/>
    </xf>
    <xf numFmtId="38" fontId="52" fillId="0" borderId="27" xfId="0" applyNumberFormat="1" applyFont="1" applyBorder="1" applyAlignment="1" applyProtection="1">
      <alignment horizontal="right"/>
      <protection locked="0"/>
    </xf>
    <xf numFmtId="38" fontId="52" fillId="0" borderId="55" xfId="0" applyNumberFormat="1" applyFont="1" applyBorder="1" applyAlignment="1" applyProtection="1">
      <alignment horizontal="right" vertical="center"/>
      <protection locked="0"/>
    </xf>
    <xf numFmtId="38" fontId="52" fillId="0" borderId="32" xfId="0" applyNumberFormat="1" applyFont="1" applyBorder="1" applyAlignment="1" applyProtection="1">
      <alignment horizontal="right" vertical="center"/>
      <protection locked="0"/>
    </xf>
    <xf numFmtId="38" fontId="52" fillId="0" borderId="27" xfId="0" applyNumberFormat="1" applyFont="1" applyFill="1" applyBorder="1" applyAlignment="1" applyProtection="1">
      <alignment horizontal="right" vertical="center"/>
      <protection locked="0"/>
    </xf>
    <xf numFmtId="38" fontId="52" fillId="0" borderId="32" xfId="0" applyNumberFormat="1" applyFont="1" applyFill="1" applyBorder="1" applyAlignment="1" applyProtection="1">
      <alignment horizontal="right" vertical="center"/>
      <protection locked="0"/>
    </xf>
    <xf numFmtId="0" fontId="59" fillId="0" borderId="2" xfId="0" applyFont="1" applyBorder="1" applyAlignment="1" applyProtection="1">
      <alignment horizontal="center" vertical="top" wrapText="1"/>
    </xf>
    <xf numFmtId="38" fontId="52" fillId="3" borderId="39" xfId="0" applyNumberFormat="1" applyFont="1" applyFill="1" applyBorder="1" applyAlignment="1" applyProtection="1">
      <alignment horizontal="right"/>
    </xf>
    <xf numFmtId="38" fontId="52" fillId="0" borderId="2" xfId="0" applyNumberFormat="1" applyFont="1" applyFill="1" applyBorder="1" applyAlignment="1" applyProtection="1">
      <alignment horizontal="right" vertical="center"/>
      <protection locked="0"/>
    </xf>
    <xf numFmtId="38" fontId="52" fillId="6" borderId="2" xfId="0" applyNumberFormat="1" applyFont="1" applyFill="1" applyBorder="1" applyAlignment="1" applyProtection="1">
      <alignment horizontal="right" vertical="center"/>
    </xf>
    <xf numFmtId="0" fontId="59" fillId="0" borderId="26" xfId="0" applyFont="1" applyBorder="1" applyAlignment="1" applyProtection="1">
      <alignment horizontal="center" vertical="center"/>
    </xf>
    <xf numFmtId="0" fontId="59" fillId="0" borderId="131" xfId="0" applyFont="1" applyFill="1" applyBorder="1" applyAlignment="1" applyProtection="1">
      <alignment horizontal="center" vertical="center"/>
    </xf>
    <xf numFmtId="38" fontId="52" fillId="0" borderId="125" xfId="0" applyNumberFormat="1" applyFont="1" applyFill="1" applyBorder="1" applyAlignment="1" applyProtection="1">
      <alignment horizontal="right"/>
      <protection locked="0"/>
    </xf>
    <xf numFmtId="0" fontId="59" fillId="0" borderId="100" xfId="0" applyFont="1" applyFill="1" applyBorder="1" applyAlignment="1" applyProtection="1">
      <alignment horizontal="center" vertical="center"/>
    </xf>
    <xf numFmtId="38" fontId="52" fillId="0" borderId="124" xfId="0" applyNumberFormat="1" applyFont="1" applyFill="1" applyBorder="1" applyAlignment="1" applyProtection="1">
      <alignment horizontal="right"/>
      <protection locked="0"/>
    </xf>
    <xf numFmtId="38" fontId="52" fillId="0" borderId="112" xfId="0" applyNumberFormat="1" applyFont="1" applyFill="1" applyBorder="1" applyAlignment="1" applyProtection="1">
      <alignment horizontal="right"/>
      <protection locked="0"/>
    </xf>
    <xf numFmtId="38" fontId="52" fillId="0" borderId="55" xfId="0" applyNumberFormat="1" applyFont="1" applyFill="1" applyBorder="1" applyAlignment="1" applyProtection="1">
      <alignment horizontal="right"/>
      <protection locked="0"/>
    </xf>
    <xf numFmtId="0" fontId="54" fillId="0" borderId="0" xfId="0" applyFont="1" applyAlignment="1" applyProtection="1"/>
    <xf numFmtId="0" fontId="59" fillId="0" borderId="0" xfId="0" applyFont="1" applyAlignment="1" applyProtection="1">
      <alignment horizontal="left" vertical="center" wrapText="1"/>
    </xf>
    <xf numFmtId="0" fontId="59" fillId="0" borderId="0" xfId="0" applyFont="1" applyAlignment="1" applyProtection="1">
      <alignment horizontal="center" vertical="center" wrapText="1"/>
    </xf>
    <xf numFmtId="0" fontId="54" fillId="0" borderId="0" xfId="0" applyFont="1" applyAlignment="1" applyProtection="1">
      <alignment wrapText="1"/>
    </xf>
    <xf numFmtId="0" fontId="54" fillId="0" borderId="0" xfId="0" applyFont="1" applyAlignment="1"/>
    <xf numFmtId="38" fontId="52" fillId="3" borderId="31" xfId="0" applyNumberFormat="1" applyFont="1" applyFill="1" applyBorder="1" applyAlignment="1" applyProtection="1">
      <alignment horizontal="right" vertical="center"/>
    </xf>
    <xf numFmtId="38" fontId="52" fillId="3" borderId="28" xfId="0" applyNumberFormat="1" applyFont="1" applyFill="1" applyBorder="1" applyAlignment="1" applyProtection="1">
      <alignment horizontal="right" vertical="center"/>
    </xf>
    <xf numFmtId="38" fontId="52" fillId="3" borderId="0" xfId="0" applyNumberFormat="1" applyFont="1" applyFill="1" applyAlignment="1" applyProtection="1">
      <alignment horizontal="right" vertical="center"/>
    </xf>
    <xf numFmtId="38" fontId="52" fillId="3" borderId="26" xfId="0" applyNumberFormat="1" applyFont="1" applyFill="1" applyBorder="1" applyAlignment="1" applyProtection="1">
      <alignment horizontal="right" vertical="center"/>
    </xf>
    <xf numFmtId="49" fontId="59" fillId="0" borderId="3" xfId="0" applyNumberFormat="1" applyFont="1" applyBorder="1" applyAlignment="1">
      <alignment horizontal="center" vertical="center"/>
    </xf>
    <xf numFmtId="49" fontId="51"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61" fillId="0" borderId="26" xfId="0" applyNumberFormat="1" applyFont="1" applyBorder="1" applyAlignment="1">
      <alignment horizontal="center" vertical="center" wrapText="1"/>
    </xf>
    <xf numFmtId="3" fontId="51" fillId="0" borderId="26" xfId="0" applyNumberFormat="1" applyFont="1" applyBorder="1" applyAlignment="1">
      <alignment horizontal="center" vertical="center"/>
    </xf>
    <xf numFmtId="3" fontId="51" fillId="0" borderId="26" xfId="0" applyNumberFormat="1" applyFont="1" applyBorder="1" applyAlignment="1">
      <alignment horizontal="center" vertical="center" wrapText="1"/>
    </xf>
    <xf numFmtId="0" fontId="54" fillId="0" borderId="0" xfId="0" applyFont="1" applyAlignment="1">
      <alignment horizontal="center" vertical="top" wrapText="1"/>
    </xf>
    <xf numFmtId="0" fontId="54" fillId="0" borderId="0" xfId="0" applyFont="1" applyBorder="1" applyAlignment="1">
      <alignment vertical="center"/>
    </xf>
    <xf numFmtId="3" fontId="52" fillId="3" borderId="128" xfId="0" applyNumberFormat="1" applyFont="1" applyFill="1" applyBorder="1" applyAlignment="1">
      <alignment horizontal="center"/>
    </xf>
    <xf numFmtId="3" fontId="52" fillId="3" borderId="26" xfId="0" applyNumberFormat="1" applyFont="1" applyFill="1" applyBorder="1" applyAlignment="1">
      <alignment horizontal="center"/>
    </xf>
    <xf numFmtId="3" fontId="52" fillId="3" borderId="128" xfId="0" applyNumberFormat="1" applyFont="1" applyFill="1" applyBorder="1" applyAlignment="1">
      <alignment horizontal="right"/>
    </xf>
    <xf numFmtId="0" fontId="59" fillId="0" borderId="0" xfId="0" applyFont="1" applyBorder="1" applyAlignment="1"/>
    <xf numFmtId="49" fontId="59" fillId="0" borderId="2" xfId="0" applyNumberFormat="1" applyFont="1" applyBorder="1" applyAlignment="1">
      <alignment horizontal="center" vertical="center"/>
    </xf>
    <xf numFmtId="38" fontId="52" fillId="2" borderId="2" xfId="0" applyNumberFormat="1" applyFont="1" applyFill="1" applyBorder="1" applyAlignment="1">
      <alignment horizontal="right"/>
    </xf>
    <xf numFmtId="38" fontId="52" fillId="3" borderId="26" xfId="0" applyNumberFormat="1" applyFont="1" applyFill="1" applyBorder="1" applyAlignment="1">
      <alignment horizontal="right"/>
    </xf>
    <xf numFmtId="49" fontId="61" fillId="2" borderId="27" xfId="0" applyNumberFormat="1" applyFont="1" applyFill="1" applyBorder="1" applyAlignment="1">
      <alignment horizontal="center" vertical="center"/>
    </xf>
    <xf numFmtId="38" fontId="52" fillId="3" borderId="28" xfId="0" applyNumberFormat="1" applyFont="1" applyFill="1" applyBorder="1" applyAlignment="1">
      <alignment horizontal="right"/>
    </xf>
    <xf numFmtId="0" fontId="59" fillId="0" borderId="0" xfId="0" applyFont="1" applyFill="1" applyBorder="1" applyAlignment="1"/>
    <xf numFmtId="0" fontId="59" fillId="0" borderId="0" xfId="0" applyFont="1" applyFill="1"/>
    <xf numFmtId="3" fontId="61" fillId="3" borderId="13" xfId="0" applyNumberFormat="1" applyFont="1" applyFill="1" applyBorder="1" applyAlignment="1">
      <alignment horizontal="left" vertical="center" wrapText="1" indent="1"/>
    </xf>
    <xf numFmtId="49" fontId="61" fillId="3" borderId="14" xfId="0" applyNumberFormat="1" applyFont="1" applyFill="1" applyBorder="1" applyAlignment="1">
      <alignment horizontal="center" vertical="center"/>
    </xf>
    <xf numFmtId="38" fontId="52" fillId="3" borderId="4" xfId="0" applyNumberFormat="1" applyFont="1" applyFill="1" applyBorder="1" applyAlignment="1">
      <alignment horizontal="right"/>
    </xf>
    <xf numFmtId="164" fontId="61" fillId="3" borderId="126" xfId="0" applyNumberFormat="1" applyFont="1" applyFill="1" applyBorder="1" applyAlignment="1">
      <alignment horizontal="left" vertical="center" wrapText="1" indent="1"/>
    </xf>
    <xf numFmtId="49" fontId="61" fillId="3" borderId="31" xfId="0" applyNumberFormat="1" applyFont="1" applyFill="1" applyBorder="1" applyAlignment="1">
      <alignment horizontal="center" vertical="center"/>
    </xf>
    <xf numFmtId="38" fontId="52" fillId="3" borderId="29" xfId="0" applyNumberFormat="1" applyFont="1" applyFill="1" applyBorder="1" applyAlignment="1">
      <alignment horizontal="right"/>
    </xf>
    <xf numFmtId="49" fontId="59" fillId="0" borderId="3" xfId="0" applyNumberFormat="1" applyFont="1" applyBorder="1" applyAlignment="1">
      <alignment horizontal="center" vertical="center" wrapText="1"/>
    </xf>
    <xf numFmtId="49" fontId="59" fillId="0" borderId="2" xfId="0" applyNumberFormat="1" applyFont="1" applyBorder="1" applyAlignment="1">
      <alignment horizontal="center" vertical="top"/>
    </xf>
    <xf numFmtId="38" fontId="52" fillId="3" borderId="31" xfId="0" applyNumberFormat="1" applyFont="1" applyFill="1" applyBorder="1" applyAlignment="1">
      <alignment horizontal="right"/>
    </xf>
    <xf numFmtId="49" fontId="59" fillId="0" borderId="4" xfId="0" applyNumberFormat="1" applyFont="1" applyBorder="1" applyAlignment="1">
      <alignment horizontal="center" vertical="center"/>
    </xf>
    <xf numFmtId="49" fontId="61" fillId="3" borderId="11" xfId="0" applyNumberFormat="1" applyFont="1" applyFill="1" applyBorder="1" applyAlignment="1">
      <alignment horizontal="center" vertical="center"/>
    </xf>
    <xf numFmtId="49" fontId="59" fillId="0" borderId="33" xfId="0" applyNumberFormat="1" applyFont="1" applyFill="1" applyBorder="1" applyAlignment="1">
      <alignment horizontal="center" vertical="center"/>
    </xf>
    <xf numFmtId="0" fontId="59" fillId="0" borderId="0" xfId="0" applyFont="1" applyAlignment="1">
      <alignment vertical="center"/>
    </xf>
    <xf numFmtId="38" fontId="52" fillId="5" borderId="4" xfId="0" applyNumberFormat="1" applyFont="1" applyFill="1" applyBorder="1" applyAlignment="1" applyProtection="1">
      <alignment horizontal="right"/>
      <protection locked="0"/>
    </xf>
    <xf numFmtId="0" fontId="59" fillId="0" borderId="29" xfId="0" applyFont="1" applyFill="1" applyBorder="1" applyAlignment="1">
      <alignment horizontal="center" vertical="center"/>
    </xf>
    <xf numFmtId="38" fontId="52" fillId="6" borderId="28" xfId="0" applyNumberFormat="1" applyFont="1" applyFill="1" applyBorder="1" applyAlignment="1">
      <alignment horizontal="right"/>
    </xf>
    <xf numFmtId="0" fontId="59" fillId="0" borderId="4" xfId="0" applyFont="1" applyFill="1" applyBorder="1" applyAlignment="1">
      <alignment horizontal="center" vertical="center"/>
    </xf>
    <xf numFmtId="38" fontId="52" fillId="6" borderId="26" xfId="0" applyNumberFormat="1" applyFont="1" applyFill="1" applyBorder="1" applyAlignment="1">
      <alignment horizontal="right"/>
    </xf>
    <xf numFmtId="0" fontId="59" fillId="0" borderId="2" xfId="0" applyFont="1" applyFill="1" applyBorder="1" applyAlignment="1">
      <alignment horizontal="center" vertical="center"/>
    </xf>
    <xf numFmtId="0" fontId="59" fillId="0" borderId="128" xfId="0" applyFont="1" applyFill="1" applyBorder="1" applyAlignment="1">
      <alignment horizontal="center" vertical="center"/>
    </xf>
    <xf numFmtId="38" fontId="52" fillId="0" borderId="128" xfId="0" applyNumberFormat="1" applyFont="1" applyFill="1" applyBorder="1" applyAlignment="1" applyProtection="1">
      <alignment horizontal="right"/>
      <protection locked="0"/>
    </xf>
    <xf numFmtId="38" fontId="52" fillId="6" borderId="4" xfId="0" applyNumberFormat="1" applyFont="1" applyFill="1" applyBorder="1" applyAlignment="1">
      <alignment horizontal="right"/>
    </xf>
    <xf numFmtId="49" fontId="59" fillId="0" borderId="4" xfId="0" applyNumberFormat="1" applyFont="1" applyFill="1" applyBorder="1" applyAlignment="1">
      <alignment horizontal="center" vertical="center"/>
    </xf>
    <xf numFmtId="164" fontId="61" fillId="6" borderId="13" xfId="0" applyNumberFormat="1"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0" fontId="59" fillId="0" borderId="0" xfId="0" applyFont="1" applyAlignment="1"/>
    <xf numFmtId="49" fontId="61" fillId="0" borderId="29" xfId="0" applyNumberFormat="1" applyFont="1" applyFill="1" applyBorder="1" applyAlignment="1">
      <alignment horizontal="center" vertical="center"/>
    </xf>
    <xf numFmtId="3" fontId="61" fillId="0" borderId="13" xfId="0" applyNumberFormat="1" applyFont="1" applyBorder="1" applyAlignment="1">
      <alignment horizontal="left" vertical="top" wrapText="1" indent="2"/>
    </xf>
    <xf numFmtId="49" fontId="59" fillId="0" borderId="21" xfId="0" applyNumberFormat="1" applyFont="1" applyFill="1" applyBorder="1" applyAlignment="1">
      <alignment horizontal="left" vertical="top" indent="1"/>
    </xf>
    <xf numFmtId="38" fontId="52" fillId="0" borderId="21" xfId="0" applyNumberFormat="1" applyFont="1" applyFill="1" applyBorder="1" applyAlignment="1">
      <alignment horizontal="right"/>
    </xf>
    <xf numFmtId="0" fontId="52" fillId="0" borderId="0" xfId="0" applyFont="1" applyAlignment="1">
      <alignment vertical="center"/>
    </xf>
    <xf numFmtId="3" fontId="61" fillId="3" borderId="12" xfId="0" applyNumberFormat="1" applyFont="1" applyFill="1" applyBorder="1" applyAlignment="1">
      <alignment horizontal="left" vertical="center" wrapText="1" indent="1"/>
    </xf>
    <xf numFmtId="164" fontId="61" fillId="3" borderId="13" xfId="0" applyNumberFormat="1" applyFont="1" applyFill="1" applyBorder="1" applyAlignment="1">
      <alignment horizontal="left" vertical="center" wrapText="1" indent="1"/>
    </xf>
    <xf numFmtId="38" fontId="52" fillId="3" borderId="2" xfId="0" applyNumberFormat="1" applyFont="1" applyFill="1" applyBorder="1" applyAlignment="1">
      <alignment horizontal="right"/>
    </xf>
    <xf numFmtId="49" fontId="59" fillId="0" borderId="29" xfId="0" applyNumberFormat="1" applyFont="1" applyFill="1" applyBorder="1" applyAlignment="1">
      <alignment horizontal="center" vertical="center"/>
    </xf>
    <xf numFmtId="38" fontId="52" fillId="0" borderId="29" xfId="0" applyNumberFormat="1" applyFont="1" applyBorder="1" applyAlignment="1" applyProtection="1">
      <alignment horizontal="right"/>
      <protection locked="0"/>
    </xf>
    <xf numFmtId="164" fontId="61" fillId="3" borderId="13" xfId="0" applyNumberFormat="1" applyFont="1" applyFill="1" applyBorder="1" applyAlignment="1" applyProtection="1">
      <alignment horizontal="left" vertical="center" wrapText="1" indent="1"/>
    </xf>
    <xf numFmtId="49" fontId="61" fillId="3" borderId="14" xfId="0" applyNumberFormat="1" applyFont="1" applyFill="1" applyBorder="1" applyAlignment="1" applyProtection="1">
      <alignment horizontal="center" vertical="center"/>
    </xf>
    <xf numFmtId="49" fontId="61" fillId="7" borderId="27" xfId="0" applyNumberFormat="1" applyFont="1" applyFill="1" applyBorder="1" applyAlignment="1">
      <alignment horizontal="center" vertical="center"/>
    </xf>
    <xf numFmtId="3" fontId="61" fillId="6" borderId="17" xfId="0" applyNumberFormat="1" applyFont="1" applyFill="1" applyBorder="1" applyAlignment="1">
      <alignment horizontal="left" vertical="center" wrapText="1" indent="1"/>
    </xf>
    <xf numFmtId="49" fontId="61" fillId="6" borderId="26" xfId="0" applyNumberFormat="1" applyFont="1" applyFill="1" applyBorder="1" applyAlignment="1">
      <alignment horizontal="center" vertical="center"/>
    </xf>
    <xf numFmtId="38" fontId="52" fillId="6" borderId="29" xfId="0" applyNumberFormat="1" applyFont="1" applyFill="1" applyBorder="1" applyAlignment="1">
      <alignment horizontal="right"/>
    </xf>
    <xf numFmtId="3" fontId="61" fillId="0" borderId="13" xfId="0" applyNumberFormat="1" applyFont="1" applyFill="1" applyBorder="1" applyAlignment="1">
      <alignment horizontal="left" vertical="top" wrapText="1" indent="2"/>
    </xf>
    <xf numFmtId="0" fontId="54" fillId="0" borderId="21" xfId="0" applyFont="1" applyFill="1" applyBorder="1" applyAlignment="1">
      <alignment horizontal="left" vertical="top" wrapText="1" indent="2"/>
    </xf>
    <xf numFmtId="0" fontId="54" fillId="0" borderId="0" xfId="0" applyFont="1" applyFill="1" applyBorder="1" applyAlignment="1"/>
    <xf numFmtId="0" fontId="54" fillId="0" borderId="0" xfId="0" applyFont="1" applyFill="1" applyBorder="1"/>
    <xf numFmtId="0" fontId="52" fillId="0" borderId="0" xfId="0" applyFont="1" applyBorder="1" applyAlignment="1"/>
    <xf numFmtId="0" fontId="52" fillId="0" borderId="0" xfId="0" applyFont="1"/>
    <xf numFmtId="3" fontId="61" fillId="3" borderId="126" xfId="0" applyNumberFormat="1" applyFont="1" applyFill="1" applyBorder="1" applyAlignment="1">
      <alignment horizontal="left" vertical="center" wrapText="1" indent="1"/>
    </xf>
    <xf numFmtId="49" fontId="61" fillId="3" borderId="29" xfId="0" applyNumberFormat="1" applyFont="1" applyFill="1" applyBorder="1" applyAlignment="1">
      <alignment horizontal="center" vertical="center"/>
    </xf>
    <xf numFmtId="49" fontId="61" fillId="3" borderId="4" xfId="0" applyNumberFormat="1" applyFont="1" applyFill="1" applyBorder="1" applyAlignment="1">
      <alignment horizontal="center" vertical="top"/>
    </xf>
    <xf numFmtId="49" fontId="61" fillId="3" borderId="2" xfId="0" applyNumberFormat="1" applyFont="1" applyFill="1" applyBorder="1" applyAlignment="1">
      <alignment horizontal="center" vertical="top"/>
    </xf>
    <xf numFmtId="49" fontId="59" fillId="0" borderId="21" xfId="0" applyNumberFormat="1" applyFont="1" applyFill="1" applyBorder="1" applyAlignment="1">
      <alignment horizontal="center" vertical="top"/>
    </xf>
    <xf numFmtId="0" fontId="54" fillId="0" borderId="0" xfId="0" applyFont="1" applyFill="1"/>
    <xf numFmtId="0" fontId="61" fillId="3" borderId="13" xfId="0" applyFont="1" applyFill="1" applyBorder="1" applyAlignment="1">
      <alignment horizontal="left" vertical="center" wrapText="1" indent="1"/>
    </xf>
    <xf numFmtId="49" fontId="61" fillId="3" borderId="127" xfId="0" applyNumberFormat="1" applyFont="1" applyFill="1" applyBorder="1" applyAlignment="1">
      <alignment horizontal="center" vertical="center"/>
    </xf>
    <xf numFmtId="49" fontId="59" fillId="0" borderId="128" xfId="0" applyNumberFormat="1" applyFont="1" applyBorder="1" applyAlignment="1">
      <alignment horizontal="center" vertical="center"/>
    </xf>
    <xf numFmtId="49" fontId="61" fillId="3" borderId="4" xfId="0" applyNumberFormat="1" applyFont="1" applyFill="1" applyBorder="1" applyAlignment="1">
      <alignment horizontal="center" vertical="center"/>
    </xf>
    <xf numFmtId="3" fontId="61" fillId="6" borderId="29" xfId="0" applyNumberFormat="1" applyFont="1" applyFill="1" applyBorder="1" applyAlignment="1">
      <alignment horizontal="left" vertical="center" wrapText="1" indent="1"/>
    </xf>
    <xf numFmtId="49" fontId="61" fillId="6" borderId="29" xfId="0" applyNumberFormat="1" applyFont="1" applyFill="1" applyBorder="1" applyAlignment="1">
      <alignment horizontal="center" vertical="center"/>
    </xf>
    <xf numFmtId="3" fontId="61" fillId="3" borderId="2" xfId="0" applyNumberFormat="1" applyFont="1" applyFill="1" applyBorder="1" applyAlignment="1">
      <alignment horizontal="left" vertical="center" wrapText="1" indent="1"/>
    </xf>
    <xf numFmtId="49" fontId="61" fillId="3" borderId="11" xfId="0" applyNumberFormat="1" applyFont="1" applyFill="1" applyBorder="1" applyAlignment="1">
      <alignment horizontal="center" vertical="center" wrapText="1"/>
    </xf>
    <xf numFmtId="49" fontId="59" fillId="0" borderId="3" xfId="0" applyNumberFormat="1" applyFont="1" applyBorder="1" applyAlignment="1">
      <alignment horizontal="center" vertical="top"/>
    </xf>
    <xf numFmtId="49" fontId="61" fillId="3" borderId="31" xfId="0" applyNumberFormat="1" applyFont="1" applyFill="1" applyBorder="1" applyAlignment="1">
      <alignment horizontal="center" vertical="center" wrapText="1"/>
    </xf>
    <xf numFmtId="49" fontId="59" fillId="0" borderId="2" xfId="0" applyNumberFormat="1" applyFont="1" applyBorder="1" applyAlignment="1">
      <alignment horizontal="center" vertical="center" wrapText="1"/>
    </xf>
    <xf numFmtId="38" fontId="52" fillId="3" borderId="128" xfId="0" applyNumberFormat="1" applyFont="1" applyFill="1" applyBorder="1" applyAlignment="1">
      <alignment horizontal="right"/>
    </xf>
    <xf numFmtId="38" fontId="52" fillId="3" borderId="3" xfId="0" applyNumberFormat="1" applyFont="1" applyFill="1" applyBorder="1" applyAlignment="1">
      <alignment horizontal="right"/>
    </xf>
    <xf numFmtId="164" fontId="61" fillId="3" borderId="17" xfId="0" applyNumberFormat="1" applyFont="1" applyFill="1" applyBorder="1" applyAlignment="1">
      <alignment horizontal="left" vertical="center" wrapText="1" indent="1"/>
    </xf>
    <xf numFmtId="0" fontId="59" fillId="0" borderId="2" xfId="0" applyFont="1" applyBorder="1" applyAlignment="1">
      <alignment horizontal="center" vertical="center"/>
    </xf>
    <xf numFmtId="49" fontId="59" fillId="0" borderId="2" xfId="0" applyNumberFormat="1" applyFont="1" applyFill="1" applyBorder="1" applyAlignment="1">
      <alignment horizontal="center" vertical="center"/>
    </xf>
    <xf numFmtId="3" fontId="61" fillId="0" borderId="126" xfId="0" applyNumberFormat="1" applyFont="1" applyFill="1" applyBorder="1" applyAlignment="1">
      <alignment horizontal="left" vertical="top" wrapText="1" indent="1"/>
    </xf>
    <xf numFmtId="0" fontId="54" fillId="0" borderId="20" xfId="0" applyFont="1" applyFill="1" applyBorder="1" applyAlignment="1">
      <alignment horizontal="left" vertical="top" wrapText="1"/>
    </xf>
    <xf numFmtId="38" fontId="52" fillId="0" borderId="20" xfId="0" applyNumberFormat="1" applyFont="1" applyFill="1" applyBorder="1" applyAlignment="1">
      <alignment horizontal="right"/>
    </xf>
    <xf numFmtId="38" fontId="52" fillId="0" borderId="0" xfId="0" applyNumberFormat="1" applyFont="1" applyFill="1" applyBorder="1" applyAlignment="1">
      <alignment horizontal="right"/>
    </xf>
    <xf numFmtId="0" fontId="61" fillId="6" borderId="12" xfId="0" applyFont="1" applyFill="1" applyBorder="1" applyAlignment="1">
      <alignment horizontal="left" vertical="center" wrapText="1" indent="1"/>
    </xf>
    <xf numFmtId="49" fontId="59" fillId="6"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center"/>
    </xf>
    <xf numFmtId="49" fontId="59" fillId="0" borderId="14" xfId="0" applyNumberFormat="1" applyFont="1" applyFill="1" applyBorder="1" applyAlignment="1">
      <alignment horizontal="center" vertical="top"/>
    </xf>
    <xf numFmtId="164" fontId="61" fillId="3" borderId="13" xfId="0" applyNumberFormat="1" applyFont="1" applyFill="1" applyBorder="1" applyAlignment="1">
      <alignment horizontal="left" vertical="top" wrapText="1" indent="1"/>
    </xf>
    <xf numFmtId="49" fontId="61" fillId="3" borderId="14" xfId="0" applyNumberFormat="1" applyFont="1" applyFill="1" applyBorder="1" applyAlignment="1">
      <alignment horizontal="center" vertical="top"/>
    </xf>
    <xf numFmtId="0" fontId="54" fillId="6" borderId="0" xfId="0" applyFont="1" applyFill="1" applyAlignment="1">
      <alignment vertical="center"/>
    </xf>
    <xf numFmtId="49" fontId="61" fillId="6" borderId="2" xfId="7" applyNumberFormat="1" applyFont="1" applyFill="1" applyBorder="1" applyAlignment="1">
      <alignment horizontal="left" vertical="center" wrapText="1" indent="1"/>
    </xf>
    <xf numFmtId="0" fontId="61" fillId="6" borderId="2" xfId="8" applyNumberFormat="1" applyFont="1" applyFill="1" applyBorder="1" applyAlignment="1">
      <alignment horizontal="center" vertical="top"/>
    </xf>
    <xf numFmtId="38" fontId="52" fillId="6" borderId="0" xfId="8" applyNumberFormat="1" applyFont="1" applyFill="1" applyBorder="1" applyAlignment="1" applyProtection="1">
      <alignment horizontal="right"/>
    </xf>
    <xf numFmtId="38" fontId="52" fillId="6" borderId="26" xfId="8" applyNumberFormat="1" applyFont="1" applyFill="1" applyBorder="1" applyAlignment="1" applyProtection="1">
      <alignment horizontal="right"/>
    </xf>
    <xf numFmtId="38" fontId="52" fillId="0" borderId="2" xfId="8" applyNumberFormat="1" applyFont="1" applyFill="1" applyBorder="1" applyAlignment="1" applyProtection="1">
      <alignment horizontal="right"/>
      <protection locked="0"/>
    </xf>
    <xf numFmtId="38" fontId="52" fillId="0" borderId="2" xfId="6" applyNumberFormat="1" applyFont="1" applyBorder="1" applyProtection="1">
      <protection locked="0"/>
    </xf>
    <xf numFmtId="0" fontId="78" fillId="0" borderId="0" xfId="6" applyFont="1"/>
    <xf numFmtId="0" fontId="59" fillId="0" borderId="17" xfId="0" applyFont="1" applyBorder="1" applyAlignment="1">
      <alignment horizontal="left" vertical="center" wrapText="1"/>
    </xf>
    <xf numFmtId="49" fontId="59" fillId="0" borderId="0" xfId="0" applyNumberFormat="1" applyFont="1" applyAlignment="1">
      <alignment horizontal="center" vertical="center"/>
    </xf>
    <xf numFmtId="0" fontId="54" fillId="0" borderId="0" xfId="0" applyFont="1" applyAlignment="1">
      <alignment horizontal="right" vertical="center"/>
    </xf>
    <xf numFmtId="38" fontId="54" fillId="0" borderId="0" xfId="0" applyNumberFormat="1" applyFont="1" applyAlignment="1">
      <alignment horizontal="right" vertical="center"/>
    </xf>
    <xf numFmtId="38" fontId="54" fillId="0" borderId="0" xfId="0" applyNumberFormat="1" applyFont="1" applyFill="1" applyAlignment="1">
      <alignment horizontal="right" vertical="center"/>
    </xf>
    <xf numFmtId="38" fontId="61" fillId="6" borderId="3" xfId="0" applyNumberFormat="1" applyFont="1" applyFill="1" applyBorder="1" applyAlignment="1">
      <alignment horizontal="center" vertical="center" wrapText="1"/>
    </xf>
    <xf numFmtId="0" fontId="59" fillId="0" borderId="2" xfId="0" applyFont="1" applyBorder="1" applyAlignment="1">
      <alignment horizontal="left" vertical="center" wrapText="1" indent="1"/>
    </xf>
    <xf numFmtId="38" fontId="54" fillId="0" borderId="0" xfId="0" applyNumberFormat="1" applyFont="1"/>
    <xf numFmtId="0" fontId="70" fillId="0" borderId="0" xfId="0" applyFont="1" applyAlignment="1">
      <alignment horizontal="left" indent="2"/>
    </xf>
    <xf numFmtId="0" fontId="70" fillId="0" borderId="0" xfId="0" applyFont="1" applyAlignment="1">
      <alignment horizontal="left"/>
    </xf>
    <xf numFmtId="0" fontId="70" fillId="0" borderId="0" xfId="0" applyFont="1" applyAlignment="1">
      <alignment horizontal="left" vertical="top" indent="2"/>
    </xf>
    <xf numFmtId="0" fontId="70" fillId="0" borderId="0" xfId="0" applyFont="1" applyAlignment="1">
      <alignment horizontal="left" vertical="top"/>
    </xf>
    <xf numFmtId="49" fontId="59" fillId="0" borderId="0" xfId="0" applyNumberFormat="1" applyFont="1" applyFill="1" applyBorder="1" applyAlignment="1" applyProtection="1">
      <alignment horizontal="left" vertical="center"/>
    </xf>
    <xf numFmtId="49" fontId="59" fillId="0" borderId="0" xfId="0" applyNumberFormat="1" applyFont="1" applyAlignment="1" applyProtection="1">
      <alignment horizontal="left" vertical="center"/>
    </xf>
    <xf numFmtId="49" fontId="61" fillId="0" borderId="2" xfId="0" applyNumberFormat="1" applyFont="1" applyFill="1" applyBorder="1" applyAlignment="1" applyProtection="1">
      <alignment horizontal="center" vertical="center" wrapText="1"/>
    </xf>
    <xf numFmtId="49" fontId="59" fillId="0" borderId="13" xfId="0" applyNumberFormat="1" applyFont="1" applyBorder="1" applyAlignment="1" applyProtection="1">
      <alignment horizontal="left" vertical="center" indent="1"/>
    </xf>
    <xf numFmtId="49" fontId="59" fillId="0" borderId="21" xfId="0" applyNumberFormat="1" applyFont="1" applyBorder="1" applyAlignment="1" applyProtection="1">
      <alignment horizontal="left" vertical="center"/>
    </xf>
    <xf numFmtId="38" fontId="52" fillId="0" borderId="2" xfId="0" applyNumberFormat="1" applyFont="1" applyBorder="1" applyAlignment="1" applyProtection="1">
      <alignment horizontal="right" vertical="center"/>
      <protection locked="0"/>
    </xf>
    <xf numFmtId="38" fontId="52" fillId="3" borderId="0" xfId="0" applyNumberFormat="1" applyFont="1" applyFill="1" applyBorder="1" applyAlignment="1" applyProtection="1">
      <alignment horizontal="right" vertical="center"/>
    </xf>
    <xf numFmtId="38" fontId="52" fillId="3" borderId="18" xfId="0" applyNumberFormat="1" applyFont="1" applyFill="1" applyBorder="1" applyAlignment="1" applyProtection="1">
      <alignment horizontal="right" vertical="center"/>
    </xf>
    <xf numFmtId="0" fontId="78" fillId="0" borderId="0" xfId="9" applyFont="1" applyFill="1"/>
    <xf numFmtId="49" fontId="61" fillId="0" borderId="2" xfId="9" applyNumberFormat="1" applyFont="1" applyFill="1" applyBorder="1" applyAlignment="1">
      <alignment horizontal="center" vertical="center" wrapText="1"/>
    </xf>
    <xf numFmtId="0" fontId="54" fillId="0" borderId="0" xfId="9" applyFont="1" applyFill="1"/>
    <xf numFmtId="164" fontId="59" fillId="0" borderId="2" xfId="9" applyNumberFormat="1" applyFont="1" applyFill="1" applyBorder="1" applyAlignment="1" applyProtection="1">
      <alignment horizontal="left" vertical="center"/>
      <protection locked="0"/>
    </xf>
    <xf numFmtId="177" fontId="59" fillId="0" borderId="2" xfId="9" applyNumberFormat="1" applyFont="1" applyFill="1" applyBorder="1" applyAlignment="1" applyProtection="1">
      <alignment horizontal="right"/>
      <protection locked="0"/>
    </xf>
    <xf numFmtId="38" fontId="52" fillId="0" borderId="2" xfId="9" applyNumberFormat="1" applyFont="1" applyFill="1" applyBorder="1" applyAlignment="1" applyProtection="1">
      <alignment horizontal="right"/>
      <protection locked="0"/>
    </xf>
    <xf numFmtId="3" fontId="52" fillId="0" borderId="2" xfId="9" applyNumberFormat="1" applyFont="1" applyFill="1" applyBorder="1" applyAlignment="1" applyProtection="1">
      <alignment horizontal="right" vertical="center"/>
      <protection locked="0"/>
    </xf>
    <xf numFmtId="0" fontId="54" fillId="0" borderId="0" xfId="9" applyFont="1" applyFill="1" applyAlignment="1"/>
    <xf numFmtId="0" fontId="59" fillId="0" borderId="0" xfId="9" applyFont="1" applyFill="1" applyAlignment="1"/>
    <xf numFmtId="38" fontId="52" fillId="0" borderId="2" xfId="9" applyNumberFormat="1" applyFont="1" applyFill="1" applyBorder="1" applyAlignment="1" applyProtection="1">
      <alignment horizontal="right" vertical="center"/>
      <protection locked="0"/>
    </xf>
    <xf numFmtId="0" fontId="78" fillId="0" borderId="0" xfId="9" applyFont="1" applyFill="1" applyAlignment="1">
      <alignment vertical="top"/>
    </xf>
    <xf numFmtId="0" fontId="52" fillId="0" borderId="2" xfId="0" applyFont="1" applyFill="1" applyBorder="1" applyAlignment="1" applyProtection="1">
      <alignment horizontal="right"/>
      <protection locked="0"/>
    </xf>
    <xf numFmtId="0" fontId="52" fillId="0" borderId="2" xfId="9" applyFont="1" applyFill="1" applyBorder="1" applyAlignment="1" applyProtection="1">
      <alignment horizontal="right" vertical="top"/>
      <protection locked="0"/>
    </xf>
    <xf numFmtId="38" fontId="52" fillId="0" borderId="2" xfId="9" applyNumberFormat="1" applyFont="1" applyFill="1" applyBorder="1" applyAlignment="1" applyProtection="1">
      <alignment horizontal="right" vertical="top"/>
      <protection locked="0"/>
    </xf>
    <xf numFmtId="38" fontId="52" fillId="0" borderId="2" xfId="9" quotePrefix="1" applyNumberFormat="1" applyFont="1" applyFill="1" applyBorder="1" applyAlignment="1" applyProtection="1">
      <alignment horizontal="right"/>
      <protection locked="0"/>
    </xf>
    <xf numFmtId="0" fontId="59" fillId="0" borderId="0" xfId="9" applyFont="1" applyFill="1" applyBorder="1" applyAlignment="1"/>
    <xf numFmtId="38" fontId="52" fillId="6" borderId="2" xfId="9" applyNumberFormat="1" applyFont="1" applyFill="1" applyBorder="1" applyAlignment="1" applyProtection="1">
      <alignment horizontal="right"/>
    </xf>
    <xf numFmtId="0" fontId="78" fillId="0" borderId="0" xfId="9" applyFont="1" applyFill="1" applyAlignment="1"/>
    <xf numFmtId="0" fontId="59" fillId="0" borderId="0" xfId="9" applyFont="1" applyFill="1" applyAlignment="1">
      <alignment vertical="top"/>
    </xf>
    <xf numFmtId="0" fontId="59" fillId="0" borderId="0" xfId="9" applyFont="1" applyFill="1" applyAlignment="1">
      <alignment horizontal="left" indent="1"/>
    </xf>
    <xf numFmtId="49" fontId="59" fillId="0" borderId="0" xfId="9" applyNumberFormat="1" applyFont="1" applyFill="1" applyAlignment="1">
      <alignment horizontal="right" vertical="center"/>
    </xf>
    <xf numFmtId="0" fontId="59" fillId="0" borderId="0" xfId="9" applyFont="1" applyFill="1" applyAlignment="1">
      <alignment horizontal="left" vertical="center" indent="1"/>
    </xf>
    <xf numFmtId="0" fontId="59" fillId="0" borderId="0" xfId="9" applyFont="1" applyFill="1" applyAlignment="1">
      <alignment vertical="center"/>
    </xf>
    <xf numFmtId="0" fontId="59" fillId="0" borderId="0" xfId="9" applyFont="1" applyFill="1" applyAlignment="1">
      <alignment horizontal="left" vertical="top" indent="1"/>
    </xf>
    <xf numFmtId="0" fontId="59" fillId="0" borderId="0" xfId="9" applyFont="1" applyFill="1" applyAlignment="1">
      <alignment horizontal="left"/>
    </xf>
    <xf numFmtId="0" fontId="78" fillId="0" borderId="0" xfId="9" applyFont="1" applyFill="1" applyBorder="1" applyAlignment="1">
      <alignment horizontal="left" vertical="center"/>
    </xf>
    <xf numFmtId="0" fontId="59" fillId="0" borderId="0" xfId="9" applyFont="1" applyFill="1" applyBorder="1" applyAlignment="1">
      <alignment horizontal="left"/>
    </xf>
    <xf numFmtId="49" fontId="59" fillId="0" borderId="0" xfId="9" applyNumberFormat="1" applyFont="1" applyFill="1" applyBorder="1" applyAlignment="1">
      <alignment horizontal="right"/>
    </xf>
    <xf numFmtId="0" fontId="54" fillId="0" borderId="15" xfId="9" applyFont="1" applyFill="1" applyBorder="1" applyAlignment="1" applyProtection="1">
      <protection locked="0"/>
    </xf>
    <xf numFmtId="49" fontId="59" fillId="0" borderId="0" xfId="9" applyNumberFormat="1" applyFont="1" applyFill="1" applyAlignment="1">
      <alignment horizontal="left" vertical="center"/>
    </xf>
    <xf numFmtId="49" fontId="70" fillId="0" borderId="0" xfId="9" applyNumberFormat="1" applyFont="1" applyFill="1" applyAlignment="1">
      <alignment horizontal="left" vertical="center"/>
    </xf>
    <xf numFmtId="0" fontId="61" fillId="0" borderId="9" xfId="0" applyFont="1" applyBorder="1" applyAlignment="1" applyProtection="1">
      <alignment horizontal="center" vertical="center" wrapText="1"/>
    </xf>
    <xf numFmtId="0" fontId="61" fillId="0" borderId="22" xfId="0" applyFont="1" applyFill="1" applyBorder="1" applyAlignment="1" applyProtection="1">
      <alignment horizontal="center" vertical="center"/>
    </xf>
    <xf numFmtId="0" fontId="61" fillId="0" borderId="22" xfId="0" applyFont="1" applyFill="1" applyBorder="1" applyAlignment="1" applyProtection="1">
      <alignment horizontal="center" vertical="center" wrapText="1"/>
    </xf>
    <xf numFmtId="0" fontId="54" fillId="0" borderId="7" xfId="0" applyFont="1" applyBorder="1" applyAlignment="1" applyProtection="1">
      <alignment vertical="center"/>
    </xf>
    <xf numFmtId="38" fontId="52" fillId="0" borderId="22" xfId="0" applyNumberFormat="1" applyFont="1" applyBorder="1" applyAlignment="1" applyProtection="1">
      <alignment vertical="center"/>
      <protection locked="0"/>
    </xf>
    <xf numFmtId="38" fontId="52" fillId="0" borderId="22" xfId="0" applyNumberFormat="1" applyFont="1" applyFill="1" applyBorder="1" applyAlignment="1" applyProtection="1">
      <alignment horizontal="right" vertical="center"/>
      <protection locked="0"/>
    </xf>
    <xf numFmtId="0" fontId="54" fillId="6" borderId="7" xfId="0" applyFont="1" applyFill="1" applyBorder="1" applyAlignment="1" applyProtection="1">
      <alignment vertical="center"/>
    </xf>
    <xf numFmtId="38" fontId="52" fillId="6" borderId="45" xfId="0" applyNumberFormat="1" applyFont="1" applyFill="1" applyBorder="1" applyAlignment="1" applyProtection="1">
      <alignment vertical="center"/>
    </xf>
    <xf numFmtId="38" fontId="52" fillId="6" borderId="22" xfId="0" applyNumberFormat="1" applyFont="1" applyFill="1" applyBorder="1" applyAlignment="1" applyProtection="1">
      <alignment vertical="center"/>
    </xf>
    <xf numFmtId="38" fontId="52" fillId="6" borderId="45" xfId="0" applyNumberFormat="1" applyFont="1" applyFill="1" applyBorder="1" applyAlignment="1" applyProtection="1">
      <alignment horizontal="right" vertical="center"/>
    </xf>
    <xf numFmtId="49" fontId="59" fillId="0" borderId="7" xfId="0" applyNumberFormat="1" applyFont="1" applyBorder="1" applyAlignment="1" applyProtection="1">
      <alignment horizontal="center" vertical="center" wrapText="1"/>
    </xf>
    <xf numFmtId="38" fontId="52" fillId="6" borderId="8" xfId="0" applyNumberFormat="1" applyFont="1" applyFill="1" applyBorder="1" applyAlignment="1" applyProtection="1">
      <alignment vertical="center"/>
    </xf>
    <xf numFmtId="38" fontId="52" fillId="0" borderId="22" xfId="0" applyNumberFormat="1" applyFont="1" applyFill="1" applyBorder="1" applyAlignment="1" applyProtection="1">
      <alignment vertical="center"/>
      <protection locked="0"/>
    </xf>
    <xf numFmtId="38" fontId="52" fillId="6" borderId="8" xfId="0" applyNumberFormat="1" applyFont="1" applyFill="1" applyBorder="1" applyAlignment="1" applyProtection="1">
      <alignment horizontal="right" vertical="center"/>
    </xf>
    <xf numFmtId="0" fontId="59" fillId="0" borderId="46" xfId="0" applyFont="1" applyBorder="1" applyAlignment="1" applyProtection="1">
      <alignment horizontal="left" indent="1"/>
    </xf>
    <xf numFmtId="0" fontId="59" fillId="0" borderId="6" xfId="0" applyFont="1" applyBorder="1" applyAlignment="1" applyProtection="1">
      <alignment horizontal="left" indent="1"/>
    </xf>
    <xf numFmtId="0" fontId="54" fillId="0" borderId="7" xfId="0" applyFont="1" applyBorder="1" applyAlignment="1">
      <alignment horizontal="left" indent="1"/>
    </xf>
    <xf numFmtId="49" fontId="59" fillId="0" borderId="7" xfId="0" applyNumberFormat="1" applyFont="1" applyBorder="1" applyAlignment="1" applyProtection="1">
      <alignment horizontal="center" vertical="center"/>
    </xf>
    <xf numFmtId="0" fontId="59" fillId="0" borderId="46" xfId="0" applyFont="1" applyBorder="1" applyAlignment="1" applyProtection="1">
      <alignment horizontal="left" vertical="center" indent="1"/>
    </xf>
    <xf numFmtId="0" fontId="59" fillId="0" borderId="6" xfId="0" applyFont="1" applyBorder="1" applyAlignment="1" applyProtection="1">
      <alignment horizontal="left" vertical="center" wrapText="1" indent="1"/>
    </xf>
    <xf numFmtId="0" fontId="54" fillId="0" borderId="7" xfId="0" applyFont="1" applyBorder="1" applyAlignment="1">
      <alignment horizontal="left" wrapText="1" indent="1"/>
    </xf>
    <xf numFmtId="38" fontId="52" fillId="6" borderId="22"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vertical="center"/>
    </xf>
    <xf numFmtId="49" fontId="59" fillId="0" borderId="6" xfId="0" applyNumberFormat="1" applyFont="1" applyBorder="1" applyAlignment="1" applyProtection="1">
      <alignment horizontal="center" vertical="center"/>
    </xf>
    <xf numFmtId="38" fontId="52" fillId="0" borderId="7" xfId="0" applyNumberFormat="1" applyFont="1" applyBorder="1" applyAlignment="1" applyProtection="1">
      <alignment vertical="center"/>
      <protection locked="0"/>
    </xf>
    <xf numFmtId="49" fontId="59" fillId="6" borderId="59" xfId="0" applyNumberFormat="1" applyFont="1" applyFill="1" applyBorder="1" applyAlignment="1" applyProtection="1">
      <alignment horizontal="center" vertical="center"/>
    </xf>
    <xf numFmtId="0" fontId="52" fillId="6" borderId="42" xfId="0" applyFont="1" applyFill="1" applyBorder="1" applyAlignment="1" applyProtection="1">
      <alignment horizontal="right" vertical="center"/>
    </xf>
    <xf numFmtId="0" fontId="52" fillId="6" borderId="43" xfId="0" applyFont="1" applyFill="1" applyBorder="1" applyAlignment="1" applyProtection="1">
      <alignment horizontal="right" vertical="center"/>
    </xf>
    <xf numFmtId="0" fontId="52" fillId="6" borderId="40" xfId="0" applyFont="1" applyFill="1" applyBorder="1" applyAlignment="1" applyProtection="1">
      <alignment horizontal="right" vertical="center"/>
    </xf>
    <xf numFmtId="49" fontId="59" fillId="0" borderId="22" xfId="0" applyNumberFormat="1" applyFont="1" applyBorder="1" applyAlignment="1" applyProtection="1">
      <alignment horizontal="center" vertical="center"/>
    </xf>
    <xf numFmtId="49" fontId="59" fillId="3" borderId="22" xfId="0" applyNumberFormat="1" applyFont="1" applyFill="1" applyBorder="1" applyAlignment="1" applyProtection="1">
      <alignment horizontal="center" vertical="center"/>
    </xf>
    <xf numFmtId="38" fontId="52" fillId="3" borderId="45" xfId="0" applyNumberFormat="1" applyFont="1" applyFill="1" applyBorder="1" applyAlignment="1" applyProtection="1">
      <alignment vertical="center"/>
    </xf>
    <xf numFmtId="38" fontId="52" fillId="3" borderId="44" xfId="0" applyNumberFormat="1" applyFont="1" applyFill="1" applyBorder="1" applyAlignment="1" applyProtection="1">
      <alignment vertical="center"/>
    </xf>
    <xf numFmtId="38" fontId="52" fillId="3" borderId="8" xfId="0" applyNumberFormat="1" applyFont="1" applyFill="1" applyBorder="1" applyAlignment="1" applyProtection="1">
      <alignment horizontal="right" vertical="center"/>
    </xf>
    <xf numFmtId="38" fontId="52" fillId="3" borderId="44" xfId="0" applyNumberFormat="1" applyFont="1" applyFill="1" applyBorder="1" applyAlignment="1" applyProtection="1">
      <alignment horizontal="right" vertical="center"/>
    </xf>
    <xf numFmtId="38" fontId="52" fillId="6" borderId="44" xfId="0" applyNumberFormat="1" applyFont="1" applyFill="1" applyBorder="1" applyAlignment="1" applyProtection="1">
      <alignment horizontal="right" vertical="center"/>
    </xf>
    <xf numFmtId="38" fontId="52" fillId="3" borderId="8" xfId="0" applyNumberFormat="1" applyFont="1" applyFill="1" applyBorder="1" applyAlignment="1" applyProtection="1">
      <alignment vertical="center"/>
    </xf>
    <xf numFmtId="38" fontId="52" fillId="0" borderId="8" xfId="0" applyNumberFormat="1" applyFont="1" applyFill="1" applyBorder="1" applyAlignment="1" applyProtection="1">
      <alignment horizontal="right" vertical="center"/>
      <protection locked="0"/>
    </xf>
    <xf numFmtId="0" fontId="61" fillId="0" borderId="46" xfId="0" applyFont="1" applyFill="1" applyBorder="1" applyAlignment="1">
      <alignment horizontal="left" indent="2"/>
    </xf>
    <xf numFmtId="0" fontId="61" fillId="0" borderId="6" xfId="0" applyFont="1" applyFill="1" applyBorder="1" applyAlignment="1" applyProtection="1">
      <alignment horizontal="left" vertical="center"/>
    </xf>
    <xf numFmtId="0" fontId="54" fillId="0" borderId="7" xfId="0" applyFont="1" applyBorder="1" applyAlignment="1" applyProtection="1"/>
    <xf numFmtId="0" fontId="59" fillId="0" borderId="22" xfId="0" applyFont="1" applyFill="1" applyBorder="1" applyAlignment="1">
      <alignment horizontal="center" wrapText="1"/>
    </xf>
    <xf numFmtId="38" fontId="52" fillId="0" borderId="8" xfId="0" applyNumberFormat="1" applyFont="1" applyFill="1" applyBorder="1" applyAlignment="1" applyProtection="1">
      <alignment vertical="center"/>
      <protection locked="0"/>
    </xf>
    <xf numFmtId="0" fontId="52" fillId="0" borderId="50" xfId="0" applyFont="1" applyBorder="1" applyAlignment="1" applyProtection="1">
      <alignment vertical="center"/>
    </xf>
    <xf numFmtId="0" fontId="54" fillId="0" borderId="9" xfId="0" applyFont="1" applyBorder="1" applyProtection="1"/>
    <xf numFmtId="0" fontId="54" fillId="0" borderId="40" xfId="0" applyFont="1" applyBorder="1" applyProtection="1"/>
    <xf numFmtId="0" fontId="62" fillId="0" borderId="0" xfId="0" applyFont="1" applyBorder="1" applyAlignment="1" applyProtection="1">
      <alignment horizontal="center"/>
    </xf>
    <xf numFmtId="0" fontId="62" fillId="0" borderId="22" xfId="0" applyFont="1" applyBorder="1" applyAlignment="1" applyProtection="1">
      <alignment horizontal="center"/>
      <protection locked="0"/>
    </xf>
    <xf numFmtId="0" fontId="59" fillId="0" borderId="0" xfId="0" applyFont="1" applyAlignment="1" applyProtection="1">
      <alignment horizontal="left" vertical="center" indent="1"/>
    </xf>
    <xf numFmtId="0" fontId="59" fillId="0" borderId="5" xfId="0" applyFont="1" applyBorder="1" applyAlignment="1" applyProtection="1">
      <alignment vertical="center"/>
    </xf>
    <xf numFmtId="0" fontId="59" fillId="0" borderId="0" xfId="0" applyFont="1" applyAlignment="1" applyProtection="1">
      <alignment horizontal="left" indent="1"/>
    </xf>
    <xf numFmtId="0" fontId="59" fillId="0" borderId="22" xfId="0" applyFont="1" applyBorder="1" applyAlignment="1" applyProtection="1">
      <alignment horizontal="left" vertical="center"/>
    </xf>
    <xf numFmtId="0" fontId="70" fillId="0" borderId="5" xfId="0" applyFont="1" applyBorder="1" applyAlignment="1" applyProtection="1"/>
    <xf numFmtId="0" fontId="52" fillId="0" borderId="40" xfId="0" applyFont="1" applyBorder="1" applyAlignment="1" applyProtection="1">
      <alignment vertical="center"/>
    </xf>
    <xf numFmtId="0" fontId="70" fillId="0" borderId="5" xfId="0" applyFont="1" applyBorder="1" applyAlignment="1" applyProtection="1">
      <alignment vertical="top"/>
    </xf>
    <xf numFmtId="0" fontId="54" fillId="6" borderId="6" xfId="0" applyFont="1" applyFill="1" applyBorder="1" applyProtection="1"/>
    <xf numFmtId="0" fontId="52" fillId="6" borderId="22" xfId="0" applyFont="1" applyFill="1" applyBorder="1" applyAlignment="1" applyProtection="1">
      <alignment vertical="center"/>
    </xf>
    <xf numFmtId="0" fontId="91" fillId="0" borderId="0" xfId="0" applyFont="1" applyAlignment="1" applyProtection="1">
      <alignment horizontal="left" indent="2"/>
    </xf>
    <xf numFmtId="0" fontId="59" fillId="0" borderId="6" xfId="0" applyFont="1" applyBorder="1" applyAlignment="1" applyProtection="1">
      <alignment vertical="center"/>
    </xf>
    <xf numFmtId="0" fontId="59" fillId="0" borderId="7" xfId="0" applyFont="1" applyBorder="1" applyAlignment="1" applyProtection="1">
      <alignment vertical="center"/>
    </xf>
    <xf numFmtId="0" fontId="59" fillId="0" borderId="6" xfId="0" applyFont="1" applyBorder="1" applyAlignment="1" applyProtection="1">
      <alignment horizontal="left" vertical="center" indent="1"/>
    </xf>
    <xf numFmtId="0" fontId="91" fillId="0" borderId="0" xfId="0" applyFont="1" applyAlignment="1" applyProtection="1">
      <alignment horizontal="left" vertical="top"/>
    </xf>
    <xf numFmtId="0" fontId="59" fillId="0" borderId="0" xfId="0" applyFont="1" applyAlignment="1" applyProtection="1">
      <alignment vertical="top"/>
    </xf>
    <xf numFmtId="0" fontId="54" fillId="0" borderId="0" xfId="0" applyFont="1" applyAlignment="1" applyProtection="1">
      <alignment vertical="top"/>
    </xf>
    <xf numFmtId="0" fontId="54" fillId="0" borderId="0" xfId="0" applyFont="1" applyBorder="1" applyAlignment="1" applyProtection="1">
      <alignment vertical="top"/>
    </xf>
    <xf numFmtId="0" fontId="61" fillId="6" borderId="46" xfId="0" applyFont="1" applyFill="1" applyBorder="1" applyAlignment="1" applyProtection="1">
      <alignment vertical="center"/>
    </xf>
    <xf numFmtId="0" fontId="76" fillId="0" borderId="50" xfId="0" applyFont="1" applyFill="1" applyBorder="1" applyAlignment="1" applyProtection="1">
      <alignment horizontal="left" indent="2"/>
    </xf>
    <xf numFmtId="0" fontId="54" fillId="0" borderId="9" xfId="0" applyFont="1" applyBorder="1" applyAlignment="1">
      <alignment horizontal="left" vertical="center"/>
    </xf>
    <xf numFmtId="0" fontId="54" fillId="0" borderId="9" xfId="0" applyFont="1" applyFill="1" applyBorder="1" applyAlignment="1" applyProtection="1">
      <alignment vertical="center"/>
    </xf>
    <xf numFmtId="0" fontId="51" fillId="0" borderId="9" xfId="0" applyFont="1" applyFill="1" applyBorder="1" applyAlignment="1" applyProtection="1">
      <alignment horizontal="left" vertical="center"/>
    </xf>
    <xf numFmtId="0" fontId="54" fillId="0" borderId="9" xfId="0" applyFont="1" applyFill="1" applyBorder="1" applyAlignment="1">
      <alignment horizontal="left" vertical="center"/>
    </xf>
    <xf numFmtId="0" fontId="61" fillId="0" borderId="50" xfId="0" applyFont="1" applyBorder="1" applyAlignment="1" applyProtection="1">
      <alignment horizontal="center" vertical="center" wrapText="1"/>
    </xf>
    <xf numFmtId="0" fontId="61" fillId="0" borderId="8" xfId="0" applyFont="1" applyBorder="1" applyAlignment="1" applyProtection="1">
      <alignment horizontal="center" vertical="center" wrapText="1"/>
    </xf>
    <xf numFmtId="0" fontId="51" fillId="0" borderId="8" xfId="0" applyFont="1" applyBorder="1" applyAlignment="1" applyProtection="1">
      <alignment horizontal="center" vertical="center" wrapText="1"/>
    </xf>
    <xf numFmtId="0" fontId="54" fillId="0" borderId="0" xfId="0" applyFont="1" applyAlignment="1" applyProtection="1">
      <alignment horizontal="center" vertical="center" wrapText="1"/>
    </xf>
    <xf numFmtId="38" fontId="52" fillId="0" borderId="44" xfId="0" applyNumberFormat="1" applyFont="1" applyFill="1" applyBorder="1" applyAlignment="1" applyProtection="1">
      <alignment horizontal="right" vertical="center"/>
      <protection locked="0"/>
    </xf>
    <xf numFmtId="0" fontId="61" fillId="6" borderId="44" xfId="0" applyFont="1" applyFill="1" applyBorder="1" applyAlignment="1" applyProtection="1">
      <alignment horizontal="center" vertical="center" wrapText="1"/>
    </xf>
    <xf numFmtId="38" fontId="61" fillId="6" borderId="44" xfId="0" quotePrefix="1" applyNumberFormat="1" applyFont="1" applyFill="1" applyBorder="1" applyAlignment="1" applyProtection="1">
      <alignment horizontal="center" vertical="center"/>
    </xf>
    <xf numFmtId="49" fontId="52" fillId="6" borderId="45" xfId="0" applyNumberFormat="1" applyFont="1" applyFill="1" applyBorder="1" applyAlignment="1" applyProtection="1">
      <alignment horizontal="right" vertical="center"/>
    </xf>
    <xf numFmtId="49" fontId="52" fillId="6" borderId="44" xfId="0" applyNumberFormat="1" applyFont="1" applyFill="1" applyBorder="1" applyAlignment="1" applyProtection="1">
      <alignment horizontal="right" vertical="center"/>
    </xf>
    <xf numFmtId="0" fontId="59" fillId="0" borderId="22" xfId="0" applyFont="1" applyBorder="1" applyAlignment="1" applyProtection="1">
      <alignment horizontal="center" vertical="center"/>
    </xf>
    <xf numFmtId="38" fontId="52" fillId="0" borderId="8" xfId="0" applyNumberFormat="1" applyFont="1" applyBorder="1" applyAlignment="1" applyProtection="1">
      <alignment horizontal="right" vertical="center"/>
      <protection locked="0"/>
    </xf>
    <xf numFmtId="49" fontId="52" fillId="3" borderId="8" xfId="0" applyNumberFormat="1" applyFont="1" applyFill="1" applyBorder="1" applyAlignment="1" applyProtection="1">
      <alignment horizontal="right" vertical="center"/>
    </xf>
    <xf numFmtId="38" fontId="61" fillId="6" borderId="44" xfId="0" applyNumberFormat="1" applyFont="1" applyFill="1" applyBorder="1" applyAlignment="1" applyProtection="1">
      <alignment horizontal="center" vertical="center"/>
    </xf>
    <xf numFmtId="38" fontId="52" fillId="0" borderId="22" xfId="0" applyNumberFormat="1" applyFont="1" applyBorder="1" applyAlignment="1" applyProtection="1">
      <alignment horizontal="right" vertical="center"/>
      <protection locked="0"/>
    </xf>
    <xf numFmtId="0" fontId="59" fillId="0" borderId="46" xfId="0" applyFont="1" applyBorder="1" applyAlignment="1" applyProtection="1">
      <alignment horizontal="left" vertical="center" wrapText="1" indent="1"/>
    </xf>
    <xf numFmtId="38" fontId="52" fillId="0" borderId="22" xfId="0" applyNumberFormat="1" applyFont="1" applyBorder="1" applyAlignment="1" applyProtection="1">
      <alignment horizontal="right"/>
      <protection locked="0"/>
    </xf>
    <xf numFmtId="38" fontId="52" fillId="0" borderId="22" xfId="0" applyNumberFormat="1" applyFont="1" applyFill="1" applyBorder="1" applyAlignment="1" applyProtection="1">
      <alignment horizontal="right"/>
      <protection locked="0"/>
    </xf>
    <xf numFmtId="0" fontId="59" fillId="0" borderId="46" xfId="0" applyFont="1" applyBorder="1" applyAlignment="1" applyProtection="1">
      <alignment horizontal="left" vertical="center" wrapText="1" indent="2"/>
    </xf>
    <xf numFmtId="49" fontId="61" fillId="6" borderId="44" xfId="0" applyNumberFormat="1" applyFont="1" applyFill="1" applyBorder="1" applyAlignment="1" applyProtection="1">
      <alignment horizontal="center" vertical="center"/>
    </xf>
    <xf numFmtId="38" fontId="52" fillId="6" borderId="43" xfId="0" applyNumberFormat="1" applyFont="1" applyFill="1" applyBorder="1" applyAlignment="1" applyProtection="1">
      <alignment horizontal="right" vertical="center"/>
    </xf>
    <xf numFmtId="0" fontId="54" fillId="6" borderId="8" xfId="0" applyFont="1" applyFill="1" applyBorder="1" applyAlignment="1" applyProtection="1">
      <alignment vertical="center"/>
    </xf>
    <xf numFmtId="0" fontId="54" fillId="0" borderId="0" xfId="0" applyFont="1" applyAlignment="1" applyProtection="1">
      <alignment horizontal="right" vertical="center" indent="1"/>
    </xf>
    <xf numFmtId="0" fontId="59" fillId="0" borderId="0" xfId="0" applyFont="1" applyAlignment="1" applyProtection="1">
      <alignment horizontal="right" vertical="center" indent="1"/>
    </xf>
    <xf numFmtId="0" fontId="59" fillId="0" borderId="0" xfId="0" applyFont="1" applyBorder="1" applyAlignment="1" applyProtection="1">
      <alignment horizontal="right" vertical="center" indent="1"/>
    </xf>
    <xf numFmtId="0" fontId="59" fillId="0" borderId="56" xfId="10" applyFont="1" applyFill="1" applyBorder="1" applyAlignment="1">
      <alignment vertical="center"/>
    </xf>
    <xf numFmtId="0" fontId="59" fillId="0" borderId="0" xfId="10" applyFont="1" applyAlignment="1">
      <alignment vertical="center"/>
    </xf>
    <xf numFmtId="0" fontId="59" fillId="0" borderId="56" xfId="10" applyFont="1" applyFill="1" applyBorder="1" applyAlignment="1">
      <alignment horizontal="centerContinuous" vertical="center"/>
    </xf>
    <xf numFmtId="0" fontId="93" fillId="0" borderId="0" xfId="10" applyFont="1" applyBorder="1" applyAlignment="1">
      <alignment vertical="top"/>
    </xf>
    <xf numFmtId="0" fontId="59" fillId="0" borderId="0" xfId="10" applyFont="1" applyBorder="1" applyAlignment="1">
      <alignment vertical="center"/>
    </xf>
    <xf numFmtId="0" fontId="59" fillId="0" borderId="0" xfId="10" applyFont="1" applyBorder="1" applyAlignment="1">
      <alignment horizontal="right" vertical="center"/>
    </xf>
    <xf numFmtId="0" fontId="65" fillId="0" borderId="0" xfId="10" applyFont="1" applyFill="1" applyAlignment="1">
      <alignment horizontal="left" vertical="center" indent="1"/>
    </xf>
    <xf numFmtId="0" fontId="65" fillId="0" borderId="0" xfId="10" applyFont="1" applyAlignment="1">
      <alignment horizontal="center" vertical="center"/>
    </xf>
    <xf numFmtId="0" fontId="59" fillId="0" borderId="0" xfId="10" applyFont="1" applyAlignment="1">
      <alignment horizontal="right" vertical="center"/>
    </xf>
    <xf numFmtId="0" fontId="65" fillId="0" borderId="0" xfId="10" applyFont="1" applyAlignment="1">
      <alignment vertical="center"/>
    </xf>
    <xf numFmtId="0" fontId="59" fillId="0" borderId="0" xfId="10" applyFont="1" applyFill="1" applyAlignment="1">
      <alignment vertical="center"/>
    </xf>
    <xf numFmtId="0" fontId="61" fillId="0" borderId="0" xfId="10" applyFont="1" applyFill="1" applyBorder="1" applyAlignment="1">
      <alignment horizontal="left"/>
    </xf>
    <xf numFmtId="0" fontId="59" fillId="0" borderId="0" xfId="10" applyFont="1" applyFill="1" applyBorder="1" applyAlignment="1">
      <alignment vertical="center"/>
    </xf>
    <xf numFmtId="0" fontId="59" fillId="0" borderId="0" xfId="10" applyFont="1" applyFill="1" applyBorder="1" applyAlignment="1">
      <alignment horizontal="right" vertical="center"/>
    </xf>
    <xf numFmtId="0" fontId="59" fillId="0" borderId="0" xfId="10" applyFont="1" applyFill="1" applyAlignment="1">
      <alignment horizontal="left" vertical="center"/>
    </xf>
    <xf numFmtId="49" fontId="59" fillId="0" borderId="0" xfId="10" applyNumberFormat="1" applyFont="1" applyFill="1" applyAlignment="1">
      <alignment horizontal="left" vertical="center"/>
    </xf>
    <xf numFmtId="0" fontId="59" fillId="0" borderId="0" xfId="10" applyFont="1" applyFill="1" applyAlignment="1">
      <alignment horizontal="right" vertical="center"/>
    </xf>
    <xf numFmtId="3" fontId="59" fillId="0" borderId="0" xfId="10" applyNumberFormat="1" applyFont="1" applyFill="1" applyAlignment="1">
      <alignment vertical="center"/>
    </xf>
    <xf numFmtId="3" fontId="59" fillId="0" borderId="0" xfId="10" applyNumberFormat="1" applyFont="1" applyFill="1" applyBorder="1" applyAlignment="1">
      <alignment vertical="center"/>
    </xf>
    <xf numFmtId="0" fontId="61" fillId="0" borderId="0" xfId="10" applyFont="1" applyFill="1" applyBorder="1" applyAlignment="1">
      <alignment horizontal="left" vertical="center"/>
    </xf>
    <xf numFmtId="0" fontId="59" fillId="0" borderId="0" xfId="10" applyFont="1" applyFill="1" applyAlignment="1">
      <alignment horizontal="center" vertical="center"/>
    </xf>
    <xf numFmtId="0" fontId="59" fillId="0" borderId="0" xfId="10" applyFont="1" applyFill="1" applyAlignment="1">
      <alignment vertical="center" wrapText="1"/>
    </xf>
    <xf numFmtId="0" fontId="59" fillId="0" borderId="0" xfId="10" applyFont="1" applyFill="1" applyAlignment="1">
      <alignment horizontal="center" vertical="top"/>
    </xf>
    <xf numFmtId="0" fontId="59" fillId="0" borderId="0" xfId="10" applyFont="1" applyFill="1" applyAlignment="1">
      <alignment vertical="top" wrapText="1"/>
    </xf>
    <xf numFmtId="0" fontId="59" fillId="0" borderId="0" xfId="10" applyFont="1" applyFill="1" applyBorder="1" applyAlignment="1">
      <alignment horizontal="right" vertical="top"/>
    </xf>
    <xf numFmtId="1" fontId="59" fillId="0" borderId="0" xfId="10" applyNumberFormat="1" applyFont="1" applyFill="1" applyAlignment="1">
      <alignment horizontal="center" vertical="center"/>
    </xf>
    <xf numFmtId="1" fontId="59" fillId="0" borderId="0" xfId="10" applyNumberFormat="1" applyFont="1" applyFill="1" applyAlignment="1">
      <alignment horizontal="left" vertical="center"/>
    </xf>
    <xf numFmtId="38" fontId="59" fillId="0" borderId="0" xfId="10" applyNumberFormat="1" applyFont="1" applyFill="1" applyAlignment="1">
      <alignment horizontal="right"/>
    </xf>
    <xf numFmtId="0" fontId="59" fillId="0" borderId="0" xfId="10" quotePrefix="1" applyFont="1" applyFill="1" applyAlignment="1">
      <alignment horizontal="left" vertical="center" wrapText="1"/>
    </xf>
    <xf numFmtId="167" fontId="59" fillId="0" borderId="0" xfId="10" applyNumberFormat="1" applyFont="1" applyFill="1" applyBorder="1" applyAlignment="1" applyProtection="1">
      <alignment horizontal="right" vertical="center"/>
    </xf>
    <xf numFmtId="0" fontId="59" fillId="0" borderId="0" xfId="10" applyFont="1" applyFill="1" applyAlignment="1">
      <alignment horizontal="left" vertical="center" wrapText="1"/>
    </xf>
    <xf numFmtId="49" fontId="59" fillId="0" borderId="0" xfId="10" applyNumberFormat="1" applyFont="1" applyFill="1" applyAlignment="1">
      <alignment horizontal="center" vertical="center"/>
    </xf>
    <xf numFmtId="3" fontId="59" fillId="0" borderId="0" xfId="10" quotePrefix="1" applyNumberFormat="1" applyFont="1" applyFill="1" applyAlignment="1">
      <alignment horizontal="left" vertical="center" wrapText="1"/>
    </xf>
    <xf numFmtId="3" fontId="59" fillId="0" borderId="0" xfId="10" applyNumberFormat="1" applyFont="1" applyFill="1" applyAlignment="1">
      <alignment vertical="center" wrapText="1"/>
    </xf>
    <xf numFmtId="0" fontId="59" fillId="0" borderId="0" xfId="10" applyNumberFormat="1" applyFont="1" applyFill="1" applyAlignment="1">
      <alignment horizontal="center" vertical="center"/>
    </xf>
    <xf numFmtId="3" fontId="59" fillId="0" borderId="0" xfId="10" applyNumberFormat="1" applyFont="1" applyFill="1" applyAlignment="1">
      <alignment horizontal="center" vertical="center" wrapText="1"/>
    </xf>
    <xf numFmtId="3" fontId="59" fillId="0" borderId="0" xfId="10" applyNumberFormat="1" applyFont="1" applyAlignment="1">
      <alignment vertical="center"/>
    </xf>
    <xf numFmtId="3" fontId="59" fillId="0" borderId="0" xfId="10" applyNumberFormat="1" applyFont="1" applyFill="1" applyAlignment="1">
      <alignment horizontal="left" vertical="center" wrapText="1"/>
    </xf>
    <xf numFmtId="0" fontId="59" fillId="0" borderId="0" xfId="10" applyFont="1" applyAlignment="1">
      <alignment horizontal="left" vertical="center"/>
    </xf>
    <xf numFmtId="0" fontId="59" fillId="0" borderId="0" xfId="10" applyFont="1" applyAlignment="1">
      <alignment horizontal="center" vertical="center"/>
    </xf>
    <xf numFmtId="0" fontId="59" fillId="0" borderId="0" xfId="10" applyFont="1" applyFill="1" applyAlignment="1">
      <alignment horizontal="left" vertical="top"/>
    </xf>
    <xf numFmtId="49" fontId="59" fillId="0" borderId="0" xfId="10" applyNumberFormat="1" applyFont="1" applyFill="1" applyAlignment="1">
      <alignment horizontal="center" vertical="top"/>
    </xf>
    <xf numFmtId="3" fontId="59" fillId="0" borderId="0" xfId="10" applyNumberFormat="1" applyFont="1" applyFill="1" applyAlignment="1">
      <alignment horizontal="left" vertical="top" wrapText="1"/>
    </xf>
    <xf numFmtId="40" fontId="59" fillId="0" borderId="9" xfId="10" applyNumberFormat="1" applyFont="1" applyFill="1" applyBorder="1" applyAlignment="1" applyProtection="1">
      <alignment horizontal="right"/>
      <protection locked="0"/>
    </xf>
    <xf numFmtId="0" fontId="59" fillId="0" borderId="0" xfId="10" applyFont="1" applyFill="1" applyBorder="1" applyAlignment="1">
      <alignment horizontal="left" vertical="center"/>
    </xf>
    <xf numFmtId="0" fontId="61" fillId="0" borderId="0" xfId="10" quotePrefix="1" applyFont="1" applyFill="1" applyAlignment="1">
      <alignment horizontal="left" vertical="center"/>
    </xf>
    <xf numFmtId="0" fontId="61" fillId="0" borderId="0" xfId="10" applyFont="1" applyFill="1" applyAlignment="1">
      <alignment horizontal="right" vertical="center"/>
    </xf>
    <xf numFmtId="4" fontId="61" fillId="0" borderId="0" xfId="10" applyNumberFormat="1" applyFont="1" applyFill="1" applyBorder="1" applyAlignment="1" applyProtection="1">
      <alignment vertical="center"/>
    </xf>
    <xf numFmtId="0" fontId="59" fillId="0" borderId="0" xfId="10" applyFont="1" applyFill="1" applyAlignment="1" applyProtection="1">
      <alignment horizontal="left" vertical="center"/>
    </xf>
    <xf numFmtId="0" fontId="61" fillId="0" borderId="0" xfId="11" applyFont="1" applyFill="1" applyBorder="1" applyAlignment="1">
      <alignment vertical="center"/>
    </xf>
    <xf numFmtId="0" fontId="59" fillId="0" borderId="0" xfId="11" applyFont="1" applyFill="1" applyBorder="1" applyAlignment="1">
      <alignment vertical="center"/>
    </xf>
    <xf numFmtId="0" fontId="59" fillId="0" borderId="0" xfId="11" applyFont="1" applyFill="1" applyBorder="1" applyAlignment="1">
      <alignment horizontal="right" vertical="center"/>
    </xf>
    <xf numFmtId="0" fontId="82" fillId="0" borderId="0" xfId="0" quotePrefix="1" applyFont="1" applyFill="1" applyBorder="1" applyAlignment="1">
      <alignment horizontal="left" vertical="center"/>
    </xf>
    <xf numFmtId="0" fontId="59" fillId="0" borderId="0" xfId="11" applyFont="1" applyFill="1" applyAlignment="1">
      <alignment horizontal="left" vertical="center"/>
    </xf>
    <xf numFmtId="49" fontId="59" fillId="0" borderId="0" xfId="11" applyNumberFormat="1" applyFont="1" applyFill="1" applyAlignment="1">
      <alignment horizontal="left" vertical="center"/>
    </xf>
    <xf numFmtId="0" fontId="59" fillId="0" borderId="0" xfId="11" applyFont="1" applyFill="1" applyAlignment="1">
      <alignment horizontal="center" vertical="center"/>
    </xf>
    <xf numFmtId="0" fontId="59" fillId="0" borderId="0" xfId="11" applyFont="1" applyFill="1" applyAlignment="1">
      <alignment vertical="center" wrapText="1"/>
    </xf>
    <xf numFmtId="0" fontId="59" fillId="0" borderId="0" xfId="11" applyFont="1" applyFill="1" applyAlignment="1">
      <alignment vertical="center"/>
    </xf>
    <xf numFmtId="0" fontId="59" fillId="0" borderId="0" xfId="11" applyNumberFormat="1" applyFont="1" applyFill="1" applyAlignment="1">
      <alignment horizontal="center" vertical="center"/>
    </xf>
    <xf numFmtId="3" fontId="59" fillId="0" borderId="0" xfId="11" applyNumberFormat="1" applyFont="1" applyFill="1" applyAlignment="1">
      <alignment vertical="center"/>
    </xf>
    <xf numFmtId="0" fontId="59" fillId="0" borderId="0" xfId="11" applyFont="1" applyFill="1" applyAlignment="1">
      <alignment horizontal="center" vertical="top"/>
    </xf>
    <xf numFmtId="3" fontId="59" fillId="0" borderId="0" xfId="11" applyNumberFormat="1" applyFont="1" applyFill="1" applyBorder="1" applyAlignment="1">
      <alignment vertical="center"/>
    </xf>
    <xf numFmtId="38" fontId="59" fillId="0" borderId="0" xfId="11" applyNumberFormat="1" applyFont="1" applyFill="1" applyAlignment="1">
      <alignment horizontal="left" vertical="center" wrapText="1"/>
    </xf>
    <xf numFmtId="0" fontId="59" fillId="0" borderId="0" xfId="11" applyFont="1" applyFill="1" applyAlignment="1">
      <alignment horizontal="left" vertical="center" wrapText="1"/>
    </xf>
    <xf numFmtId="0" fontId="59" fillId="0" borderId="0" xfId="11" quotePrefix="1" applyFont="1" applyFill="1" applyAlignment="1">
      <alignment horizontal="left" vertical="center" wrapText="1"/>
    </xf>
    <xf numFmtId="1" fontId="59" fillId="0" borderId="0" xfId="11" applyNumberFormat="1" applyFont="1" applyFill="1" applyAlignment="1">
      <alignment horizontal="center" vertical="center"/>
    </xf>
    <xf numFmtId="0" fontId="59" fillId="0" borderId="0" xfId="11" quotePrefix="1" applyFont="1" applyFill="1" applyAlignment="1">
      <alignment horizontal="left" vertical="center"/>
    </xf>
    <xf numFmtId="1" fontId="59" fillId="0" borderId="0" xfId="11" quotePrefix="1" applyNumberFormat="1" applyFont="1" applyFill="1" applyAlignment="1">
      <alignment horizontal="center" vertical="center"/>
    </xf>
    <xf numFmtId="0" fontId="59" fillId="0" borderId="0" xfId="11" applyFont="1" applyFill="1" applyAlignment="1">
      <alignment horizontal="left" vertical="top"/>
    </xf>
    <xf numFmtId="1" fontId="59" fillId="0" borderId="0" xfId="11" applyNumberFormat="1" applyFont="1" applyFill="1" applyAlignment="1">
      <alignment horizontal="center" vertical="top"/>
    </xf>
    <xf numFmtId="0" fontId="59" fillId="0" borderId="0" xfId="11" applyFont="1" applyFill="1" applyAlignment="1">
      <alignment vertical="top" wrapText="1"/>
    </xf>
    <xf numFmtId="0" fontId="59" fillId="0" borderId="0" xfId="11" applyFont="1" applyFill="1" applyBorder="1" applyAlignment="1">
      <alignment horizontal="right" vertical="top"/>
    </xf>
    <xf numFmtId="0" fontId="59" fillId="0" borderId="0" xfId="11" applyFont="1" applyAlignment="1">
      <alignment horizontal="left" vertical="center"/>
    </xf>
    <xf numFmtId="1" fontId="59" fillId="0" borderId="0" xfId="11" applyNumberFormat="1" applyFont="1" applyAlignment="1">
      <alignment horizontal="center" vertical="center"/>
    </xf>
    <xf numFmtId="0" fontId="59" fillId="0" borderId="0" xfId="11" applyFont="1" applyAlignment="1">
      <alignment vertical="center" wrapText="1"/>
    </xf>
    <xf numFmtId="0" fontId="59" fillId="0" borderId="0" xfId="11" applyFont="1" applyAlignment="1">
      <alignment vertical="center"/>
    </xf>
    <xf numFmtId="167" fontId="59" fillId="0" borderId="0" xfId="11" applyNumberFormat="1" applyFont="1" applyFill="1" applyBorder="1" applyAlignment="1" applyProtection="1">
      <alignment horizontal="right" vertical="center"/>
    </xf>
    <xf numFmtId="0" fontId="59" fillId="0" borderId="0" xfId="11" applyFont="1" applyAlignment="1">
      <alignment horizontal="center" vertical="center"/>
    </xf>
    <xf numFmtId="0" fontId="59" fillId="0" borderId="0" xfId="11" applyFont="1" applyAlignment="1">
      <alignment horizontal="left" vertical="center" wrapText="1"/>
    </xf>
    <xf numFmtId="49" fontId="59" fillId="4" borderId="0" xfId="11" applyNumberFormat="1" applyFont="1" applyFill="1" applyBorder="1" applyAlignment="1">
      <alignment horizontal="left" vertical="center"/>
    </xf>
    <xf numFmtId="49" fontId="59" fillId="4" borderId="0" xfId="11" applyNumberFormat="1" applyFont="1" applyFill="1" applyBorder="1" applyAlignment="1">
      <alignment horizontal="center" vertical="center"/>
    </xf>
    <xf numFmtId="0" fontId="59" fillId="4" borderId="0" xfId="11" applyNumberFormat="1" applyFont="1" applyFill="1" applyBorder="1" applyAlignment="1">
      <alignment vertical="center" wrapText="1"/>
    </xf>
    <xf numFmtId="49" fontId="59" fillId="4" borderId="0" xfId="11" applyNumberFormat="1" applyFont="1" applyFill="1" applyBorder="1" applyAlignment="1">
      <alignment horizontal="right" vertical="center"/>
    </xf>
    <xf numFmtId="49" fontId="59" fillId="0" borderId="0" xfId="11" applyNumberFormat="1" applyFont="1" applyFill="1" applyBorder="1" applyAlignment="1">
      <alignment horizontal="left" vertical="center"/>
    </xf>
    <xf numFmtId="49" fontId="59" fillId="0" borderId="0" xfId="11" applyNumberFormat="1" applyFont="1" applyFill="1" applyBorder="1" applyAlignment="1">
      <alignment horizontal="left" vertical="center" wrapText="1"/>
    </xf>
    <xf numFmtId="49" fontId="59" fillId="0" borderId="0" xfId="11" applyNumberFormat="1" applyFont="1" applyFill="1" applyBorder="1" applyAlignment="1">
      <alignment horizontal="center" vertical="center"/>
    </xf>
    <xf numFmtId="0" fontId="59" fillId="0" borderId="0" xfId="11" applyNumberFormat="1" applyFont="1" applyFill="1" applyBorder="1" applyAlignment="1">
      <alignment vertical="center" wrapText="1"/>
    </xf>
    <xf numFmtId="49" fontId="59" fillId="0" borderId="0" xfId="11" applyNumberFormat="1" applyFont="1" applyFill="1" applyBorder="1" applyAlignment="1">
      <alignment horizontal="right" vertical="center"/>
    </xf>
    <xf numFmtId="0" fontId="59" fillId="0" borderId="0" xfId="11" applyFont="1" applyBorder="1" applyAlignment="1">
      <alignment vertical="center"/>
    </xf>
    <xf numFmtId="0" fontId="59" fillId="0" borderId="0" xfId="11" applyFont="1" applyAlignment="1">
      <alignment horizontal="left" vertical="top"/>
    </xf>
    <xf numFmtId="0" fontId="59" fillId="0" borderId="0" xfId="11" applyFont="1" applyAlignment="1">
      <alignment horizontal="center" vertical="top"/>
    </xf>
    <xf numFmtId="0" fontId="59" fillId="0" borderId="0" xfId="11" applyFont="1" applyAlignment="1">
      <alignment horizontal="left" vertical="top" wrapText="1"/>
    </xf>
    <xf numFmtId="0" fontId="59" fillId="0" borderId="0" xfId="11" applyFont="1" applyBorder="1" applyAlignment="1">
      <alignment horizontal="left" vertical="center"/>
    </xf>
    <xf numFmtId="0" fontId="59" fillId="0" borderId="0" xfId="11" quotePrefix="1" applyFont="1" applyAlignment="1">
      <alignment horizontal="left" vertical="top"/>
    </xf>
    <xf numFmtId="0" fontId="59" fillId="0" borderId="0" xfId="11" applyFont="1" applyAlignment="1">
      <alignment horizontal="right" vertical="center"/>
    </xf>
    <xf numFmtId="38" fontId="59" fillId="0" borderId="0" xfId="11" applyNumberFormat="1" applyFont="1" applyFill="1" applyAlignment="1">
      <alignment horizontal="right"/>
    </xf>
    <xf numFmtId="0" fontId="59" fillId="0" borderId="0" xfId="11" applyFont="1" applyAlignment="1" applyProtection="1">
      <alignment vertical="center"/>
    </xf>
    <xf numFmtId="0" fontId="51" fillId="6" borderId="12" xfId="0" applyFont="1" applyFill="1" applyBorder="1" applyAlignment="1">
      <alignment horizontal="left"/>
    </xf>
    <xf numFmtId="0" fontId="51" fillId="6" borderId="16" xfId="0" applyFont="1" applyFill="1" applyBorder="1"/>
    <xf numFmtId="0" fontId="54" fillId="6" borderId="16" xfId="0" applyFont="1" applyFill="1" applyBorder="1"/>
    <xf numFmtId="0" fontId="54" fillId="6" borderId="10" xfId="0" applyFont="1" applyFill="1" applyBorder="1"/>
    <xf numFmtId="0" fontId="51" fillId="6" borderId="0" xfId="0" applyFont="1" applyFill="1" applyBorder="1" applyAlignment="1"/>
    <xf numFmtId="0" fontId="51" fillId="6" borderId="0" xfId="0" applyFont="1" applyFill="1" applyBorder="1"/>
    <xf numFmtId="0" fontId="54" fillId="6" borderId="0" xfId="0" applyFont="1" applyFill="1" applyBorder="1"/>
    <xf numFmtId="0" fontId="54" fillId="6" borderId="18" xfId="0" applyFont="1" applyFill="1" applyBorder="1"/>
    <xf numFmtId="0" fontId="84" fillId="6" borderId="0" xfId="0" applyFont="1" applyFill="1" applyAlignment="1">
      <alignment horizontal="left"/>
    </xf>
    <xf numFmtId="0" fontId="54" fillId="6" borderId="0" xfId="0" applyFont="1" applyFill="1" applyAlignment="1"/>
    <xf numFmtId="0" fontId="54" fillId="6" borderId="0" xfId="0" applyFont="1" applyFill="1" applyBorder="1" applyAlignment="1">
      <alignment vertical="center"/>
    </xf>
    <xf numFmtId="0" fontId="54" fillId="6" borderId="0" xfId="0" applyFont="1" applyFill="1" applyBorder="1" applyAlignment="1">
      <alignment horizontal="left" vertical="center"/>
    </xf>
    <xf numFmtId="0" fontId="54" fillId="6" borderId="18" xfId="0" applyFont="1" applyFill="1" applyBorder="1" applyAlignment="1">
      <alignment horizontal="left" vertical="center"/>
    </xf>
    <xf numFmtId="0" fontId="51" fillId="6" borderId="12" xfId="0" applyFont="1" applyFill="1" applyBorder="1" applyAlignment="1" applyProtection="1">
      <alignment vertical="center"/>
    </xf>
    <xf numFmtId="0" fontId="61" fillId="6" borderId="16" xfId="0" applyFont="1" applyFill="1" applyBorder="1" applyAlignment="1" applyProtection="1">
      <alignment vertical="center"/>
    </xf>
    <xf numFmtId="0" fontId="54" fillId="6" borderId="16" xfId="0" applyFont="1" applyFill="1" applyBorder="1" applyAlignment="1" applyProtection="1">
      <alignment vertical="center"/>
    </xf>
    <xf numFmtId="0" fontId="54" fillId="0" borderId="17" xfId="0" applyFont="1" applyFill="1" applyBorder="1" applyAlignment="1" applyProtection="1">
      <alignment vertical="center"/>
    </xf>
    <xf numFmtId="0" fontId="54" fillId="0" borderId="18" xfId="0" applyFont="1" applyFill="1" applyBorder="1" applyAlignment="1" applyProtection="1">
      <alignment vertical="center"/>
    </xf>
    <xf numFmtId="0" fontId="59" fillId="0" borderId="13" xfId="0" applyFont="1" applyBorder="1" applyAlignment="1" applyProtection="1">
      <alignment horizontal="left" vertical="center" indent="1"/>
    </xf>
    <xf numFmtId="0" fontId="54" fillId="0" borderId="21" xfId="0" applyFont="1" applyBorder="1" applyAlignment="1" applyProtection="1">
      <alignment vertical="center"/>
    </xf>
    <xf numFmtId="0" fontId="59" fillId="0" borderId="14" xfId="0" applyFont="1" applyBorder="1" applyAlignment="1" applyProtection="1">
      <alignment horizontal="right" vertical="center"/>
    </xf>
    <xf numFmtId="38" fontId="52" fillId="0" borderId="13" xfId="0" applyNumberFormat="1" applyFont="1" applyBorder="1" applyAlignment="1" applyProtection="1">
      <alignment vertical="center"/>
      <protection locked="0"/>
    </xf>
    <xf numFmtId="0" fontId="59" fillId="0" borderId="17" xfId="0" applyFont="1" applyFill="1" applyBorder="1" applyAlignment="1" applyProtection="1">
      <alignment horizontal="center" vertical="center"/>
    </xf>
    <xf numFmtId="38" fontId="52" fillId="0" borderId="18" xfId="0" applyNumberFormat="1" applyFont="1" applyFill="1" applyBorder="1" applyAlignment="1" applyProtection="1">
      <alignment vertical="center"/>
    </xf>
    <xf numFmtId="0" fontId="70" fillId="0" borderId="21" xfId="0" applyFont="1" applyBorder="1" applyAlignment="1" applyProtection="1">
      <alignment vertical="center"/>
    </xf>
    <xf numFmtId="38" fontId="52" fillId="20" borderId="13" xfId="0" applyNumberFormat="1" applyFont="1" applyFill="1" applyBorder="1" applyAlignment="1" applyProtection="1">
      <protection locked="0"/>
    </xf>
    <xf numFmtId="38" fontId="52" fillId="0" borderId="18" xfId="0" applyNumberFormat="1" applyFont="1" applyFill="1" applyBorder="1" applyAlignment="1" applyProtection="1"/>
    <xf numFmtId="0" fontId="59" fillId="0" borderId="19" xfId="0" applyFont="1" applyFill="1" applyBorder="1" applyAlignment="1" applyProtection="1">
      <alignment horizontal="center" vertical="center"/>
    </xf>
    <xf numFmtId="38" fontId="52" fillId="0" borderId="11" xfId="0" applyNumberFormat="1" applyFont="1" applyFill="1" applyBorder="1" applyAlignment="1" applyProtection="1">
      <alignment vertical="center"/>
    </xf>
    <xf numFmtId="0" fontId="54" fillId="6" borderId="10" xfId="0" applyFont="1" applyFill="1" applyBorder="1" applyAlignment="1" applyProtection="1">
      <alignment vertical="center"/>
    </xf>
    <xf numFmtId="0" fontId="51" fillId="6" borderId="19" xfId="0" applyFont="1" applyFill="1" applyBorder="1" applyAlignment="1">
      <alignment vertical="center"/>
    </xf>
    <xf numFmtId="0" fontId="62" fillId="6" borderId="20" xfId="0" applyFont="1" applyFill="1" applyBorder="1" applyAlignment="1">
      <alignment horizontal="left" vertical="center" indent="1"/>
    </xf>
    <xf numFmtId="0" fontId="54" fillId="6" borderId="20" xfId="0" applyFont="1" applyFill="1" applyBorder="1" applyAlignment="1">
      <alignment horizontal="left" vertical="center"/>
    </xf>
    <xf numFmtId="0" fontId="54" fillId="0" borderId="17" xfId="0" applyFont="1" applyBorder="1"/>
    <xf numFmtId="0" fontId="52" fillId="0" borderId="0" xfId="0" applyNumberFormat="1" applyFont="1" applyFill="1" applyBorder="1" applyAlignment="1">
      <alignment horizontal="left" vertical="center"/>
    </xf>
    <xf numFmtId="0" fontId="52" fillId="0" borderId="17" xfId="0" applyFont="1" applyBorder="1"/>
    <xf numFmtId="0" fontId="59" fillId="0" borderId="17" xfId="0" applyFont="1" applyBorder="1"/>
    <xf numFmtId="0" fontId="61" fillId="0" borderId="0" xfId="0" applyFont="1" applyBorder="1" applyAlignment="1">
      <alignment horizontal="center"/>
    </xf>
    <xf numFmtId="0" fontId="61" fillId="0" borderId="13" xfId="0" applyFont="1" applyBorder="1" applyAlignment="1">
      <alignment horizontal="left"/>
    </xf>
    <xf numFmtId="0" fontId="61" fillId="0" borderId="14" xfId="0" applyFont="1" applyBorder="1" applyAlignment="1">
      <alignment horizontal="left" indent="1"/>
    </xf>
    <xf numFmtId="49" fontId="59" fillId="0" borderId="2" xfId="0" applyNumberFormat="1" applyFont="1" applyBorder="1" applyAlignment="1">
      <alignment horizontal="center"/>
    </xf>
    <xf numFmtId="0" fontId="59" fillId="0" borderId="2" xfId="0" applyFont="1" applyBorder="1" applyAlignment="1">
      <alignment horizontal="center"/>
    </xf>
    <xf numFmtId="0" fontId="59" fillId="0" borderId="13" xfId="0" applyFont="1" applyBorder="1" applyAlignment="1">
      <alignment horizontal="left" indent="1"/>
    </xf>
    <xf numFmtId="0" fontId="59" fillId="0" borderId="14" xfId="0" applyFont="1" applyBorder="1" applyAlignment="1">
      <alignment horizontal="left" indent="2"/>
    </xf>
    <xf numFmtId="0" fontId="61" fillId="0" borderId="14" xfId="0" applyFont="1" applyBorder="1" applyAlignment="1">
      <alignment horizontal="left" indent="2"/>
    </xf>
    <xf numFmtId="0" fontId="59" fillId="0" borderId="14" xfId="0" applyFont="1" applyBorder="1" applyAlignment="1">
      <alignment horizontal="left" indent="4"/>
    </xf>
    <xf numFmtId="0" fontId="61" fillId="7" borderId="13" xfId="0" applyFont="1" applyFill="1" applyBorder="1" applyAlignment="1">
      <alignment horizontal="left" indent="2"/>
    </xf>
    <xf numFmtId="0" fontId="61" fillId="7" borderId="14" xfId="0" applyFont="1" applyFill="1" applyBorder="1" applyAlignment="1">
      <alignment horizontal="left" indent="2"/>
    </xf>
    <xf numFmtId="0" fontId="59" fillId="7" borderId="2" xfId="0" applyFont="1" applyFill="1" applyBorder="1"/>
    <xf numFmtId="0" fontId="52" fillId="0" borderId="18" xfId="0" applyFont="1" applyBorder="1"/>
    <xf numFmtId="0" fontId="61" fillId="0" borderId="20" xfId="0" applyFont="1" applyBorder="1" applyAlignment="1">
      <alignment horizontal="centerContinuous"/>
    </xf>
    <xf numFmtId="0" fontId="52" fillId="0" borderId="11" xfId="0" applyFont="1" applyBorder="1" applyAlignment="1">
      <alignment horizontal="centerContinuous"/>
    </xf>
    <xf numFmtId="0" fontId="54" fillId="0" borderId="19" xfId="0" applyFont="1" applyBorder="1"/>
    <xf numFmtId="0" fontId="54" fillId="0" borderId="20" xfId="0" applyFont="1" applyBorder="1"/>
    <xf numFmtId="0" fontId="52" fillId="0" borderId="19" xfId="0" applyFont="1" applyBorder="1"/>
    <xf numFmtId="0" fontId="52" fillId="0" borderId="11" xfId="0" applyFont="1" applyBorder="1"/>
    <xf numFmtId="0" fontId="59" fillId="0" borderId="0" xfId="3" applyNumberFormat="1" applyFont="1" applyBorder="1" applyAlignment="1">
      <alignment vertical="center"/>
    </xf>
    <xf numFmtId="0" fontId="54" fillId="0" borderId="0" xfId="3" applyNumberFormat="1" applyFont="1" applyBorder="1" applyAlignment="1">
      <alignment vertical="center"/>
    </xf>
    <xf numFmtId="0" fontId="54" fillId="0" borderId="0" xfId="3" applyNumberFormat="1" applyFont="1" applyAlignment="1">
      <alignment vertical="center"/>
    </xf>
    <xf numFmtId="0" fontId="59" fillId="0" borderId="0" xfId="3" applyNumberFormat="1" applyFont="1" applyAlignment="1">
      <alignment vertical="center"/>
    </xf>
    <xf numFmtId="0" fontId="61" fillId="0" borderId="0" xfId="3" applyNumberFormat="1" applyFont="1" applyAlignment="1">
      <alignment horizontal="center" vertical="center"/>
    </xf>
    <xf numFmtId="0" fontId="61" fillId="0" borderId="0" xfId="3" applyNumberFormat="1" applyFont="1" applyBorder="1" applyAlignment="1">
      <alignment horizontal="left" vertical="center"/>
    </xf>
    <xf numFmtId="0" fontId="59" fillId="0" borderId="0" xfId="3" applyNumberFormat="1" applyFont="1" applyAlignment="1">
      <alignment horizontal="center" vertical="center"/>
    </xf>
    <xf numFmtId="0" fontId="59" fillId="0" borderId="17" xfId="3" applyNumberFormat="1" applyFont="1" applyBorder="1" applyAlignment="1">
      <alignment horizontal="center" vertical="center"/>
    </xf>
    <xf numFmtId="0" fontId="59" fillId="0" borderId="0" xfId="3" applyNumberFormat="1" applyFont="1" applyBorder="1" applyAlignment="1">
      <alignment horizontal="right" vertical="center" indent="1"/>
    </xf>
    <xf numFmtId="0" fontId="54" fillId="0" borderId="17" xfId="3" applyNumberFormat="1" applyFont="1" applyBorder="1" applyAlignment="1">
      <alignment vertical="center"/>
    </xf>
    <xf numFmtId="0" fontId="54" fillId="0" borderId="19" xfId="3" applyNumberFormat="1" applyFont="1" applyBorder="1" applyAlignment="1">
      <alignment vertical="center"/>
    </xf>
    <xf numFmtId="0" fontId="54" fillId="0" borderId="20" xfId="3" applyNumberFormat="1" applyFont="1" applyBorder="1" applyAlignment="1">
      <alignment vertical="center"/>
    </xf>
    <xf numFmtId="0" fontId="54" fillId="0" borderId="12" xfId="3" applyNumberFormat="1" applyFont="1" applyBorder="1" applyAlignment="1">
      <alignment vertical="center"/>
    </xf>
    <xf numFmtId="0" fontId="54" fillId="0" borderId="16" xfId="3" applyNumberFormat="1" applyFont="1" applyBorder="1" applyAlignment="1">
      <alignment vertical="center"/>
    </xf>
    <xf numFmtId="0" fontId="54" fillId="0" borderId="3" xfId="3" applyNumberFormat="1" applyFont="1" applyBorder="1" applyAlignment="1">
      <alignment vertical="center"/>
    </xf>
    <xf numFmtId="0" fontId="54" fillId="0" borderId="16" xfId="3" applyNumberFormat="1" applyFont="1" applyFill="1" applyBorder="1" applyAlignment="1">
      <alignment horizontal="centerContinuous" vertical="center"/>
    </xf>
    <xf numFmtId="0" fontId="54" fillId="0" borderId="10" xfId="3" applyNumberFormat="1" applyFont="1" applyFill="1" applyBorder="1" applyAlignment="1">
      <alignment horizontal="centerContinuous" vertical="center"/>
    </xf>
    <xf numFmtId="0" fontId="52" fillId="0" borderId="17" xfId="3" applyNumberFormat="1" applyFont="1" applyFill="1" applyBorder="1" applyAlignment="1">
      <alignment vertical="center"/>
    </xf>
    <xf numFmtId="0" fontId="52" fillId="0" borderId="0" xfId="3" applyNumberFormat="1" applyFont="1" applyFill="1" applyBorder="1" applyAlignment="1">
      <alignment vertical="center"/>
    </xf>
    <xf numFmtId="0" fontId="52" fillId="0" borderId="0" xfId="3" applyNumberFormat="1" applyFont="1" applyFill="1" applyBorder="1" applyAlignment="1">
      <alignment horizontal="center" vertical="center"/>
    </xf>
    <xf numFmtId="0" fontId="52" fillId="0" borderId="26" xfId="3" applyNumberFormat="1" applyFont="1" applyFill="1" applyBorder="1" applyAlignment="1">
      <alignment vertical="center"/>
    </xf>
    <xf numFmtId="0" fontId="61" fillId="0" borderId="10"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9" fillId="0" borderId="3" xfId="3" applyNumberFormat="1" applyFont="1" applyBorder="1" applyAlignment="1">
      <alignment horizontal="center" vertical="center"/>
    </xf>
    <xf numFmtId="0" fontId="52" fillId="0" borderId="0" xfId="3" applyNumberFormat="1" applyFont="1" applyAlignment="1">
      <alignment vertical="center"/>
    </xf>
    <xf numFmtId="0" fontId="61" fillId="0" borderId="4" xfId="3" applyNumberFormat="1" applyFont="1" applyBorder="1" applyAlignment="1">
      <alignment horizontal="center" vertical="center" wrapText="1"/>
    </xf>
    <xf numFmtId="0" fontId="61" fillId="0" borderId="4" xfId="3" applyNumberFormat="1" applyFont="1" applyBorder="1" applyAlignment="1">
      <alignment horizontal="center" vertical="center"/>
    </xf>
    <xf numFmtId="164" fontId="61" fillId="0" borderId="13" xfId="3" applyNumberFormat="1" applyFont="1" applyBorder="1" applyAlignment="1">
      <alignment horizontal="right" vertical="center"/>
    </xf>
    <xf numFmtId="0" fontId="59" fillId="0" borderId="21" xfId="3" applyNumberFormat="1" applyFont="1" applyBorder="1" applyAlignment="1">
      <alignment horizontal="left" vertical="center"/>
    </xf>
    <xf numFmtId="0" fontId="54" fillId="0" borderId="14" xfId="3" applyNumberFormat="1" applyFont="1" applyBorder="1" applyAlignment="1">
      <alignment horizontal="left" vertical="center"/>
    </xf>
    <xf numFmtId="0" fontId="59" fillId="0" borderId="2" xfId="3" applyNumberFormat="1" applyFont="1" applyBorder="1" applyAlignment="1">
      <alignment horizontal="left" vertical="center" indent="1"/>
    </xf>
    <xf numFmtId="0" fontId="52" fillId="16" borderId="2" xfId="3" applyNumberFormat="1" applyFont="1" applyFill="1" applyBorder="1" applyAlignment="1">
      <alignment vertical="center"/>
    </xf>
    <xf numFmtId="38" fontId="52" fillId="0" borderId="2" xfId="3" applyNumberFormat="1" applyFont="1" applyBorder="1" applyAlignment="1" applyProtection="1">
      <alignment vertical="center"/>
      <protection locked="0"/>
    </xf>
    <xf numFmtId="0" fontId="59" fillId="0" borderId="2" xfId="3" applyNumberFormat="1" applyFont="1" applyBorder="1" applyAlignment="1">
      <alignment horizontal="left" vertical="top" indent="1"/>
    </xf>
    <xf numFmtId="164" fontId="61" fillId="0" borderId="13" xfId="3" applyNumberFormat="1" applyFont="1" applyBorder="1" applyAlignment="1">
      <alignment vertical="top"/>
    </xf>
    <xf numFmtId="38" fontId="52" fillId="0" borderId="2" xfId="3" applyNumberFormat="1" applyFont="1" applyFill="1" applyBorder="1" applyAlignment="1" applyProtection="1">
      <alignment vertical="center"/>
      <protection locked="0"/>
    </xf>
    <xf numFmtId="0" fontId="61" fillId="0" borderId="21" xfId="3" applyNumberFormat="1" applyFont="1" applyBorder="1" applyAlignment="1">
      <alignment horizontal="left" vertical="center"/>
    </xf>
    <xf numFmtId="0" fontId="59" fillId="0" borderId="14" xfId="3" applyNumberFormat="1" applyFont="1" applyBorder="1" applyAlignment="1">
      <alignment horizontal="center" vertical="center"/>
    </xf>
    <xf numFmtId="0" fontId="52" fillId="16" borderId="4" xfId="3" applyNumberFormat="1" applyFont="1" applyFill="1" applyBorder="1" applyAlignment="1">
      <alignment vertical="center"/>
    </xf>
    <xf numFmtId="0" fontId="54" fillId="0" borderId="0" xfId="3" applyNumberFormat="1" applyFont="1" applyAlignment="1">
      <alignment horizontal="right" vertical="center"/>
    </xf>
    <xf numFmtId="0" fontId="62" fillId="0" borderId="0" xfId="3" applyNumberFormat="1" applyFont="1" applyAlignment="1">
      <alignment vertical="center"/>
    </xf>
    <xf numFmtId="0" fontId="70" fillId="0" borderId="0" xfId="3" applyNumberFormat="1" applyFont="1" applyAlignment="1">
      <alignment vertical="center"/>
    </xf>
    <xf numFmtId="171" fontId="54" fillId="0" borderId="0" xfId="3" applyNumberFormat="1" applyFont="1" applyBorder="1" applyAlignment="1" applyProtection="1">
      <alignment horizontal="center"/>
    </xf>
    <xf numFmtId="0" fontId="70" fillId="0" borderId="134" xfId="3" applyNumberFormat="1" applyFont="1" applyBorder="1" applyAlignment="1">
      <alignment horizontal="center" vertical="center"/>
    </xf>
    <xf numFmtId="0" fontId="54" fillId="0" borderId="134" xfId="3" applyNumberFormat="1" applyFont="1" applyBorder="1" applyAlignment="1">
      <alignment vertical="center"/>
    </xf>
    <xf numFmtId="0" fontId="70" fillId="0" borderId="0" xfId="3" applyNumberFormat="1" applyFont="1" applyBorder="1" applyAlignment="1">
      <alignment vertical="center" wrapText="1"/>
    </xf>
    <xf numFmtId="0" fontId="54" fillId="0" borderId="0" xfId="3" applyNumberFormat="1" applyFont="1" applyBorder="1" applyAlignment="1">
      <alignment wrapText="1"/>
    </xf>
    <xf numFmtId="0" fontId="70" fillId="0" borderId="134" xfId="3" applyNumberFormat="1" applyFont="1" applyBorder="1" applyAlignment="1">
      <alignment horizontal="center"/>
    </xf>
    <xf numFmtId="0" fontId="70" fillId="0" borderId="0" xfId="3" applyNumberFormat="1" applyFont="1" applyBorder="1" applyAlignment="1"/>
    <xf numFmtId="0" fontId="61" fillId="0" borderId="0" xfId="3" applyNumberFormat="1" applyFont="1" applyAlignment="1">
      <alignment horizontal="right"/>
    </xf>
    <xf numFmtId="0" fontId="52" fillId="0" borderId="0" xfId="3" applyNumberFormat="1" applyFont="1" applyBorder="1" applyAlignment="1">
      <alignment horizontal="center" wrapText="1"/>
    </xf>
    <xf numFmtId="0" fontId="70" fillId="0" borderId="0" xfId="3" applyFont="1" applyBorder="1" applyAlignment="1">
      <alignment horizontal="center" vertical="center" wrapText="1"/>
    </xf>
    <xf numFmtId="0" fontId="76" fillId="0" borderId="0" xfId="3" applyNumberFormat="1" applyFont="1" applyAlignment="1">
      <alignment vertical="center"/>
    </xf>
    <xf numFmtId="0" fontId="62" fillId="0" borderId="22" xfId="3" applyNumberFormat="1" applyFont="1" applyBorder="1" applyAlignment="1" applyProtection="1">
      <alignment horizontal="center" vertical="center"/>
      <protection locked="0"/>
    </xf>
    <xf numFmtId="0" fontId="59" fillId="0" borderId="0" xfId="3" applyNumberFormat="1" applyFont="1" applyAlignment="1">
      <alignment horizontal="left" vertical="center" indent="2"/>
    </xf>
    <xf numFmtId="0" fontId="54" fillId="0" borderId="0" xfId="3" applyFont="1" applyAlignment="1">
      <alignment horizontal="left" wrapText="1" indent="2"/>
    </xf>
    <xf numFmtId="0" fontId="52" fillId="0" borderId="0" xfId="3" applyNumberFormat="1" applyFont="1" applyBorder="1" applyAlignment="1">
      <alignment vertical="center"/>
    </xf>
    <xf numFmtId="0" fontId="80" fillId="0" borderId="0" xfId="3" applyNumberFormat="1" applyFont="1" applyBorder="1" applyAlignment="1">
      <alignment horizontal="centerContinuous" vertical="center"/>
    </xf>
    <xf numFmtId="0" fontId="53" fillId="0" borderId="0" xfId="2" applyNumberFormat="1" applyFont="1" applyBorder="1" applyAlignment="1" applyProtection="1">
      <alignment horizontal="centerContinuous" vertical="center"/>
    </xf>
    <xf numFmtId="0" fontId="54" fillId="0" borderId="0" xfId="3" applyFont="1" applyAlignment="1">
      <alignment vertical="top" wrapText="1"/>
    </xf>
    <xf numFmtId="164" fontId="59" fillId="0" borderId="0" xfId="0" applyNumberFormat="1" applyFont="1"/>
    <xf numFmtId="164" fontId="54" fillId="0" borderId="0" xfId="0" applyNumberFormat="1" applyFont="1"/>
    <xf numFmtId="166" fontId="59" fillId="0" borderId="0" xfId="0" applyNumberFormat="1" applyFont="1" applyAlignment="1">
      <alignment horizontal="left"/>
    </xf>
    <xf numFmtId="0" fontId="54" fillId="0" borderId="0" xfId="0" applyFont="1" applyAlignment="1">
      <alignment vertical="top"/>
    </xf>
    <xf numFmtId="0" fontId="105" fillId="0" borderId="0" xfId="0" applyFont="1"/>
    <xf numFmtId="0" fontId="52" fillId="0" borderId="0" xfId="0" applyFont="1" applyAlignment="1">
      <alignment vertical="top" wrapText="1"/>
    </xf>
    <xf numFmtId="0" fontId="54" fillId="0" borderId="0" xfId="3" applyFont="1" applyAlignment="1">
      <alignment wrapText="1"/>
    </xf>
    <xf numFmtId="0" fontId="54" fillId="0" borderId="0" xfId="3" applyFont="1" applyAlignment="1">
      <alignment vertical="center"/>
    </xf>
    <xf numFmtId="0" fontId="61" fillId="0" borderId="46" xfId="3" applyFont="1" applyFill="1" applyBorder="1" applyAlignment="1">
      <alignment horizontal="center" vertical="center"/>
    </xf>
    <xf numFmtId="0" fontId="61" fillId="0" borderId="22" xfId="3" applyFont="1" applyBorder="1" applyAlignment="1">
      <alignment horizontal="center" vertical="center" wrapText="1"/>
    </xf>
    <xf numFmtId="0" fontId="51" fillId="0" borderId="22" xfId="3" applyFont="1" applyBorder="1" applyAlignment="1">
      <alignment horizontal="left" vertical="center" wrapText="1" indent="1"/>
    </xf>
    <xf numFmtId="0" fontId="54" fillId="0" borderId="0" xfId="3" applyFont="1" applyAlignment="1">
      <alignment horizontal="left" vertical="center"/>
    </xf>
    <xf numFmtId="0" fontId="61" fillId="0" borderId="45" xfId="3" applyFont="1" applyBorder="1" applyAlignment="1">
      <alignment horizontal="left" vertical="center" wrapText="1" indent="2"/>
    </xf>
    <xf numFmtId="0" fontId="61" fillId="0" borderId="22" xfId="3" applyFont="1" applyBorder="1" applyAlignment="1">
      <alignment horizontal="left" vertical="center" wrapText="1" indent="1"/>
    </xf>
    <xf numFmtId="0" fontId="51" fillId="0" borderId="0" xfId="3" applyFont="1" applyFill="1" applyBorder="1" applyAlignment="1">
      <alignment wrapText="1"/>
    </xf>
    <xf numFmtId="38" fontId="62" fillId="0" borderId="0" xfId="3" applyNumberFormat="1" applyFont="1" applyFill="1" applyBorder="1"/>
    <xf numFmtId="0" fontId="59" fillId="0" borderId="0" xfId="3" applyNumberFormat="1" applyFont="1" applyBorder="1" applyAlignment="1">
      <alignment horizontal="left" vertical="center" wrapText="1"/>
    </xf>
    <xf numFmtId="0" fontId="54" fillId="0" borderId="0" xfId="3" applyFont="1" applyBorder="1" applyAlignment="1">
      <alignment horizontal="left" vertical="center" wrapText="1"/>
    </xf>
    <xf numFmtId="0" fontId="54" fillId="0" borderId="0" xfId="3" applyFont="1" applyAlignment="1">
      <alignment horizontal="left"/>
    </xf>
    <xf numFmtId="0" fontId="54" fillId="0" borderId="0" xfId="3" applyFont="1" applyAlignment="1"/>
    <xf numFmtId="49" fontId="108" fillId="0" borderId="0" xfId="0" applyNumberFormat="1" applyFont="1" applyFill="1" applyBorder="1" applyAlignment="1">
      <alignment horizontal="centerContinuous" vertical="top"/>
    </xf>
    <xf numFmtId="0" fontId="52" fillId="0" borderId="0" xfId="0" applyFont="1" applyAlignment="1">
      <alignment horizontal="centerContinuous" vertical="top"/>
    </xf>
    <xf numFmtId="0" fontId="52" fillId="0" borderId="0" xfId="0" applyFont="1" applyAlignment="1">
      <alignment horizontal="centerContinuous" vertical="top" wrapText="1"/>
    </xf>
    <xf numFmtId="0" fontId="61" fillId="0" borderId="0" xfId="0" applyFont="1" applyBorder="1" applyAlignment="1">
      <alignment horizontal="centerContinuous" vertical="top"/>
    </xf>
    <xf numFmtId="0" fontId="52" fillId="0" borderId="0" xfId="0" applyFont="1" applyAlignment="1"/>
    <xf numFmtId="164" fontId="110" fillId="0" borderId="21" xfId="0" applyNumberFormat="1" applyFont="1" applyBorder="1" applyAlignment="1">
      <alignment vertical="top"/>
    </xf>
    <xf numFmtId="0" fontId="52" fillId="0" borderId="21" xfId="0" applyFont="1" applyBorder="1" applyAlignment="1">
      <alignment vertical="top"/>
    </xf>
    <xf numFmtId="0" fontId="59" fillId="0" borderId="14" xfId="0" applyFont="1" applyBorder="1"/>
    <xf numFmtId="0" fontId="52" fillId="0" borderId="21" xfId="0" applyFont="1" applyBorder="1" applyAlignment="1">
      <alignment vertical="top" wrapText="1"/>
    </xf>
    <xf numFmtId="0" fontId="54" fillId="0" borderId="14" xfId="0" applyFont="1" applyBorder="1" applyAlignment="1">
      <alignment wrapText="1"/>
    </xf>
    <xf numFmtId="0" fontId="52" fillId="0" borderId="17" xfId="0" applyFont="1" applyBorder="1" applyAlignment="1">
      <alignment horizontal="left" vertical="top"/>
    </xf>
    <xf numFmtId="164" fontId="110" fillId="0" borderId="0" xfId="0" applyNumberFormat="1" applyFont="1" applyBorder="1" applyAlignment="1">
      <alignment horizontal="right" vertical="top"/>
    </xf>
    <xf numFmtId="0" fontId="112" fillId="0" borderId="13" xfId="0" applyFont="1" applyBorder="1" applyAlignment="1">
      <alignment horizontal="right" vertical="top"/>
    </xf>
    <xf numFmtId="0" fontId="52" fillId="0" borderId="21" xfId="0" applyFont="1" applyBorder="1" applyAlignment="1">
      <alignment horizontal="left" vertical="top"/>
    </xf>
    <xf numFmtId="0" fontId="52" fillId="0" borderId="21" xfId="0" applyFont="1" applyBorder="1" applyAlignment="1">
      <alignment horizontal="left" vertical="top" indent="1"/>
    </xf>
    <xf numFmtId="0" fontId="82" fillId="0" borderId="2" xfId="0" applyFont="1" applyBorder="1" applyAlignment="1">
      <alignment vertical="top" wrapText="1"/>
    </xf>
    <xf numFmtId="0" fontId="52" fillId="0" borderId="14" xfId="0" applyFont="1" applyBorder="1" applyAlignment="1">
      <alignment horizontal="left" vertical="top" indent="1"/>
    </xf>
    <xf numFmtId="0" fontId="82" fillId="0" borderId="65" xfId="12" applyNumberFormat="1" applyFont="1" applyBorder="1" applyAlignment="1" applyProtection="1">
      <alignment vertical="center"/>
    </xf>
    <xf numFmtId="0" fontId="112" fillId="0" borderId="17" xfId="0" applyFont="1" applyBorder="1" applyAlignment="1">
      <alignment horizontal="right" vertical="top"/>
    </xf>
    <xf numFmtId="0" fontId="82" fillId="0" borderId="10" xfId="12" applyNumberFormat="1" applyFont="1" applyBorder="1" applyAlignment="1" applyProtection="1">
      <alignment vertical="center" wrapText="1"/>
    </xf>
    <xf numFmtId="0" fontId="110" fillId="0" borderId="21" xfId="0" applyNumberFormat="1" applyFont="1" applyBorder="1" applyAlignment="1">
      <alignment horizontal="left" vertical="center"/>
    </xf>
    <xf numFmtId="0" fontId="59" fillId="0" borderId="14" xfId="0" applyFont="1" applyBorder="1" applyAlignment="1">
      <alignment vertical="top" wrapText="1"/>
    </xf>
    <xf numFmtId="0" fontId="112" fillId="0" borderId="21" xfId="0" applyNumberFormat="1" applyFont="1" applyBorder="1" applyAlignment="1">
      <alignment horizontal="left" vertical="center"/>
    </xf>
    <xf numFmtId="0" fontId="82" fillId="0" borderId="2" xfId="0" applyNumberFormat="1" applyFont="1" applyBorder="1" applyAlignment="1" applyProtection="1">
      <alignment horizontal="left" vertical="center" wrapText="1"/>
    </xf>
    <xf numFmtId="0" fontId="52" fillId="0" borderId="14" xfId="0" applyFont="1" applyBorder="1" applyAlignment="1">
      <alignment horizontal="left" vertical="top" wrapText="1"/>
    </xf>
    <xf numFmtId="0" fontId="66" fillId="0" borderId="17" xfId="0" applyFont="1" applyBorder="1" applyAlignment="1"/>
    <xf numFmtId="0" fontId="110" fillId="0" borderId="21" xfId="0" applyFont="1" applyBorder="1" applyAlignment="1">
      <alignment vertical="top"/>
    </xf>
    <xf numFmtId="0" fontId="82" fillId="0" borderId="14" xfId="0" applyFont="1" applyBorder="1" applyAlignment="1">
      <alignment vertical="top" wrapText="1"/>
    </xf>
    <xf numFmtId="0" fontId="66" fillId="0" borderId="0" xfId="0" applyFont="1" applyAlignment="1"/>
    <xf numFmtId="0" fontId="66" fillId="0" borderId="13" xfId="0" applyFont="1" applyBorder="1" applyAlignment="1"/>
    <xf numFmtId="0" fontId="52" fillId="0" borderId="21" xfId="0" applyFont="1" applyBorder="1" applyAlignment="1">
      <alignment horizontal="left" vertical="top" wrapText="1" indent="1"/>
    </xf>
    <xf numFmtId="0" fontId="52" fillId="0" borderId="13" xfId="0" applyFont="1" applyBorder="1" applyAlignment="1">
      <alignment horizontal="left" vertical="top"/>
    </xf>
    <xf numFmtId="164" fontId="110" fillId="0" borderId="21" xfId="0" applyNumberFormat="1" applyFont="1" applyBorder="1" applyAlignment="1">
      <alignment horizontal="right" vertical="top"/>
    </xf>
    <xf numFmtId="164" fontId="112" fillId="0" borderId="21" xfId="0" applyNumberFormat="1" applyFont="1" applyBorder="1" applyAlignment="1">
      <alignment horizontal="right" vertical="center"/>
    </xf>
    <xf numFmtId="0" fontId="52" fillId="0" borderId="21" xfId="0" applyNumberFormat="1" applyFont="1" applyBorder="1" applyAlignment="1">
      <alignment horizontal="left" vertical="center" wrapText="1" indent="1"/>
    </xf>
    <xf numFmtId="0" fontId="82" fillId="0" borderId="2" xfId="0" applyFont="1" applyBorder="1" applyAlignment="1"/>
    <xf numFmtId="0" fontId="82" fillId="0" borderId="2" xfId="0" applyFont="1" applyBorder="1" applyAlignment="1">
      <alignment horizontal="left" vertical="top"/>
    </xf>
    <xf numFmtId="0" fontId="59" fillId="0" borderId="2" xfId="0" applyFont="1" applyBorder="1" applyAlignment="1">
      <alignment horizontal="left" vertical="top" wrapText="1"/>
    </xf>
    <xf numFmtId="0" fontId="82" fillId="0" borderId="2" xfId="0" applyFont="1" applyBorder="1" applyAlignment="1">
      <alignment horizontal="left" vertical="top" wrapText="1"/>
    </xf>
    <xf numFmtId="164" fontId="112" fillId="0" borderId="13" xfId="0" applyNumberFormat="1" applyFont="1" applyBorder="1" applyAlignment="1">
      <alignment horizontal="right" vertical="top"/>
    </xf>
    <xf numFmtId="0" fontId="59" fillId="0" borderId="14" xfId="0" applyFont="1" applyBorder="1" applyAlignment="1">
      <alignment horizontal="left" vertical="top" wrapText="1"/>
    </xf>
    <xf numFmtId="164" fontId="113" fillId="0" borderId="21" xfId="0" applyNumberFormat="1" applyFont="1" applyBorder="1" applyAlignment="1">
      <alignment horizontal="left" vertical="center"/>
    </xf>
    <xf numFmtId="0" fontId="110" fillId="0" borderId="21" xfId="0" applyFont="1" applyBorder="1" applyAlignment="1">
      <alignment horizontal="left" vertical="top"/>
    </xf>
    <xf numFmtId="0" fontId="82" fillId="0" borderId="2" xfId="0" applyFont="1" applyBorder="1" applyAlignment="1">
      <alignment horizontal="left"/>
    </xf>
    <xf numFmtId="0" fontId="82" fillId="0" borderId="2" xfId="0" applyFont="1" applyBorder="1"/>
    <xf numFmtId="0" fontId="52" fillId="0" borderId="0" xfId="0" applyFont="1" applyAlignment="1">
      <alignment horizontal="left" vertical="top"/>
    </xf>
    <xf numFmtId="0" fontId="52" fillId="0" borderId="21" xfId="0" applyFont="1" applyBorder="1" applyAlignment="1"/>
    <xf numFmtId="164" fontId="110" fillId="0" borderId="21" xfId="0" applyNumberFormat="1" applyFont="1" applyBorder="1" applyAlignment="1">
      <alignment vertical="center"/>
    </xf>
    <xf numFmtId="0" fontId="52" fillId="0" borderId="21" xfId="0" applyFont="1" applyBorder="1" applyAlignment="1">
      <alignment vertical="center"/>
    </xf>
    <xf numFmtId="0" fontId="59" fillId="0" borderId="153" xfId="0" applyFont="1" applyBorder="1"/>
    <xf numFmtId="0" fontId="52" fillId="0" borderId="13" xfId="0" applyFont="1" applyBorder="1"/>
    <xf numFmtId="0" fontId="52" fillId="0" borderId="126" xfId="0" applyFont="1" applyBorder="1" applyAlignment="1">
      <alignment horizontal="left" vertical="top"/>
    </xf>
    <xf numFmtId="164" fontId="110" fillId="0" borderId="129" xfId="0" applyNumberFormat="1" applyFont="1" applyBorder="1" applyAlignment="1">
      <alignment horizontal="right" vertical="top"/>
    </xf>
    <xf numFmtId="0" fontId="52" fillId="0" borderId="129" xfId="0" applyNumberFormat="1" applyFont="1" applyBorder="1" applyAlignment="1">
      <alignment horizontal="left" vertical="center" wrapText="1" indent="1"/>
    </xf>
    <xf numFmtId="0" fontId="82" fillId="0" borderId="128" xfId="0" applyFont="1" applyBorder="1" applyAlignment="1">
      <alignment horizontal="left" vertical="center" wrapText="1"/>
    </xf>
    <xf numFmtId="0" fontId="52" fillId="0" borderId="129" xfId="0" applyFont="1" applyBorder="1" applyAlignment="1">
      <alignment horizontal="left" vertical="top"/>
    </xf>
    <xf numFmtId="0" fontId="52" fillId="0" borderId="0" xfId="0" applyFont="1" applyBorder="1" applyAlignment="1">
      <alignment vertical="top"/>
    </xf>
    <xf numFmtId="0" fontId="112" fillId="0" borderId="129" xfId="0" applyNumberFormat="1" applyFont="1" applyBorder="1" applyAlignment="1">
      <alignment horizontal="left" vertical="center"/>
    </xf>
    <xf numFmtId="0" fontId="110" fillId="0" borderId="129" xfId="0" applyFont="1" applyBorder="1" applyAlignment="1">
      <alignment vertical="top"/>
    </xf>
    <xf numFmtId="0" fontId="110" fillId="0" borderId="129" xfId="0" applyFont="1" applyBorder="1" applyAlignment="1">
      <alignment horizontal="left" vertical="top"/>
    </xf>
    <xf numFmtId="0" fontId="52" fillId="0" borderId="126" xfId="0" applyFont="1" applyBorder="1" applyAlignment="1"/>
    <xf numFmtId="164" fontId="110" fillId="0" borderId="129" xfId="0" applyNumberFormat="1" applyFont="1" applyBorder="1" applyAlignment="1"/>
    <xf numFmtId="0" fontId="52" fillId="0" borderId="129" xfId="0" applyFont="1" applyBorder="1" applyAlignment="1"/>
    <xf numFmtId="0" fontId="59" fillId="0" borderId="127" xfId="0" applyFont="1" applyBorder="1" applyAlignment="1"/>
    <xf numFmtId="0" fontId="80" fillId="0" borderId="12" xfId="0" applyFont="1" applyBorder="1" applyAlignment="1">
      <alignment horizontal="left"/>
    </xf>
    <xf numFmtId="0" fontId="57" fillId="0" borderId="16" xfId="0" applyFont="1" applyBorder="1" applyAlignment="1">
      <alignment horizontal="left" vertical="center" indent="1"/>
    </xf>
    <xf numFmtId="0" fontId="56" fillId="0" borderId="16" xfId="0" applyFont="1" applyBorder="1" applyAlignment="1">
      <alignment horizontal="left" vertical="center"/>
    </xf>
    <xf numFmtId="0" fontId="65" fillId="0" borderId="10" xfId="0" applyFont="1" applyBorder="1" applyAlignment="1">
      <alignment horizontal="left" vertical="center"/>
    </xf>
    <xf numFmtId="49" fontId="80" fillId="0" borderId="12" xfId="0" applyNumberFormat="1" applyFont="1" applyFill="1" applyBorder="1" applyAlignment="1">
      <alignment horizontal="left" vertical="center"/>
    </xf>
    <xf numFmtId="49" fontId="52" fillId="0" borderId="16" xfId="0" applyNumberFormat="1" applyFont="1" applyFill="1" applyBorder="1" applyAlignment="1">
      <alignment horizontal="left" vertical="center"/>
    </xf>
    <xf numFmtId="0" fontId="52" fillId="0" borderId="16" xfId="0" applyFont="1" applyFill="1" applyBorder="1" applyAlignment="1" applyProtection="1">
      <alignment horizontal="left" vertical="center"/>
    </xf>
    <xf numFmtId="0" fontId="59" fillId="0" borderId="155" xfId="0" applyFont="1" applyFill="1" applyBorder="1" applyAlignment="1" applyProtection="1">
      <alignment horizontal="left" vertical="center"/>
      <protection locked="0"/>
    </xf>
    <xf numFmtId="49" fontId="80" fillId="0" borderId="17" xfId="0" applyNumberFormat="1" applyFont="1" applyFill="1" applyBorder="1" applyAlignment="1">
      <alignment horizontal="left" vertical="center"/>
    </xf>
    <xf numFmtId="49" fontId="52" fillId="0" borderId="0" xfId="0" applyNumberFormat="1" applyFont="1" applyFill="1" applyBorder="1" applyAlignment="1">
      <alignment horizontal="left" vertical="center"/>
    </xf>
    <xf numFmtId="0" fontId="52" fillId="0" borderId="0" xfId="0" applyFont="1" applyFill="1" applyBorder="1" applyAlignment="1">
      <alignment horizontal="left" vertical="center"/>
    </xf>
    <xf numFmtId="0" fontId="59" fillId="0" borderId="63" xfId="0" applyFont="1" applyFill="1" applyBorder="1" applyAlignment="1">
      <alignment horizontal="left" vertical="center"/>
    </xf>
    <xf numFmtId="0" fontId="52" fillId="0" borderId="55" xfId="0" applyFont="1" applyFill="1" applyBorder="1" applyAlignment="1">
      <alignment horizontal="left" vertical="center"/>
    </xf>
    <xf numFmtId="0" fontId="52" fillId="0" borderId="24" xfId="0" applyFont="1" applyFill="1" applyBorder="1" applyAlignment="1">
      <alignment horizontal="left" vertical="center"/>
    </xf>
    <xf numFmtId="0" fontId="52" fillId="0" borderId="24" xfId="0" applyFont="1" applyFill="1" applyBorder="1" applyAlignment="1">
      <alignment horizontal="left" vertical="center" indent="2"/>
    </xf>
    <xf numFmtId="0" fontId="61" fillId="0" borderId="64" xfId="0" applyFont="1" applyFill="1" applyBorder="1" applyAlignment="1">
      <alignment horizontal="left" vertical="center"/>
    </xf>
    <xf numFmtId="0" fontId="51" fillId="0" borderId="126" xfId="0" applyFont="1" applyFill="1" applyBorder="1" applyAlignment="1"/>
    <xf numFmtId="0" fontId="51" fillId="0" borderId="129" xfId="0" applyFont="1" applyFill="1" applyBorder="1" applyAlignment="1">
      <alignment horizontal="left" vertical="top"/>
    </xf>
    <xf numFmtId="0" fontId="51" fillId="0" borderId="127" xfId="0" applyFont="1" applyFill="1" applyBorder="1" applyAlignment="1">
      <alignment horizontal="left"/>
    </xf>
    <xf numFmtId="0" fontId="51" fillId="0" borderId="0" xfId="0" applyFont="1" applyAlignment="1"/>
    <xf numFmtId="0" fontId="52" fillId="0" borderId="0" xfId="0" applyFont="1" applyAlignment="1">
      <alignment horizontal="left"/>
    </xf>
    <xf numFmtId="0" fontId="51" fillId="0" borderId="127" xfId="0" applyFont="1" applyFill="1" applyBorder="1" applyAlignment="1">
      <alignment horizontal="center" vertical="center"/>
    </xf>
    <xf numFmtId="0" fontId="113" fillId="0" borderId="21" xfId="0" applyFont="1" applyBorder="1" applyAlignment="1">
      <alignment horizontal="left" vertical="top" wrapText="1"/>
    </xf>
    <xf numFmtId="0" fontId="54" fillId="0" borderId="0" xfId="3" applyNumberFormat="1" applyFont="1" applyAlignment="1" applyProtection="1">
      <alignment horizontal="centerContinuous"/>
    </xf>
    <xf numFmtId="0" fontId="54" fillId="0" borderId="0" xfId="3" applyNumberFormat="1" applyFont="1" applyBorder="1" applyAlignment="1" applyProtection="1">
      <alignment horizontal="center"/>
    </xf>
    <xf numFmtId="0" fontId="62" fillId="0" borderId="0" xfId="3" applyNumberFormat="1" applyFont="1" applyAlignment="1" applyProtection="1">
      <alignment horizontal="centerContinuous"/>
    </xf>
    <xf numFmtId="0" fontId="61" fillId="0" borderId="0" xfId="3" applyNumberFormat="1" applyFont="1" applyAlignment="1" applyProtection="1">
      <alignment horizontal="right" vertical="center" textRotation="180"/>
    </xf>
    <xf numFmtId="0" fontId="61" fillId="0" borderId="0" xfId="3" applyNumberFormat="1" applyFont="1" applyAlignment="1" applyProtection="1">
      <alignment vertical="center" textRotation="180"/>
    </xf>
    <xf numFmtId="0" fontId="54" fillId="0" borderId="0" xfId="3" applyNumberFormat="1" applyFont="1" applyProtection="1"/>
    <xf numFmtId="0" fontId="54" fillId="0" borderId="9" xfId="3" applyNumberFormat="1" applyFont="1" applyBorder="1" applyProtection="1"/>
    <xf numFmtId="0" fontId="54" fillId="0" borderId="9" xfId="3" applyNumberFormat="1" applyFont="1" applyBorder="1" applyAlignment="1" applyProtection="1">
      <alignment horizontal="center"/>
    </xf>
    <xf numFmtId="0" fontId="59" fillId="0" borderId="0" xfId="3" applyNumberFormat="1" applyFont="1" applyProtection="1"/>
    <xf numFmtId="0" fontId="52" fillId="0" borderId="144" xfId="3" quotePrefix="1" applyNumberFormat="1" applyFont="1" applyBorder="1" applyAlignment="1" applyProtection="1">
      <alignment horizontal="left"/>
    </xf>
    <xf numFmtId="0" fontId="59" fillId="0" borderId="145" xfId="3" applyNumberFormat="1" applyFont="1" applyBorder="1" applyAlignment="1" applyProtection="1">
      <alignment horizontal="center"/>
    </xf>
    <xf numFmtId="0" fontId="59" fillId="0" borderId="145" xfId="3" applyNumberFormat="1" applyFont="1" applyBorder="1" applyProtection="1"/>
    <xf numFmtId="0" fontId="52" fillId="0" borderId="144" xfId="3" applyNumberFormat="1" applyFont="1" applyBorder="1" applyAlignment="1" applyProtection="1"/>
    <xf numFmtId="0" fontId="59" fillId="0" borderId="146" xfId="3" applyNumberFormat="1" applyFont="1" applyBorder="1" applyAlignment="1" applyProtection="1">
      <alignment horizontal="centerContinuous"/>
    </xf>
    <xf numFmtId="0" fontId="52" fillId="0" borderId="144" xfId="3" applyNumberFormat="1" applyFont="1" applyBorder="1" applyAlignment="1" applyProtection="1">
      <alignment horizontal="left"/>
    </xf>
    <xf numFmtId="0" fontId="59" fillId="0" borderId="146" xfId="3" applyNumberFormat="1" applyFont="1" applyBorder="1" applyProtection="1"/>
    <xf numFmtId="0" fontId="59" fillId="0" borderId="145" xfId="3" quotePrefix="1" applyNumberFormat="1" applyFont="1" applyBorder="1" applyAlignment="1" applyProtection="1">
      <alignment horizontal="left"/>
    </xf>
    <xf numFmtId="0" fontId="52" fillId="0" borderId="5" xfId="3" quotePrefix="1" applyNumberFormat="1" applyFont="1" applyBorder="1" applyAlignment="1" applyProtection="1">
      <alignment horizontal="left"/>
    </xf>
    <xf numFmtId="0" fontId="59" fillId="0" borderId="0" xfId="3" applyNumberFormat="1" applyFont="1" applyBorder="1" applyProtection="1"/>
    <xf numFmtId="0" fontId="59" fillId="0" borderId="40" xfId="3" applyNumberFormat="1" applyFont="1" applyBorder="1" applyProtection="1"/>
    <xf numFmtId="0" fontId="52" fillId="0" borderId="5" xfId="3" applyNumberFormat="1" applyFont="1" applyBorder="1" applyProtection="1"/>
    <xf numFmtId="0" fontId="62" fillId="0" borderId="0" xfId="3" applyNumberFormat="1" applyFont="1" applyBorder="1" applyProtection="1"/>
    <xf numFmtId="0" fontId="52" fillId="0" borderId="144" xfId="3" applyNumberFormat="1" applyFont="1" applyBorder="1" applyProtection="1"/>
    <xf numFmtId="0" fontId="54" fillId="0" borderId="0" xfId="3" applyNumberFormat="1" applyFont="1" applyBorder="1" applyProtection="1"/>
    <xf numFmtId="0" fontId="51" fillId="0" borderId="0" xfId="3" applyNumberFormat="1" applyFont="1" applyAlignment="1" applyProtection="1">
      <alignment horizontal="left"/>
    </xf>
    <xf numFmtId="0" fontId="62" fillId="0" borderId="0" xfId="3" applyNumberFormat="1" applyFont="1" applyAlignment="1" applyProtection="1">
      <alignment horizontal="left"/>
    </xf>
    <xf numFmtId="0" fontId="54" fillId="0" borderId="1" xfId="3" applyNumberFormat="1" applyFont="1" applyBorder="1" applyAlignment="1" applyProtection="1">
      <alignment horizontal="center" vertical="center"/>
      <protection locked="0"/>
    </xf>
    <xf numFmtId="0" fontId="52" fillId="0" borderId="0" xfId="3" applyNumberFormat="1" applyFont="1" applyBorder="1" applyAlignment="1" applyProtection="1">
      <alignment vertical="center"/>
    </xf>
    <xf numFmtId="0" fontId="59" fillId="0" borderId="0" xfId="3" applyNumberFormat="1" applyFont="1" applyBorder="1" applyAlignment="1" applyProtection="1">
      <alignment horizontal="center"/>
    </xf>
    <xf numFmtId="0" fontId="68" fillId="0" borderId="0" xfId="3" applyNumberFormat="1" applyFont="1" applyAlignment="1" applyProtection="1">
      <alignment vertical="center"/>
    </xf>
    <xf numFmtId="0" fontId="61" fillId="0" borderId="0" xfId="3" applyNumberFormat="1" applyFont="1" applyBorder="1" applyProtection="1"/>
    <xf numFmtId="0" fontId="52" fillId="0" borderId="0" xfId="3" applyNumberFormat="1" applyFont="1" applyAlignment="1" applyProtection="1">
      <alignment vertical="center"/>
    </xf>
    <xf numFmtId="0" fontId="61" fillId="0" borderId="0" xfId="3" applyNumberFormat="1" applyFont="1" applyProtection="1"/>
    <xf numFmtId="0" fontId="62" fillId="0" borderId="0" xfId="3" applyNumberFormat="1" applyFont="1" applyProtection="1"/>
    <xf numFmtId="0" fontId="52" fillId="0" borderId="0" xfId="3" applyNumberFormat="1" applyFont="1" applyBorder="1" applyProtection="1"/>
    <xf numFmtId="0" fontId="54" fillId="0" borderId="77" xfId="3" applyNumberFormat="1" applyFont="1" applyBorder="1" applyAlignment="1" applyProtection="1">
      <alignment horizontal="center"/>
    </xf>
    <xf numFmtId="0" fontId="52" fillId="0" borderId="0" xfId="3" applyNumberFormat="1" applyFont="1" applyProtection="1"/>
    <xf numFmtId="0" fontId="59" fillId="0" borderId="0" xfId="3" quotePrefix="1" applyNumberFormat="1" applyFont="1" applyAlignment="1" applyProtection="1">
      <alignment horizontal="left"/>
    </xf>
    <xf numFmtId="0" fontId="51" fillId="0" borderId="0" xfId="3" applyNumberFormat="1" applyFont="1" applyProtection="1"/>
    <xf numFmtId="0" fontId="52" fillId="0" borderId="0" xfId="3" applyFont="1"/>
    <xf numFmtId="0" fontId="51" fillId="0" borderId="0" xfId="3" applyFont="1" applyAlignment="1">
      <alignment horizontal="center" vertical="center"/>
    </xf>
    <xf numFmtId="0" fontId="54" fillId="0" borderId="0" xfId="3" applyFont="1" applyAlignment="1">
      <alignment horizontal="center" vertical="center"/>
    </xf>
    <xf numFmtId="164" fontId="59" fillId="0" borderId="0" xfId="3" applyNumberFormat="1" applyFont="1"/>
    <xf numFmtId="0" fontId="61" fillId="0" borderId="0" xfId="3" applyFont="1"/>
    <xf numFmtId="164" fontId="61" fillId="0" borderId="0" xfId="3" applyNumberFormat="1" applyFont="1" applyAlignment="1">
      <alignment horizontal="right"/>
    </xf>
    <xf numFmtId="49" fontId="59" fillId="0" borderId="0" xfId="3" applyNumberFormat="1" applyFont="1"/>
    <xf numFmtId="0" fontId="59" fillId="0" borderId="0" xfId="3" applyFont="1"/>
    <xf numFmtId="0" fontId="65" fillId="0" borderId="0" xfId="3" applyFont="1"/>
    <xf numFmtId="164" fontId="65" fillId="0" borderId="0" xfId="3" applyNumberFormat="1" applyFont="1" applyAlignment="1">
      <alignment horizontal="right"/>
    </xf>
    <xf numFmtId="0" fontId="61" fillId="0" borderId="22" xfId="3" applyFont="1" applyBorder="1" applyAlignment="1" applyProtection="1">
      <alignment horizontal="center"/>
      <protection locked="0"/>
    </xf>
    <xf numFmtId="164" fontId="59" fillId="0" borderId="0" xfId="3" applyNumberFormat="1" applyFont="1" applyBorder="1" applyAlignment="1">
      <alignment horizontal="right"/>
    </xf>
    <xf numFmtId="49" fontId="65" fillId="0" borderId="0" xfId="3" applyNumberFormat="1" applyFont="1" applyAlignment="1"/>
    <xf numFmtId="0" fontId="59" fillId="0" borderId="0" xfId="3" applyFont="1" applyAlignment="1"/>
    <xf numFmtId="0" fontId="61" fillId="0" borderId="148" xfId="3" applyFont="1" applyBorder="1" applyAlignment="1" applyProtection="1">
      <alignment horizontal="center"/>
      <protection locked="0"/>
    </xf>
    <xf numFmtId="49" fontId="59" fillId="0" borderId="0" xfId="3" applyNumberFormat="1" applyFont="1" applyAlignment="1"/>
    <xf numFmtId="0" fontId="59" fillId="0" borderId="0" xfId="3" applyFont="1" applyAlignment="1">
      <alignment horizontal="center"/>
    </xf>
    <xf numFmtId="164" fontId="59" fillId="0" borderId="0" xfId="3" applyNumberFormat="1" applyFont="1" applyAlignment="1">
      <alignment horizontal="right"/>
    </xf>
    <xf numFmtId="49" fontId="61" fillId="0" borderId="0" xfId="3" applyNumberFormat="1" applyFont="1" applyAlignment="1"/>
    <xf numFmtId="49" fontId="59" fillId="0" borderId="0" xfId="3" applyNumberFormat="1" applyFont="1" applyFill="1" applyAlignment="1"/>
    <xf numFmtId="49" fontId="59" fillId="0" borderId="0" xfId="3" applyNumberFormat="1" applyFont="1" applyFill="1" applyBorder="1" applyAlignment="1"/>
    <xf numFmtId="49" fontId="114" fillId="0" borderId="0" xfId="15" applyNumberFormat="1" applyFont="1"/>
    <xf numFmtId="49" fontId="59" fillId="0" borderId="0" xfId="3" applyNumberFormat="1" applyFont="1" applyFill="1" applyBorder="1"/>
    <xf numFmtId="0" fontId="59" fillId="0" borderId="0" xfId="3" applyFont="1" applyBorder="1" applyAlignment="1">
      <alignment horizontal="center"/>
    </xf>
    <xf numFmtId="0" fontId="95" fillId="0" borderId="0" xfId="3" applyFont="1" applyAlignment="1">
      <alignment horizontal="center"/>
    </xf>
    <xf numFmtId="164" fontId="95" fillId="0" borderId="0" xfId="3" applyNumberFormat="1" applyFont="1" applyAlignment="1">
      <alignment horizontal="right"/>
    </xf>
    <xf numFmtId="0" fontId="65" fillId="0" borderId="22" xfId="3" applyFont="1" applyBorder="1" applyAlignment="1" applyProtection="1">
      <alignment horizontal="center"/>
      <protection locked="0"/>
    </xf>
    <xf numFmtId="0" fontId="95" fillId="0" borderId="0" xfId="3" applyFont="1" applyBorder="1" applyAlignment="1">
      <alignment horizontal="center"/>
    </xf>
    <xf numFmtId="0" fontId="59" fillId="0" borderId="0" xfId="16" applyFont="1" applyFill="1" applyBorder="1" applyAlignment="1">
      <alignment horizontal="left"/>
    </xf>
    <xf numFmtId="164" fontId="61" fillId="0" borderId="22" xfId="3" applyNumberFormat="1" applyFont="1" applyBorder="1" applyAlignment="1" applyProtection="1">
      <alignment horizontal="center" vertical="center"/>
      <protection locked="0"/>
    </xf>
    <xf numFmtId="49" fontId="53" fillId="0" borderId="0" xfId="2" applyNumberFormat="1" applyFont="1" applyAlignment="1" applyProtection="1">
      <alignment horizontal="left" indent="2"/>
    </xf>
    <xf numFmtId="49" fontId="59" fillId="0" borderId="0" xfId="3" applyNumberFormat="1" applyFont="1" applyFill="1"/>
    <xf numFmtId="49" fontId="61" fillId="0" borderId="0" xfId="3" applyNumberFormat="1" applyFont="1" applyFill="1" applyBorder="1"/>
    <xf numFmtId="49" fontId="61" fillId="0" borderId="0" xfId="3" applyNumberFormat="1" applyFont="1"/>
    <xf numFmtId="49" fontId="65" fillId="0" borderId="0" xfId="3" applyNumberFormat="1" applyFont="1"/>
    <xf numFmtId="0" fontId="59" fillId="0" borderId="0" xfId="3" applyFont="1" applyBorder="1" applyAlignment="1" applyProtection="1">
      <alignment horizontal="center"/>
    </xf>
    <xf numFmtId="49" fontId="65" fillId="0" borderId="0" xfId="3" applyNumberFormat="1" applyFont="1" applyFill="1" applyBorder="1"/>
    <xf numFmtId="49" fontId="115" fillId="0" borderId="0" xfId="3" applyNumberFormat="1" applyFont="1" applyFill="1" applyBorder="1"/>
    <xf numFmtId="49" fontId="65" fillId="0" borderId="0" xfId="3" applyNumberFormat="1" applyFont="1" applyAlignment="1">
      <alignment vertical="top"/>
    </xf>
    <xf numFmtId="0" fontId="59" fillId="0" borderId="145" xfId="3" applyFont="1" applyBorder="1" applyAlignment="1" applyProtection="1">
      <alignment horizontal="center"/>
    </xf>
    <xf numFmtId="49" fontId="59" fillId="0" borderId="0" xfId="3" applyNumberFormat="1" applyFont="1" applyAlignment="1">
      <alignment vertical="top"/>
    </xf>
    <xf numFmtId="0" fontId="61" fillId="0" borderId="9" xfId="3" applyFont="1" applyBorder="1" applyAlignment="1" applyProtection="1">
      <alignment horizontal="center"/>
      <protection locked="0"/>
    </xf>
    <xf numFmtId="0" fontId="59" fillId="0" borderId="0" xfId="3" applyFont="1" applyBorder="1" applyProtection="1"/>
    <xf numFmtId="0" fontId="54" fillId="0" borderId="0" xfId="3" applyFont="1" applyAlignment="1" applyProtection="1">
      <alignment horizontal="center"/>
    </xf>
    <xf numFmtId="42" fontId="54" fillId="0" borderId="0" xfId="3" applyNumberFormat="1" applyFont="1" applyProtection="1"/>
    <xf numFmtId="0" fontId="62" fillId="0" borderId="0" xfId="3" applyFont="1" applyProtection="1"/>
    <xf numFmtId="0" fontId="54" fillId="0" borderId="0" xfId="13" applyFont="1" applyBorder="1" applyProtection="1"/>
    <xf numFmtId="0" fontId="54" fillId="0" borderId="0" xfId="13" applyFont="1" applyBorder="1" applyAlignment="1" applyProtection="1">
      <alignment horizontal="center"/>
    </xf>
    <xf numFmtId="42" fontId="54" fillId="2" borderId="9" xfId="3" applyNumberFormat="1" applyFont="1" applyFill="1" applyBorder="1" applyProtection="1"/>
    <xf numFmtId="41" fontId="54" fillId="2" borderId="9" xfId="3" applyNumberFormat="1" applyFont="1" applyFill="1" applyBorder="1" applyProtection="1"/>
    <xf numFmtId="0" fontId="62" fillId="0" borderId="0" xfId="3" applyFont="1" applyAlignment="1" applyProtection="1">
      <alignment horizontal="left" indent="2"/>
    </xf>
    <xf numFmtId="42" fontId="54" fillId="2" borderId="47" xfId="3" applyNumberFormat="1" applyFont="1" applyFill="1" applyBorder="1" applyProtection="1"/>
    <xf numFmtId="0" fontId="72" fillId="0" borderId="0" xfId="3" applyFont="1" applyProtection="1"/>
    <xf numFmtId="42" fontId="54" fillId="0" borderId="69" xfId="3" applyNumberFormat="1" applyFont="1" applyBorder="1" applyProtection="1">
      <protection locked="0"/>
    </xf>
    <xf numFmtId="42" fontId="54" fillId="0" borderId="0" xfId="3" applyNumberFormat="1" applyFont="1" applyFill="1" applyProtection="1"/>
    <xf numFmtId="42" fontId="54" fillId="0" borderId="9" xfId="3" applyNumberFormat="1" applyFont="1" applyBorder="1" applyProtection="1">
      <protection locked="0"/>
    </xf>
    <xf numFmtId="42" fontId="54" fillId="0" borderId="68" xfId="3" applyNumberFormat="1" applyFont="1" applyBorder="1" applyProtection="1">
      <protection locked="0"/>
    </xf>
    <xf numFmtId="0" fontId="54" fillId="0" borderId="0" xfId="3" applyFont="1" applyAlignment="1" applyProtection="1">
      <alignment horizontal="right"/>
    </xf>
    <xf numFmtId="42" fontId="54" fillId="2" borderId="129" xfId="3" applyNumberFormat="1" applyFont="1" applyFill="1" applyBorder="1" applyProtection="1"/>
    <xf numFmtId="0" fontId="62" fillId="0" borderId="0" xfId="3" applyFont="1" applyAlignment="1" applyProtection="1">
      <alignment horizontal="center" vertical="center"/>
    </xf>
    <xf numFmtId="165" fontId="62" fillId="0" borderId="0" xfId="3" applyNumberFormat="1" applyFont="1" applyAlignment="1" applyProtection="1">
      <alignment vertical="center"/>
    </xf>
    <xf numFmtId="0" fontId="51" fillId="0" borderId="0" xfId="3" applyFont="1" applyProtection="1"/>
    <xf numFmtId="0" fontId="51" fillId="0" borderId="0" xfId="3" applyFont="1" applyFill="1" applyProtection="1"/>
    <xf numFmtId="0" fontId="54" fillId="0" borderId="0" xfId="3" applyFont="1" applyFill="1" applyProtection="1"/>
    <xf numFmtId="169" fontId="52" fillId="0" borderId="0" xfId="3" applyNumberFormat="1" applyFont="1" applyFill="1" applyProtection="1"/>
    <xf numFmtId="0" fontId="52" fillId="0" borderId="0" xfId="3" applyFont="1" applyFill="1" applyProtection="1"/>
    <xf numFmtId="0" fontId="54" fillId="0" borderId="9" xfId="3" applyFont="1" applyFill="1" applyBorder="1" applyAlignment="1" applyProtection="1">
      <alignment horizontal="center" vertical="center"/>
      <protection locked="0"/>
    </xf>
    <xf numFmtId="0" fontId="52" fillId="0" borderId="0" xfId="3" applyFont="1" applyProtection="1"/>
    <xf numFmtId="0" fontId="52" fillId="0" borderId="147" xfId="3" applyFont="1" applyBorder="1" applyProtection="1"/>
    <xf numFmtId="0" fontId="52" fillId="0" borderId="148" xfId="3" applyFont="1" applyBorder="1" applyProtection="1">
      <protection locked="0"/>
    </xf>
    <xf numFmtId="0" fontId="52" fillId="0" borderId="147" xfId="3" applyFont="1" applyBorder="1" applyAlignment="1" applyProtection="1">
      <alignment horizontal="center"/>
      <protection locked="0"/>
    </xf>
    <xf numFmtId="0" fontId="62" fillId="0" borderId="0" xfId="3" applyFont="1" applyAlignment="1" applyProtection="1">
      <alignment horizontal="center"/>
    </xf>
    <xf numFmtId="0" fontId="51" fillId="0" borderId="0" xfId="3" applyFont="1" applyBorder="1" applyProtection="1"/>
    <xf numFmtId="5" fontId="52" fillId="0" borderId="78" xfId="3" applyNumberFormat="1" applyFont="1" applyBorder="1" applyAlignment="1" applyProtection="1">
      <protection locked="0"/>
    </xf>
    <xf numFmtId="5" fontId="52" fillId="0" borderId="76" xfId="3" applyNumberFormat="1" applyFont="1" applyBorder="1" applyAlignment="1" applyProtection="1">
      <protection locked="0"/>
    </xf>
    <xf numFmtId="5" fontId="62" fillId="0" borderId="0" xfId="3" applyNumberFormat="1" applyFont="1" applyAlignment="1" applyProtection="1"/>
    <xf numFmtId="0" fontId="62" fillId="0" borderId="0" xfId="3" applyFont="1" applyAlignment="1" applyProtection="1"/>
    <xf numFmtId="5" fontId="52" fillId="0" borderId="78" xfId="3" applyNumberFormat="1" applyFont="1" applyBorder="1" applyAlignment="1" applyProtection="1">
      <alignment horizontal="center"/>
      <protection locked="0"/>
    </xf>
    <xf numFmtId="5" fontId="52" fillId="0" borderId="76" xfId="3" applyNumberFormat="1" applyFont="1" applyBorder="1" applyAlignment="1" applyProtection="1">
      <alignment horizontal="center"/>
      <protection locked="0"/>
    </xf>
    <xf numFmtId="0" fontId="62" fillId="0" borderId="0" xfId="3" applyFont="1" applyBorder="1" applyProtection="1"/>
    <xf numFmtId="0" fontId="59" fillId="0" borderId="0" xfId="3" applyFont="1" applyAlignment="1" applyProtection="1">
      <alignment vertical="top"/>
    </xf>
    <xf numFmtId="0" fontId="59" fillId="0" borderId="78" xfId="3" applyFont="1" applyBorder="1" applyAlignment="1" applyProtection="1">
      <alignment vertical="top"/>
    </xf>
    <xf numFmtId="0" fontId="54" fillId="0" borderId="78" xfId="3" applyFont="1" applyBorder="1" applyProtection="1"/>
    <xf numFmtId="0" fontId="59" fillId="0" borderId="0" xfId="3" applyFont="1" applyBorder="1" applyAlignment="1" applyProtection="1">
      <alignment vertical="top"/>
    </xf>
    <xf numFmtId="0" fontId="116" fillId="0" borderId="0" xfId="3" applyFont="1" applyAlignment="1" applyProtection="1">
      <alignment vertical="top"/>
    </xf>
    <xf numFmtId="0" fontId="59" fillId="0" borderId="0" xfId="3" applyFont="1" applyProtection="1"/>
    <xf numFmtId="0" fontId="116" fillId="0" borderId="0" xfId="3" applyFont="1" applyAlignment="1" applyProtection="1">
      <alignment horizontal="right" vertical="top"/>
    </xf>
    <xf numFmtId="0" fontId="69" fillId="0" borderId="0" xfId="3" applyFont="1" applyAlignment="1" applyProtection="1">
      <alignment horizontal="center" vertical="center"/>
    </xf>
    <xf numFmtId="0" fontId="54" fillId="0" borderId="45" xfId="3" applyFont="1" applyBorder="1" applyProtection="1"/>
    <xf numFmtId="169" fontId="61" fillId="0" borderId="45" xfId="3" applyNumberFormat="1" applyFont="1" applyBorder="1" applyAlignment="1" applyProtection="1">
      <alignment horizontal="center"/>
    </xf>
    <xf numFmtId="1" fontId="61" fillId="0" borderId="146" xfId="3" applyNumberFormat="1" applyFont="1" applyBorder="1" applyAlignment="1" applyProtection="1">
      <alignment horizontal="center"/>
    </xf>
    <xf numFmtId="0" fontId="61" fillId="0" borderId="145" xfId="3" applyFont="1" applyBorder="1" applyAlignment="1" applyProtection="1">
      <alignment horizontal="centerContinuous"/>
    </xf>
    <xf numFmtId="0" fontId="61" fillId="0" borderId="146" xfId="3" applyFont="1" applyBorder="1" applyAlignment="1" applyProtection="1">
      <alignment horizontal="centerContinuous"/>
    </xf>
    <xf numFmtId="0" fontId="61" fillId="0" borderId="73" xfId="3" applyFont="1" applyBorder="1" applyAlignment="1" applyProtection="1">
      <alignment horizontal="centerContinuous"/>
    </xf>
    <xf numFmtId="0" fontId="61" fillId="0" borderId="45" xfId="3" applyFont="1" applyBorder="1" applyAlignment="1" applyProtection="1">
      <alignment horizontal="center"/>
    </xf>
    <xf numFmtId="0" fontId="61" fillId="5" borderId="45" xfId="3" applyFont="1" applyFill="1" applyBorder="1" applyAlignment="1" applyProtection="1">
      <alignment horizontal="center"/>
    </xf>
    <xf numFmtId="0" fontId="61" fillId="5" borderId="146" xfId="3" applyFont="1" applyFill="1" applyBorder="1" applyAlignment="1" applyProtection="1">
      <alignment horizontal="center"/>
    </xf>
    <xf numFmtId="0" fontId="61" fillId="0" borderId="5" xfId="3" applyFont="1" applyBorder="1" applyAlignment="1" applyProtection="1">
      <alignment horizontal="left"/>
    </xf>
    <xf numFmtId="169" fontId="61" fillId="0" borderId="44" xfId="3" applyNumberFormat="1" applyFont="1" applyBorder="1" applyAlignment="1" applyProtection="1">
      <alignment horizontal="center"/>
    </xf>
    <xf numFmtId="1" fontId="61" fillId="0" borderId="40" xfId="3" applyNumberFormat="1" applyFont="1" applyBorder="1" applyAlignment="1" applyProtection="1">
      <alignment horizontal="center"/>
    </xf>
    <xf numFmtId="0" fontId="61" fillId="0" borderId="0" xfId="3" applyFont="1" applyBorder="1" applyAlignment="1" applyProtection="1">
      <alignment horizontal="centerContinuous"/>
    </xf>
    <xf numFmtId="0" fontId="61" fillId="0" borderId="40" xfId="3" applyFont="1" applyBorder="1" applyAlignment="1" applyProtection="1">
      <alignment horizontal="centerContinuous"/>
    </xf>
    <xf numFmtId="0" fontId="61" fillId="21" borderId="72" xfId="3" applyFont="1" applyFill="1" applyBorder="1" applyAlignment="1" applyProtection="1">
      <alignment horizontal="center"/>
    </xf>
    <xf numFmtId="0" fontId="61" fillId="22" borderId="72" xfId="3" applyFont="1" applyFill="1" applyBorder="1" applyAlignment="1" applyProtection="1">
      <alignment horizontal="center"/>
    </xf>
    <xf numFmtId="0" fontId="61" fillId="0" borderId="72" xfId="3" applyFont="1" applyBorder="1" applyAlignment="1" applyProtection="1">
      <alignment horizontal="center"/>
    </xf>
    <xf numFmtId="0" fontId="61" fillId="5" borderId="72" xfId="3" applyFont="1" applyFill="1" applyBorder="1" applyAlignment="1" applyProtection="1">
      <alignment horizontal="center"/>
    </xf>
    <xf numFmtId="0" fontId="61" fillId="5" borderId="40" xfId="3" applyFont="1" applyFill="1" applyBorder="1" applyAlignment="1" applyProtection="1">
      <alignment horizontal="center"/>
    </xf>
    <xf numFmtId="0" fontId="61" fillId="0" borderId="44" xfId="3" applyFont="1" applyBorder="1" applyAlignment="1" applyProtection="1">
      <alignment horizontal="center"/>
    </xf>
    <xf numFmtId="0" fontId="61" fillId="0" borderId="40" xfId="3" applyFont="1" applyBorder="1" applyAlignment="1" applyProtection="1">
      <alignment horizontal="center"/>
    </xf>
    <xf numFmtId="0" fontId="61" fillId="0" borderId="5" xfId="3" applyFont="1" applyBorder="1" applyAlignment="1" applyProtection="1">
      <alignment horizontal="center"/>
    </xf>
    <xf numFmtId="0" fontId="61" fillId="0" borderId="71" xfId="3" applyFont="1" applyBorder="1" applyAlignment="1" applyProtection="1"/>
    <xf numFmtId="0" fontId="61" fillId="5" borderId="72" xfId="3" quotePrefix="1" applyFont="1" applyFill="1" applyBorder="1" applyAlignment="1" applyProtection="1">
      <alignment horizontal="center"/>
    </xf>
    <xf numFmtId="169" fontId="61" fillId="0" borderId="8" xfId="3" applyNumberFormat="1" applyFont="1" applyBorder="1" applyAlignment="1" applyProtection="1">
      <alignment horizontal="center"/>
    </xf>
    <xf numFmtId="1" fontId="61" fillId="0" borderId="59" xfId="3" applyNumberFormat="1" applyFont="1" applyBorder="1" applyAlignment="1" applyProtection="1">
      <alignment horizontal="center"/>
    </xf>
    <xf numFmtId="0" fontId="61" fillId="0" borderId="8" xfId="3" applyFont="1" applyBorder="1" applyAlignment="1" applyProtection="1">
      <alignment horizontal="center"/>
    </xf>
    <xf numFmtId="0" fontId="61" fillId="0" borderId="59" xfId="3" applyFont="1" applyBorder="1" applyAlignment="1" applyProtection="1">
      <alignment horizontal="center"/>
    </xf>
    <xf numFmtId="0" fontId="61" fillId="0" borderId="50" xfId="3" applyFont="1" applyBorder="1" applyAlignment="1" applyProtection="1">
      <alignment horizontal="center"/>
    </xf>
    <xf numFmtId="0" fontId="61" fillId="21" borderId="70" xfId="3" applyFont="1" applyFill="1" applyBorder="1" applyAlignment="1" applyProtection="1">
      <alignment horizontal="center"/>
    </xf>
    <xf numFmtId="0" fontId="61" fillId="5" borderId="70" xfId="3" applyFont="1" applyFill="1" applyBorder="1" applyAlignment="1" applyProtection="1">
      <alignment horizontal="center"/>
    </xf>
    <xf numFmtId="0" fontId="61" fillId="22" borderId="70" xfId="3" applyFont="1" applyFill="1" applyBorder="1" applyAlignment="1" applyProtection="1">
      <alignment horizontal="center"/>
    </xf>
    <xf numFmtId="0" fontId="61" fillId="0" borderId="70" xfId="3" applyFont="1" applyBorder="1" applyAlignment="1" applyProtection="1">
      <alignment horizontal="center"/>
    </xf>
    <xf numFmtId="0" fontId="61" fillId="5" borderId="59" xfId="3" applyFont="1" applyFill="1" applyBorder="1" applyAlignment="1" applyProtection="1">
      <alignment horizontal="center"/>
    </xf>
    <xf numFmtId="3" fontId="59" fillId="0" borderId="22" xfId="3" applyNumberFormat="1" applyFont="1" applyBorder="1" applyAlignment="1" applyProtection="1">
      <alignment horizontal="left" vertical="center" wrapText="1"/>
      <protection locked="0"/>
    </xf>
    <xf numFmtId="169" fontId="59" fillId="0" borderId="8" xfId="3" applyNumberFormat="1" applyFont="1" applyBorder="1" applyAlignment="1" applyProtection="1">
      <alignment horizontal="center"/>
      <protection locked="0"/>
    </xf>
    <xf numFmtId="1" fontId="59" fillId="0" borderId="8" xfId="3" applyNumberFormat="1" applyFont="1" applyBorder="1" applyAlignment="1" applyProtection="1">
      <alignment horizontal="center"/>
      <protection locked="0"/>
    </xf>
    <xf numFmtId="3" fontId="59" fillId="0" borderId="8" xfId="3" applyNumberFormat="1" applyFont="1" applyBorder="1" applyAlignment="1" applyProtection="1">
      <alignment horizontal="center"/>
      <protection locked="0"/>
    </xf>
    <xf numFmtId="169" fontId="59" fillId="0" borderId="22" xfId="3" applyNumberFormat="1" applyFont="1" applyBorder="1" applyAlignment="1" applyProtection="1">
      <alignment horizontal="center"/>
      <protection locked="0"/>
    </xf>
    <xf numFmtId="1" fontId="59" fillId="0" borderId="22" xfId="3" applyNumberFormat="1" applyFont="1" applyBorder="1" applyAlignment="1" applyProtection="1">
      <alignment horizontal="center"/>
      <protection locked="0"/>
    </xf>
    <xf numFmtId="3" fontId="59" fillId="0" borderId="22" xfId="3" applyNumberFormat="1" applyFont="1" applyBorder="1" applyAlignment="1" applyProtection="1">
      <alignment horizontal="center"/>
      <protection locked="0"/>
    </xf>
    <xf numFmtId="0" fontId="54" fillId="0" borderId="0" xfId="3" applyFont="1" applyAlignment="1" applyProtection="1">
      <alignment textRotation="180" wrapText="1"/>
    </xf>
    <xf numFmtId="3" fontId="59" fillId="0" borderId="0" xfId="3" applyNumberFormat="1" applyFont="1" applyBorder="1" applyAlignment="1" applyProtection="1">
      <alignment horizontal="left" vertical="center" wrapText="1"/>
      <protection locked="0"/>
    </xf>
    <xf numFmtId="169" fontId="59" fillId="0" borderId="0" xfId="3" applyNumberFormat="1" applyFont="1" applyBorder="1" applyAlignment="1" applyProtection="1">
      <alignment horizontal="center"/>
      <protection locked="0"/>
    </xf>
    <xf numFmtId="1" fontId="59" fillId="0" borderId="0" xfId="3" applyNumberFormat="1" applyFont="1" applyBorder="1" applyAlignment="1" applyProtection="1">
      <alignment horizontal="center"/>
      <protection locked="0"/>
    </xf>
    <xf numFmtId="3" fontId="59" fillId="0" borderId="0" xfId="3" applyNumberFormat="1" applyFont="1" applyBorder="1" applyAlignment="1" applyProtection="1">
      <alignment horizontal="center"/>
      <protection locked="0"/>
    </xf>
    <xf numFmtId="169" fontId="59" fillId="0" borderId="0" xfId="3" applyNumberFormat="1" applyFont="1" applyBorder="1" applyProtection="1"/>
    <xf numFmtId="1" fontId="59" fillId="0" borderId="0" xfId="3" applyNumberFormat="1" applyFont="1" applyBorder="1" applyProtection="1"/>
    <xf numFmtId="0" fontId="51" fillId="21" borderId="0" xfId="3" applyFont="1" applyFill="1" applyProtection="1"/>
    <xf numFmtId="169" fontId="54" fillId="21" borderId="0" xfId="3" applyNumberFormat="1" applyFont="1" applyFill="1" applyProtection="1"/>
    <xf numFmtId="1" fontId="54" fillId="21" borderId="0" xfId="3" applyNumberFormat="1" applyFont="1" applyFill="1" applyProtection="1"/>
    <xf numFmtId="0" fontId="54" fillId="21" borderId="0" xfId="3" applyFont="1" applyFill="1" applyProtection="1"/>
    <xf numFmtId="169" fontId="54" fillId="0" borderId="0" xfId="3" applyNumberFormat="1" applyFont="1" applyFill="1" applyProtection="1"/>
    <xf numFmtId="1" fontId="54" fillId="0" borderId="0" xfId="3" applyNumberFormat="1" applyFont="1" applyFill="1" applyProtection="1"/>
    <xf numFmtId="169" fontId="54" fillId="0" borderId="0" xfId="3" applyNumberFormat="1" applyFont="1" applyProtection="1"/>
    <xf numFmtId="1" fontId="54" fillId="0" borderId="0" xfId="3" applyNumberFormat="1" applyFont="1" applyProtection="1"/>
    <xf numFmtId="0" fontId="51" fillId="0" borderId="78" xfId="3" applyFont="1" applyBorder="1" applyProtection="1"/>
    <xf numFmtId="169" fontId="54" fillId="0" borderId="78" xfId="3" applyNumberFormat="1" applyFont="1" applyBorder="1" applyProtection="1"/>
    <xf numFmtId="1" fontId="54" fillId="0" borderId="78" xfId="3" applyNumberFormat="1" applyFont="1" applyBorder="1" applyProtection="1"/>
    <xf numFmtId="0" fontId="54" fillId="0" borderId="78" xfId="3" applyFont="1" applyBorder="1" applyAlignment="1" applyProtection="1">
      <alignment horizontal="center"/>
    </xf>
    <xf numFmtId="0" fontId="116" fillId="0" borderId="0" xfId="3" applyFont="1" applyAlignment="1" applyProtection="1">
      <alignment horizontal="left" wrapText="1"/>
    </xf>
    <xf numFmtId="0" fontId="116" fillId="0" borderId="0" xfId="3" applyFont="1" applyAlignment="1" applyProtection="1"/>
    <xf numFmtId="0" fontId="116" fillId="0" borderId="0" xfId="3" applyFont="1" applyAlignment="1" applyProtection="1">
      <alignment wrapText="1"/>
    </xf>
    <xf numFmtId="0" fontId="59" fillId="0" borderId="0" xfId="3" applyFont="1" applyAlignment="1" applyProtection="1">
      <alignment horizontal="left" wrapText="1"/>
    </xf>
    <xf numFmtId="0" fontId="59" fillId="0" borderId="0" xfId="3" applyFont="1" applyAlignment="1" applyProtection="1">
      <alignment horizontal="left"/>
    </xf>
    <xf numFmtId="169" fontId="59" fillId="0" borderId="0" xfId="3" applyNumberFormat="1" applyFont="1" applyProtection="1"/>
    <xf numFmtId="1" fontId="59" fillId="0" borderId="0" xfId="3" applyNumberFormat="1" applyFont="1" applyProtection="1"/>
    <xf numFmtId="0" fontId="59" fillId="0" borderId="0" xfId="3" applyFont="1" applyAlignment="1" applyProtection="1">
      <alignment horizontal="center"/>
    </xf>
    <xf numFmtId="0" fontId="116" fillId="0" borderId="0" xfId="3" applyFont="1" applyAlignment="1" applyProtection="1">
      <alignment vertical="center"/>
    </xf>
    <xf numFmtId="0" fontId="117" fillId="0" borderId="0" xfId="3" applyFont="1" applyFill="1" applyProtection="1"/>
    <xf numFmtId="0" fontId="62" fillId="0" borderId="0" xfId="3" applyFont="1" applyAlignment="1" applyProtection="1">
      <alignment vertical="center"/>
    </xf>
    <xf numFmtId="49" fontId="62" fillId="0" borderId="0" xfId="3" applyNumberFormat="1" applyFont="1" applyBorder="1" applyAlignment="1" applyProtection="1">
      <alignment horizontal="center" vertical="top"/>
    </xf>
    <xf numFmtId="165" fontId="51"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top"/>
    </xf>
    <xf numFmtId="0" fontId="51" fillId="0" borderId="0" xfId="3" applyFont="1" applyAlignment="1" applyProtection="1">
      <alignment horizontal="center" vertical="center"/>
    </xf>
    <xf numFmtId="0" fontId="62" fillId="0" borderId="145" xfId="3" applyFont="1" applyBorder="1" applyProtection="1"/>
    <xf numFmtId="0" fontId="54" fillId="0" borderId="145" xfId="3" applyFont="1" applyBorder="1" applyProtection="1"/>
    <xf numFmtId="0" fontId="54" fillId="0" borderId="145" xfId="3" applyFont="1" applyBorder="1" applyAlignment="1" applyProtection="1">
      <alignment horizontal="center"/>
    </xf>
    <xf numFmtId="0" fontId="54" fillId="0" borderId="0" xfId="3" applyFont="1" applyFill="1" applyBorder="1" applyProtection="1"/>
    <xf numFmtId="0" fontId="62" fillId="0" borderId="0" xfId="3" applyFont="1" applyFill="1" applyBorder="1" applyAlignment="1" applyProtection="1">
      <alignment horizontal="centerContinuous"/>
    </xf>
    <xf numFmtId="0" fontId="54" fillId="0" borderId="0" xfId="3" applyFont="1" applyBorder="1" applyAlignment="1" applyProtection="1">
      <alignment horizontal="center"/>
    </xf>
    <xf numFmtId="0" fontId="61" fillId="0" borderId="0" xfId="3" applyFont="1" applyBorder="1" applyProtection="1"/>
    <xf numFmtId="0" fontId="62" fillId="0" borderId="0" xfId="3" applyFont="1" applyBorder="1" applyAlignment="1" applyProtection="1">
      <alignment horizontal="right"/>
    </xf>
    <xf numFmtId="178" fontId="62" fillId="0" borderId="9" xfId="3" applyNumberFormat="1" applyFont="1" applyBorder="1" applyAlignment="1" applyProtection="1">
      <alignment horizontal="left"/>
      <protection locked="0"/>
    </xf>
    <xf numFmtId="0" fontId="61" fillId="0" borderId="0" xfId="3" applyFont="1" applyProtection="1"/>
    <xf numFmtId="0" fontId="54" fillId="0" borderId="22" xfId="3" applyFont="1" applyBorder="1" applyAlignment="1" applyProtection="1">
      <alignment horizontal="center" vertical="center"/>
      <protection locked="0"/>
    </xf>
    <xf numFmtId="0" fontId="54" fillId="0" borderId="0" xfId="3" applyFont="1" applyBorder="1" applyAlignment="1" applyProtection="1">
      <alignment horizontal="left" indent="1"/>
    </xf>
    <xf numFmtId="0" fontId="61" fillId="0" borderId="0" xfId="3" applyFont="1" applyBorder="1" applyAlignment="1" applyProtection="1">
      <alignment horizontal="left" indent="1"/>
    </xf>
    <xf numFmtId="0" fontId="61" fillId="0" borderId="0" xfId="3" applyFont="1" applyBorder="1" applyAlignment="1" applyProtection="1">
      <alignment horizontal="left"/>
    </xf>
    <xf numFmtId="0" fontId="54" fillId="0" borderId="9" xfId="3" applyFont="1" applyBorder="1" applyProtection="1">
      <protection locked="0"/>
    </xf>
    <xf numFmtId="0" fontId="61" fillId="0" borderId="145" xfId="3" quotePrefix="1" applyFont="1" applyBorder="1" applyAlignment="1" applyProtection="1">
      <alignment horizontal="left"/>
    </xf>
    <xf numFmtId="0" fontId="52" fillId="0" borderId="145" xfId="3" applyFont="1" applyBorder="1" applyProtection="1"/>
    <xf numFmtId="0" fontId="52" fillId="0" borderId="145" xfId="3" applyFont="1" applyBorder="1" applyAlignment="1" applyProtection="1">
      <alignment horizontal="center"/>
    </xf>
    <xf numFmtId="0" fontId="52" fillId="0" borderId="0" xfId="3" applyFont="1" applyFill="1" applyBorder="1" applyProtection="1"/>
    <xf numFmtId="0" fontId="54" fillId="0" borderId="0" xfId="3" applyFont="1" applyFill="1" applyBorder="1" applyAlignment="1" applyProtection="1"/>
    <xf numFmtId="0" fontId="54" fillId="0" borderId="0" xfId="3" applyFont="1" applyAlignment="1" applyProtection="1">
      <alignment horizontal="left"/>
    </xf>
    <xf numFmtId="0" fontId="54" fillId="0" borderId="0" xfId="3" applyFont="1" applyAlignment="1" applyProtection="1"/>
    <xf numFmtId="8" fontId="54" fillId="0" borderId="0" xfId="3" applyNumberFormat="1" applyFont="1" applyAlignment="1" applyProtection="1">
      <alignment horizontal="left"/>
    </xf>
    <xf numFmtId="0" fontId="61" fillId="0" borderId="145" xfId="3" applyFont="1" applyBorder="1" applyProtection="1"/>
    <xf numFmtId="0" fontId="54" fillId="0" borderId="0" xfId="3" applyFont="1" applyBorder="1" applyAlignment="1" applyProtection="1">
      <alignment horizontal="left"/>
    </xf>
    <xf numFmtId="0" fontId="61" fillId="0" borderId="145" xfId="3" applyFont="1" applyBorder="1" applyAlignment="1" applyProtection="1">
      <alignment horizontal="left"/>
    </xf>
    <xf numFmtId="0" fontId="54" fillId="9" borderId="145" xfId="3" applyFont="1" applyFill="1" applyBorder="1" applyProtection="1"/>
    <xf numFmtId="0" fontId="54" fillId="9" borderId="145" xfId="3" applyFont="1" applyFill="1" applyBorder="1" applyAlignment="1" applyProtection="1">
      <alignment horizontal="center"/>
    </xf>
    <xf numFmtId="0" fontId="54" fillId="9" borderId="146" xfId="3" applyFont="1" applyFill="1" applyBorder="1" applyProtection="1"/>
    <xf numFmtId="0" fontId="59" fillId="9" borderId="5" xfId="3" applyFont="1" applyFill="1" applyBorder="1" applyProtection="1"/>
    <xf numFmtId="0" fontId="59" fillId="9" borderId="111" xfId="3" applyFont="1" applyFill="1" applyBorder="1" applyProtection="1"/>
    <xf numFmtId="14" fontId="54" fillId="9" borderId="0" xfId="3" applyNumberFormat="1" applyFont="1" applyFill="1" applyBorder="1" applyProtection="1"/>
    <xf numFmtId="0" fontId="54" fillId="9" borderId="0" xfId="3" applyFont="1" applyFill="1" applyBorder="1" applyProtection="1"/>
    <xf numFmtId="0" fontId="54" fillId="9" borderId="0" xfId="3" applyFont="1" applyFill="1" applyBorder="1" applyAlignment="1" applyProtection="1">
      <alignment horizontal="center"/>
    </xf>
    <xf numFmtId="0" fontId="54" fillId="9" borderId="9" xfId="3" applyFont="1" applyFill="1" applyBorder="1" applyProtection="1"/>
    <xf numFmtId="0" fontId="59" fillId="9" borderId="0" xfId="3" applyFont="1" applyFill="1" applyBorder="1" applyProtection="1"/>
    <xf numFmtId="0" fontId="54" fillId="9" borderId="50" xfId="3" applyFont="1" applyFill="1" applyBorder="1" applyProtection="1"/>
    <xf numFmtId="0" fontId="54" fillId="9" borderId="9" xfId="3" applyFont="1" applyFill="1" applyBorder="1" applyAlignment="1" applyProtection="1">
      <alignment horizontal="center"/>
    </xf>
    <xf numFmtId="0" fontId="54" fillId="9" borderId="59" xfId="3" applyFont="1" applyFill="1" applyBorder="1" applyProtection="1"/>
    <xf numFmtId="0" fontId="54" fillId="0" borderId="78" xfId="3" applyFont="1" applyFill="1" applyBorder="1" applyProtection="1"/>
    <xf numFmtId="0" fontId="54" fillId="0" borderId="78" xfId="3" applyFont="1" applyFill="1" applyBorder="1" applyAlignment="1" applyProtection="1">
      <alignment horizontal="center"/>
    </xf>
    <xf numFmtId="0" fontId="116" fillId="0" borderId="0" xfId="3" applyFont="1" applyBorder="1" applyProtection="1"/>
    <xf numFmtId="0" fontId="116" fillId="0" borderId="0" xfId="3" applyFont="1" applyProtection="1"/>
    <xf numFmtId="0" fontId="61" fillId="0" borderId="0" xfId="3" applyFont="1" applyAlignment="1" applyProtection="1">
      <alignment horizontal="center" vertical="top" textRotation="180"/>
    </xf>
    <xf numFmtId="0" fontId="61" fillId="0" borderId="0" xfId="3" applyFont="1" applyAlignment="1" applyProtection="1">
      <alignment horizontal="right" vertical="center" textRotation="180"/>
    </xf>
    <xf numFmtId="0" fontId="62" fillId="0" borderId="0" xfId="3" applyFont="1" applyAlignment="1" applyProtection="1">
      <alignment vertical="center" textRotation="180"/>
    </xf>
    <xf numFmtId="169" fontId="62" fillId="0" borderId="0" xfId="3" applyNumberFormat="1" applyFont="1" applyBorder="1" applyProtection="1"/>
    <xf numFmtId="169" fontId="54" fillId="0" borderId="145" xfId="3" applyNumberFormat="1" applyFont="1" applyBorder="1" applyProtection="1"/>
    <xf numFmtId="169" fontId="54" fillId="0" borderId="9" xfId="3" applyNumberFormat="1" applyFont="1" applyBorder="1" applyProtection="1"/>
    <xf numFmtId="0" fontId="54" fillId="0" borderId="9" xfId="3" applyFont="1" applyBorder="1" applyProtection="1"/>
    <xf numFmtId="0" fontId="54" fillId="0" borderId="9" xfId="3" applyFont="1" applyBorder="1" applyAlignment="1" applyProtection="1">
      <alignment horizontal="center"/>
    </xf>
    <xf numFmtId="169" fontId="54" fillId="0" borderId="0" xfId="3" applyNumberFormat="1" applyFont="1" applyBorder="1" applyProtection="1"/>
    <xf numFmtId="169" fontId="84" fillId="0" borderId="0" xfId="3" applyNumberFormat="1" applyFont="1" applyBorder="1" applyAlignment="1" applyProtection="1">
      <alignment horizontal="left"/>
    </xf>
    <xf numFmtId="0" fontId="76" fillId="0" borderId="0" xfId="3" applyFont="1" applyBorder="1" applyAlignment="1" applyProtection="1">
      <alignment horizontal="left"/>
    </xf>
    <xf numFmtId="0" fontId="54" fillId="0" borderId="0" xfId="3" applyFont="1" applyBorder="1" applyAlignment="1" applyProtection="1"/>
    <xf numFmtId="0" fontId="59" fillId="0" borderId="0" xfId="3" applyFont="1" applyBorder="1" applyAlignment="1" applyProtection="1">
      <alignment horizontal="centerContinuous"/>
    </xf>
    <xf numFmtId="0" fontId="54" fillId="0" borderId="0" xfId="3" applyFont="1" applyBorder="1" applyAlignment="1" applyProtection="1">
      <alignment horizontal="centerContinuous"/>
    </xf>
    <xf numFmtId="169" fontId="61" fillId="0" borderId="0" xfId="3" applyNumberFormat="1" applyFont="1" applyProtection="1"/>
    <xf numFmtId="169" fontId="59" fillId="0" borderId="0" xfId="3" applyNumberFormat="1" applyFont="1" applyAlignment="1" applyProtection="1">
      <alignment horizontal="left"/>
    </xf>
    <xf numFmtId="0" fontId="52" fillId="0" borderId="0" xfId="3" applyFont="1" applyAlignment="1" applyProtection="1">
      <alignment horizontal="left"/>
    </xf>
    <xf numFmtId="0" fontId="54" fillId="0" borderId="9" xfId="3" applyFont="1" applyBorder="1" applyAlignment="1" applyProtection="1">
      <alignment horizontal="center" vertical="center"/>
      <protection locked="0"/>
    </xf>
    <xf numFmtId="0" fontId="54" fillId="0" borderId="0" xfId="3" applyFont="1" applyBorder="1" applyAlignment="1" applyProtection="1">
      <alignment horizontal="center" vertical="center"/>
      <protection locked="0"/>
    </xf>
    <xf numFmtId="0" fontId="107" fillId="0" borderId="0" xfId="3" applyFont="1" applyBorder="1" applyAlignment="1" applyProtection="1">
      <alignment horizontal="left"/>
    </xf>
    <xf numFmtId="169" fontId="65" fillId="0" borderId="0" xfId="3" applyNumberFormat="1" applyFont="1" applyProtection="1"/>
    <xf numFmtId="0" fontId="56" fillId="0" borderId="0" xfId="3" applyFont="1" applyProtection="1"/>
    <xf numFmtId="169" fontId="59" fillId="0" borderId="150" xfId="3" applyNumberFormat="1" applyFont="1" applyBorder="1" applyAlignment="1" applyProtection="1">
      <alignment horizontal="center"/>
    </xf>
    <xf numFmtId="169" fontId="59" fillId="0" borderId="77" xfId="3" applyNumberFormat="1" applyFont="1" applyBorder="1" applyAlignment="1" applyProtection="1">
      <alignment horizontal="center"/>
      <protection locked="0"/>
    </xf>
    <xf numFmtId="169" fontId="119" fillId="0" borderId="0" xfId="3" applyNumberFormat="1" applyFont="1" applyProtection="1"/>
    <xf numFmtId="6" fontId="115" fillId="0" borderId="76" xfId="3" applyNumberFormat="1" applyFont="1" applyBorder="1" applyProtection="1"/>
    <xf numFmtId="6" fontId="115" fillId="0" borderId="0" xfId="3" applyNumberFormat="1" applyFont="1" applyBorder="1" applyProtection="1"/>
    <xf numFmtId="10" fontId="61" fillId="0" borderId="77" xfId="3" applyNumberFormat="1" applyFont="1" applyBorder="1" applyProtection="1"/>
    <xf numFmtId="6" fontId="59" fillId="0" borderId="0" xfId="3" applyNumberFormat="1" applyFont="1" applyProtection="1"/>
    <xf numFmtId="0" fontId="115" fillId="0" borderId="0" xfId="3" applyFont="1" applyProtection="1"/>
    <xf numFmtId="10" fontId="119" fillId="0" borderId="0" xfId="3" applyNumberFormat="1" applyFont="1" applyBorder="1" applyProtection="1"/>
    <xf numFmtId="2" fontId="72" fillId="0" borderId="78" xfId="3" applyNumberFormat="1" applyFont="1" applyBorder="1" applyProtection="1"/>
    <xf numFmtId="0" fontId="72" fillId="0" borderId="78" xfId="3" applyFont="1" applyBorder="1" applyAlignment="1" applyProtection="1">
      <alignment horizontal="center"/>
    </xf>
    <xf numFmtId="0" fontId="72" fillId="0" borderId="78" xfId="3" applyFont="1" applyBorder="1" applyProtection="1"/>
    <xf numFmtId="2" fontId="72" fillId="0" borderId="0" xfId="3" applyNumberFormat="1" applyFont="1" applyBorder="1" applyProtection="1"/>
    <xf numFmtId="0" fontId="72" fillId="0" borderId="0" xfId="3" applyFont="1" applyBorder="1" applyAlignment="1" applyProtection="1">
      <alignment horizontal="center"/>
    </xf>
    <xf numFmtId="0" fontId="72" fillId="0" borderId="0" xfId="3" applyFont="1" applyBorder="1" applyProtection="1"/>
    <xf numFmtId="0" fontId="59" fillId="0" borderId="0" xfId="3" applyFont="1" applyAlignment="1" applyProtection="1">
      <alignment horizontal="left" vertical="center"/>
    </xf>
    <xf numFmtId="169" fontId="116" fillId="0" borderId="0" xfId="3" applyNumberFormat="1" applyFont="1" applyBorder="1" applyAlignment="1" applyProtection="1">
      <alignment horizontal="left" vertical="center"/>
    </xf>
    <xf numFmtId="0" fontId="116" fillId="0" borderId="0" xfId="3" applyFont="1" applyBorder="1" applyAlignment="1" applyProtection="1">
      <alignment horizontal="left" vertical="center"/>
    </xf>
    <xf numFmtId="0" fontId="54" fillId="0" borderId="0" xfId="3" applyFont="1" applyAlignment="1" applyProtection="1">
      <alignment horizontal="left" vertical="center"/>
    </xf>
    <xf numFmtId="169" fontId="59" fillId="0" borderId="0" xfId="3" applyNumberFormat="1" applyFont="1" applyAlignment="1" applyProtection="1">
      <alignment horizontal="left" vertical="center"/>
    </xf>
    <xf numFmtId="169" fontId="116" fillId="0" borderId="0" xfId="3" applyNumberFormat="1" applyFont="1" applyAlignment="1" applyProtection="1">
      <alignment horizontal="left" vertical="center"/>
    </xf>
    <xf numFmtId="0" fontId="116" fillId="0" borderId="0" xfId="3" applyFont="1" applyAlignment="1" applyProtection="1">
      <alignment horizontal="left" vertical="center"/>
    </xf>
    <xf numFmtId="49" fontId="62" fillId="0" borderId="0" xfId="3" applyNumberFormat="1" applyFont="1" applyBorder="1" applyAlignment="1" applyProtection="1">
      <alignment horizontal="center" vertical="center"/>
    </xf>
    <xf numFmtId="166" fontId="62" fillId="0" borderId="0" xfId="3" applyNumberFormat="1" applyFont="1" applyBorder="1" applyAlignment="1" applyProtection="1">
      <alignment horizontal="center" vertical="center"/>
    </xf>
    <xf numFmtId="0" fontId="62" fillId="0" borderId="0" xfId="3" applyFont="1" applyAlignment="1" applyProtection="1">
      <alignment horizontal="right"/>
    </xf>
    <xf numFmtId="178" fontId="62" fillId="0" borderId="74" xfId="3" applyNumberFormat="1" applyFont="1" applyBorder="1" applyAlignment="1" applyProtection="1">
      <alignment horizontal="center"/>
      <protection locked="0"/>
    </xf>
    <xf numFmtId="0" fontId="54" fillId="0" borderId="22" xfId="3" applyFont="1" applyBorder="1" applyAlignment="1" applyProtection="1">
      <alignment horizontal="center"/>
      <protection locked="0"/>
    </xf>
    <xf numFmtId="0" fontId="59" fillId="0" borderId="0" xfId="3" applyFont="1" applyAlignment="1" applyProtection="1">
      <alignment horizontal="left" vertical="center" indent="1"/>
    </xf>
    <xf numFmtId="0" fontId="59" fillId="0" borderId="0" xfId="3" applyFont="1" applyAlignment="1" applyProtection="1">
      <alignment horizontal="left" indent="1"/>
    </xf>
    <xf numFmtId="0" fontId="59" fillId="0" borderId="0" xfId="3" applyFont="1" applyBorder="1" applyAlignment="1" applyProtection="1">
      <alignment horizontal="left"/>
    </xf>
    <xf numFmtId="0" fontId="54" fillId="0" borderId="74" xfId="3" applyFont="1" applyBorder="1" applyProtection="1">
      <protection locked="0"/>
    </xf>
    <xf numFmtId="0" fontId="62" fillId="0" borderId="9" xfId="3" applyFont="1" applyBorder="1" applyProtection="1"/>
    <xf numFmtId="0" fontId="61" fillId="0" borderId="0" xfId="3" applyFont="1" applyAlignment="1" applyProtection="1">
      <alignment horizontal="center"/>
    </xf>
    <xf numFmtId="0" fontId="62" fillId="0" borderId="0" xfId="3" applyFont="1" applyBorder="1" applyAlignment="1" applyProtection="1">
      <alignment horizontal="center"/>
    </xf>
    <xf numFmtId="0" fontId="61" fillId="0" borderId="0" xfId="3" quotePrefix="1" applyFont="1" applyBorder="1" applyAlignment="1" applyProtection="1">
      <alignment horizontal="left"/>
    </xf>
    <xf numFmtId="0" fontId="52" fillId="0" borderId="0" xfId="3" applyFont="1" applyBorder="1" applyAlignment="1" applyProtection="1">
      <alignment horizontal="center"/>
    </xf>
    <xf numFmtId="0" fontId="54" fillId="0" borderId="9" xfId="3" applyFont="1" applyBorder="1" applyAlignment="1" applyProtection="1">
      <alignment horizontal="left"/>
    </xf>
    <xf numFmtId="0" fontId="54" fillId="0" borderId="9" xfId="3" applyFont="1" applyBorder="1" applyAlignment="1" applyProtection="1"/>
    <xf numFmtId="170" fontId="54" fillId="0" borderId="9" xfId="3" applyNumberFormat="1" applyFont="1" applyBorder="1" applyAlignment="1" applyProtection="1">
      <alignment horizontal="centerContinuous"/>
    </xf>
    <xf numFmtId="0" fontId="61" fillId="9" borderId="144" xfId="3" applyFont="1" applyFill="1" applyBorder="1" applyProtection="1"/>
    <xf numFmtId="0" fontId="61" fillId="9" borderId="145" xfId="3" applyFont="1" applyFill="1" applyBorder="1" applyProtection="1"/>
    <xf numFmtId="0" fontId="54" fillId="0" borderId="5" xfId="3" applyFont="1" applyFill="1" applyBorder="1" applyProtection="1"/>
    <xf numFmtId="14" fontId="54" fillId="9" borderId="74" xfId="3" applyNumberFormat="1" applyFont="1" applyFill="1" applyBorder="1" applyAlignment="1" applyProtection="1">
      <alignment horizontal="center"/>
    </xf>
    <xf numFmtId="0" fontId="54" fillId="9" borderId="74" xfId="3" applyFont="1" applyFill="1" applyBorder="1" applyAlignment="1" applyProtection="1">
      <alignment horizontal="center"/>
    </xf>
    <xf numFmtId="0" fontId="54" fillId="9" borderId="40" xfId="3" applyFont="1" applyFill="1" applyBorder="1" applyProtection="1"/>
    <xf numFmtId="0" fontId="69" fillId="0" borderId="152" xfId="3" applyFont="1" applyBorder="1" applyAlignment="1" applyProtection="1">
      <alignment horizontal="left"/>
    </xf>
    <xf numFmtId="0" fontId="54" fillId="0" borderId="152" xfId="3" applyFont="1" applyBorder="1" applyProtection="1"/>
    <xf numFmtId="0" fontId="54" fillId="0" borderId="152" xfId="3" applyFont="1" applyBorder="1" applyAlignment="1" applyProtection="1">
      <alignment horizontal="center"/>
    </xf>
    <xf numFmtId="49" fontId="51" fillId="0" borderId="0" xfId="3" applyNumberFormat="1" applyFont="1" applyBorder="1" applyAlignment="1" applyProtection="1">
      <alignment horizontal="center" vertical="center"/>
    </xf>
    <xf numFmtId="166" fontId="51" fillId="0" borderId="0" xfId="3" applyNumberFormat="1" applyFont="1" applyBorder="1" applyAlignment="1" applyProtection="1">
      <alignment horizontal="center" vertical="center"/>
    </xf>
    <xf numFmtId="49" fontId="51" fillId="0" borderId="0" xfId="3" applyNumberFormat="1" applyFont="1" applyAlignment="1" applyProtection="1">
      <alignment horizontal="center" vertical="center"/>
    </xf>
    <xf numFmtId="0" fontId="52" fillId="0" borderId="0" xfId="3" applyFont="1" applyBorder="1" applyAlignment="1" applyProtection="1">
      <alignment vertical="center"/>
    </xf>
    <xf numFmtId="0" fontId="65" fillId="0" borderId="0" xfId="3" applyFont="1" applyBorder="1" applyAlignment="1" applyProtection="1">
      <alignment horizontal="center"/>
    </xf>
    <xf numFmtId="179" fontId="54" fillId="0" borderId="0" xfId="3" applyNumberFormat="1" applyFont="1" applyBorder="1" applyProtection="1">
      <protection locked="0"/>
    </xf>
    <xf numFmtId="179" fontId="54" fillId="0" borderId="0" xfId="3" applyNumberFormat="1" applyFont="1" applyBorder="1" applyAlignment="1" applyProtection="1">
      <alignment horizontal="left"/>
      <protection locked="0"/>
    </xf>
    <xf numFmtId="179" fontId="61" fillId="0" borderId="0" xfId="3" applyNumberFormat="1" applyFont="1" applyProtection="1">
      <protection locked="0"/>
    </xf>
    <xf numFmtId="179" fontId="54" fillId="0" borderId="0" xfId="3" applyNumberFormat="1" applyFont="1" applyProtection="1">
      <protection locked="0"/>
    </xf>
    <xf numFmtId="179" fontId="54" fillId="0" borderId="0" xfId="3" applyNumberFormat="1" applyFont="1" applyAlignment="1" applyProtection="1">
      <alignment horizontal="left"/>
      <protection locked="0"/>
    </xf>
    <xf numFmtId="49" fontId="76" fillId="0" borderId="0" xfId="3" applyNumberFormat="1" applyFont="1" applyBorder="1" applyAlignment="1" applyProtection="1">
      <alignment horizontal="left"/>
      <protection locked="0"/>
    </xf>
    <xf numFmtId="49" fontId="54" fillId="0" borderId="0" xfId="3" applyNumberFormat="1" applyFont="1" applyProtection="1">
      <protection locked="0"/>
    </xf>
    <xf numFmtId="49" fontId="54" fillId="0" borderId="78" xfId="3" applyNumberFormat="1" applyFont="1" applyBorder="1" applyAlignment="1" applyProtection="1">
      <protection locked="0"/>
    </xf>
    <xf numFmtId="0" fontId="54" fillId="0" borderId="78" xfId="3" applyFont="1" applyBorder="1" applyProtection="1">
      <protection locked="0"/>
    </xf>
    <xf numFmtId="0" fontId="116" fillId="0" borderId="0" xfId="3" applyFont="1" applyAlignment="1" applyProtection="1">
      <alignment horizontal="left"/>
    </xf>
    <xf numFmtId="0" fontId="59" fillId="0" borderId="0" xfId="3" applyFont="1" applyAlignment="1" applyProtection="1">
      <alignment horizontal="left" vertical="center" indent="2"/>
    </xf>
    <xf numFmtId="49" fontId="67" fillId="0" borderId="0" xfId="0" applyNumberFormat="1" applyFont="1" applyBorder="1" applyAlignment="1">
      <alignment horizontal="left"/>
    </xf>
    <xf numFmtId="49" fontId="55" fillId="0" borderId="0" xfId="2" applyNumberFormat="1" applyFont="1" applyBorder="1" applyAlignment="1" applyProtection="1">
      <alignment horizontal="left" indent="4"/>
    </xf>
    <xf numFmtId="49" fontId="60" fillId="0" borderId="0" xfId="0" applyNumberFormat="1" applyFont="1" applyBorder="1" applyAlignment="1">
      <alignment horizontal="left" indent="1"/>
    </xf>
    <xf numFmtId="0" fontId="67" fillId="0" borderId="0" xfId="0" applyFont="1" applyBorder="1" applyProtection="1"/>
    <xf numFmtId="164" fontId="59" fillId="0" borderId="19"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wrapText="1" indent="1"/>
    </xf>
    <xf numFmtId="164" fontId="59" fillId="0" borderId="2" xfId="0" applyNumberFormat="1" applyFont="1" applyFill="1" applyBorder="1" applyAlignment="1" applyProtection="1">
      <alignment horizontal="left" vertical="center" indent="1"/>
    </xf>
    <xf numFmtId="0" fontId="59" fillId="0" borderId="0" xfId="0" applyFont="1" applyFill="1" applyAlignment="1" applyProtection="1">
      <alignment horizontal="left" vertical="center" indent="1"/>
    </xf>
    <xf numFmtId="164" fontId="59" fillId="0" borderId="0" xfId="0" applyNumberFormat="1" applyFont="1" applyFill="1" applyBorder="1" applyAlignment="1" applyProtection="1">
      <alignment horizontal="left" vertical="center" wrapText="1" indent="1"/>
    </xf>
    <xf numFmtId="0" fontId="61" fillId="0" borderId="20" xfId="0" applyFont="1" applyFill="1" applyBorder="1" applyAlignment="1" applyProtection="1">
      <alignment horizontal="left" vertical="center" indent="2"/>
    </xf>
    <xf numFmtId="0" fontId="59" fillId="0" borderId="0" xfId="0" applyFont="1" applyFill="1" applyBorder="1" applyAlignment="1" applyProtection="1">
      <alignment horizontal="left" vertical="center" indent="1"/>
    </xf>
    <xf numFmtId="0" fontId="59" fillId="0" borderId="21" xfId="0" applyFont="1" applyBorder="1" applyAlignment="1" applyProtection="1">
      <alignment horizontal="left" vertical="top" indent="1"/>
    </xf>
    <xf numFmtId="0" fontId="59" fillId="0" borderId="0" xfId="0" applyFont="1" applyFill="1" applyBorder="1" applyAlignment="1" applyProtection="1">
      <alignment horizontal="left" vertical="top" indent="1"/>
    </xf>
    <xf numFmtId="0" fontId="59" fillId="0" borderId="129" xfId="0" applyFont="1" applyBorder="1" applyAlignment="1" applyProtection="1">
      <alignment horizontal="left" vertical="center" indent="1"/>
    </xf>
    <xf numFmtId="0" fontId="59" fillId="0" borderId="24" xfId="0" applyFont="1" applyBorder="1" applyAlignment="1" applyProtection="1">
      <alignment horizontal="left" vertical="center" indent="1"/>
    </xf>
    <xf numFmtId="0" fontId="59" fillId="0" borderId="52" xfId="0" applyFont="1" applyBorder="1" applyAlignment="1" applyProtection="1">
      <alignment horizontal="left" vertical="center" indent="1"/>
    </xf>
    <xf numFmtId="0" fontId="59" fillId="0" borderId="21" xfId="0" applyFont="1" applyBorder="1" applyAlignment="1" applyProtection="1">
      <alignment horizontal="left" vertical="center" wrapText="1" indent="1"/>
    </xf>
    <xf numFmtId="0" fontId="59" fillId="0" borderId="130" xfId="0" applyFont="1" applyFill="1" applyBorder="1" applyAlignment="1" applyProtection="1">
      <alignment horizontal="left" vertical="center" indent="1"/>
    </xf>
    <xf numFmtId="0" fontId="59" fillId="0" borderId="100" xfId="0" applyFont="1" applyFill="1" applyBorder="1" applyAlignment="1" applyProtection="1">
      <alignment horizontal="left" vertical="center" indent="1"/>
    </xf>
    <xf numFmtId="3" fontId="59" fillId="0" borderId="2" xfId="0" applyNumberFormat="1" applyFont="1" applyBorder="1" applyAlignment="1">
      <alignment horizontal="left" vertical="center" wrapText="1" indent="1"/>
    </xf>
    <xf numFmtId="3" fontId="59" fillId="0" borderId="12" xfId="0" applyNumberFormat="1" applyFont="1" applyBorder="1" applyAlignment="1">
      <alignment horizontal="left" vertical="center" wrapText="1" indent="1"/>
    </xf>
    <xf numFmtId="3" fontId="59" fillId="0" borderId="12" xfId="0" applyNumberFormat="1" applyFont="1" applyBorder="1" applyAlignment="1">
      <alignment horizontal="left" vertical="center" indent="1"/>
    </xf>
    <xf numFmtId="3" fontId="61" fillId="2" borderId="36"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wrapText="1" indent="1"/>
    </xf>
    <xf numFmtId="3" fontId="59" fillId="0" borderId="128" xfId="0" applyNumberFormat="1" applyFont="1" applyBorder="1" applyAlignment="1">
      <alignment horizontal="left" vertical="center" wrapText="1" indent="1"/>
    </xf>
    <xf numFmtId="3" fontId="59" fillId="0" borderId="126" xfId="0" applyNumberFormat="1" applyFont="1" applyFill="1" applyBorder="1" applyAlignment="1">
      <alignment horizontal="left" vertical="center" wrapText="1" indent="1"/>
    </xf>
    <xf numFmtId="3" fontId="59" fillId="0" borderId="29" xfId="0" applyNumberFormat="1" applyFont="1" applyFill="1" applyBorder="1" applyAlignment="1">
      <alignment horizontal="left" vertical="center" wrapText="1" indent="1"/>
    </xf>
    <xf numFmtId="3" fontId="59" fillId="0" borderId="128" xfId="0" applyNumberFormat="1" applyFont="1" applyFill="1" applyBorder="1" applyAlignment="1">
      <alignment horizontal="left" vertical="center" wrapText="1" indent="1"/>
    </xf>
    <xf numFmtId="3" fontId="59" fillId="0" borderId="2" xfId="0" applyNumberFormat="1" applyFont="1" applyFill="1" applyBorder="1" applyAlignment="1">
      <alignment horizontal="left" vertical="center" wrapText="1" indent="1"/>
    </xf>
    <xf numFmtId="3" fontId="61" fillId="0" borderId="49" xfId="0" applyNumberFormat="1" applyFont="1" applyFill="1" applyBorder="1" applyAlignment="1">
      <alignment horizontal="left" vertical="center" wrapText="1" indent="1"/>
    </xf>
    <xf numFmtId="3" fontId="61" fillId="7" borderId="27" xfId="0" applyNumberFormat="1" applyFont="1" applyFill="1" applyBorder="1" applyAlignment="1">
      <alignment horizontal="left" vertical="center" wrapText="1" indent="1"/>
    </xf>
    <xf numFmtId="3" fontId="59" fillId="0" borderId="2" xfId="0" applyNumberFormat="1" applyFont="1" applyBorder="1" applyAlignment="1">
      <alignment horizontal="left" vertical="center" indent="1"/>
    </xf>
    <xf numFmtId="3" fontId="59" fillId="0" borderId="13" xfId="0" applyNumberFormat="1" applyFont="1" applyBorder="1" applyAlignment="1">
      <alignment horizontal="left" vertical="center" wrapText="1" indent="1"/>
    </xf>
    <xf numFmtId="164" fontId="59" fillId="0" borderId="13" xfId="0" applyNumberFormat="1" applyFont="1" applyFill="1" applyBorder="1" applyAlignment="1">
      <alignment horizontal="left" vertical="center" wrapText="1" indent="1"/>
    </xf>
    <xf numFmtId="0" fontId="59" fillId="0" borderId="2" xfId="0" applyFont="1" applyFill="1" applyBorder="1" applyAlignment="1">
      <alignment horizontal="left" vertical="center" wrapText="1" indent="1"/>
    </xf>
    <xf numFmtId="0" fontId="59" fillId="0" borderId="12" xfId="0" applyFont="1" applyFill="1" applyBorder="1" applyAlignment="1">
      <alignment horizontal="left" vertical="center" wrapText="1" indent="1"/>
    </xf>
    <xf numFmtId="3" fontId="61" fillId="7" borderId="55" xfId="0" applyNumberFormat="1" applyFont="1" applyFill="1" applyBorder="1" applyAlignment="1">
      <alignment horizontal="left" vertical="center" wrapText="1" indent="1"/>
    </xf>
    <xf numFmtId="3" fontId="59" fillId="0" borderId="2" xfId="0" applyNumberFormat="1" applyFont="1" applyBorder="1" applyAlignment="1">
      <alignment horizontal="left" vertical="top" indent="1"/>
    </xf>
    <xf numFmtId="0" fontId="59" fillId="0" borderId="2" xfId="0" applyFont="1" applyFill="1" applyBorder="1" applyAlignment="1">
      <alignment horizontal="left" vertical="center" indent="1"/>
    </xf>
    <xf numFmtId="38" fontId="52" fillId="0" borderId="128" xfId="0" applyNumberFormat="1" applyFont="1" applyFill="1" applyBorder="1" applyAlignment="1" applyProtection="1">
      <alignment horizontal="right" vertical="center"/>
      <protection locked="0"/>
    </xf>
    <xf numFmtId="38" fontId="51" fillId="6" borderId="156" xfId="0" applyNumberFormat="1" applyFont="1" applyFill="1" applyBorder="1" applyAlignment="1">
      <alignment horizontal="center" vertical="center" wrapText="1"/>
    </xf>
    <xf numFmtId="38" fontId="51" fillId="6" borderId="156" xfId="0" applyNumberFormat="1" applyFont="1" applyFill="1" applyBorder="1" applyAlignment="1">
      <alignment horizontal="center" vertical="top" wrapText="1"/>
    </xf>
    <xf numFmtId="38" fontId="61" fillId="6" borderId="156" xfId="0" applyNumberFormat="1" applyFont="1" applyFill="1" applyBorder="1" applyAlignment="1">
      <alignment horizontal="center" vertical="center" wrapText="1"/>
    </xf>
    <xf numFmtId="38" fontId="61" fillId="6" borderId="10" xfId="0" applyNumberFormat="1" applyFont="1" applyFill="1" applyBorder="1" applyAlignment="1">
      <alignment horizontal="center" vertical="center" wrapText="1"/>
    </xf>
    <xf numFmtId="0" fontId="51" fillId="0" borderId="2" xfId="9" applyFont="1" applyFill="1" applyBorder="1" applyAlignment="1">
      <alignment horizontal="center" vertical="center"/>
    </xf>
    <xf numFmtId="0" fontId="54" fillId="0" borderId="50" xfId="0" applyFont="1" applyBorder="1" applyAlignment="1">
      <alignment horizontal="left" wrapText="1"/>
    </xf>
    <xf numFmtId="0" fontId="91" fillId="0" borderId="0" xfId="0" applyFont="1" applyAlignment="1" applyProtection="1">
      <alignment horizontal="right"/>
    </xf>
    <xf numFmtId="0" fontId="91" fillId="0" borderId="0" xfId="0" applyFont="1" applyAlignment="1" applyProtection="1">
      <alignment horizontal="right" vertical="top"/>
    </xf>
    <xf numFmtId="0" fontId="4" fillId="0" borderId="0" xfId="17"/>
    <xf numFmtId="0" fontId="96" fillId="0" borderId="141" xfId="17" applyFont="1" applyBorder="1" applyAlignment="1">
      <alignment horizontal="left" vertical="top"/>
    </xf>
    <xf numFmtId="0" fontId="123" fillId="0" borderId="142" xfId="17" applyFont="1" applyBorder="1" applyAlignment="1">
      <alignment horizontal="center" vertical="top"/>
    </xf>
    <xf numFmtId="0" fontId="123" fillId="0" borderId="143" xfId="17" applyFont="1" applyBorder="1" applyAlignment="1">
      <alignment horizontal="center" vertical="top"/>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38" fontId="4" fillId="23" borderId="158" xfId="17" applyNumberFormat="1" applyFill="1" applyBorder="1" applyAlignment="1">
      <alignment horizontal="right" vertical="top"/>
    </xf>
    <xf numFmtId="38" fontId="4" fillId="23" borderId="159" xfId="17" applyNumberFormat="1" applyFill="1" applyBorder="1" applyAlignment="1">
      <alignment horizontal="right" vertical="top"/>
    </xf>
    <xf numFmtId="0" fontId="4" fillId="0" borderId="0" xfId="17" applyAlignment="1">
      <alignment horizontal="left" vertical="top" wrapText="1"/>
    </xf>
    <xf numFmtId="0" fontId="4" fillId="0" borderId="0" xfId="17" applyAlignment="1">
      <alignment vertical="top"/>
    </xf>
    <xf numFmtId="38" fontId="4" fillId="0" borderId="0" xfId="17" applyNumberFormat="1" applyAlignment="1">
      <alignment horizontal="right" vertical="top"/>
    </xf>
    <xf numFmtId="0" fontId="4" fillId="0" borderId="0" xfId="17" applyAlignment="1">
      <alignment horizontal="center" vertical="top" wrapText="1"/>
    </xf>
    <xf numFmtId="0" fontId="122" fillId="24" borderId="157" xfId="17" applyFont="1" applyFill="1" applyBorder="1" applyAlignment="1">
      <alignment horizontal="center" vertical="center" wrapText="1"/>
    </xf>
    <xf numFmtId="38" fontId="122" fillId="24" borderId="157" xfId="17" applyNumberFormat="1" applyFont="1" applyFill="1" applyBorder="1" applyAlignment="1">
      <alignment horizontal="center" vertical="center" wrapText="1"/>
    </xf>
    <xf numFmtId="3" fontId="52" fillId="24" borderId="132" xfId="0" applyNumberFormat="1" applyFont="1" applyFill="1" applyBorder="1" applyAlignment="1">
      <alignment horizontal="center"/>
    </xf>
    <xf numFmtId="3" fontId="52" fillId="24" borderId="132" xfId="0" applyNumberFormat="1" applyFont="1" applyFill="1" applyBorder="1" applyAlignment="1">
      <alignment horizontal="right"/>
    </xf>
    <xf numFmtId="3" fontId="52" fillId="24" borderId="133" xfId="0" applyNumberFormat="1" applyFont="1" applyFill="1" applyBorder="1" applyAlignment="1">
      <alignment horizontal="center"/>
    </xf>
    <xf numFmtId="38" fontId="52" fillId="24" borderId="19" xfId="0" applyNumberFormat="1" applyFont="1" applyFill="1" applyBorder="1" applyAlignment="1">
      <alignment horizontal="right"/>
    </xf>
    <xf numFmtId="38" fontId="52" fillId="24" borderId="20" xfId="0" applyNumberFormat="1" applyFont="1" applyFill="1" applyBorder="1" applyAlignment="1">
      <alignment horizontal="right"/>
    </xf>
    <xf numFmtId="38" fontId="52" fillId="24" borderId="11" xfId="0" applyNumberFormat="1" applyFont="1" applyFill="1" applyBorder="1" applyAlignment="1">
      <alignment horizontal="right"/>
    </xf>
    <xf numFmtId="3" fontId="62" fillId="24" borderId="126" xfId="0" applyNumberFormat="1" applyFont="1" applyFill="1" applyBorder="1" applyAlignment="1">
      <alignment horizontal="center" vertical="center" wrapText="1"/>
    </xf>
    <xf numFmtId="49" fontId="59" fillId="24" borderId="11" xfId="0" applyNumberFormat="1" applyFont="1" applyFill="1" applyBorder="1" applyAlignment="1">
      <alignment horizontal="center" vertical="center"/>
    </xf>
    <xf numFmtId="38" fontId="52" fillId="24" borderId="13" xfId="0" applyNumberFormat="1" applyFont="1" applyFill="1" applyBorder="1" applyAlignment="1">
      <alignment horizontal="right"/>
    </xf>
    <xf numFmtId="38" fontId="52" fillId="24" borderId="21" xfId="0" applyNumberFormat="1" applyFont="1" applyFill="1" applyBorder="1" applyAlignment="1">
      <alignment horizontal="right"/>
    </xf>
    <xf numFmtId="38" fontId="52" fillId="24" borderId="14" xfId="0" applyNumberFormat="1" applyFont="1" applyFill="1" applyBorder="1" applyAlignment="1">
      <alignment horizontal="right"/>
    </xf>
    <xf numFmtId="38" fontId="51" fillId="24" borderId="13" xfId="0" applyNumberFormat="1" applyFont="1" applyFill="1" applyBorder="1" applyAlignment="1" applyProtection="1">
      <alignment horizontal="right"/>
    </xf>
    <xf numFmtId="38" fontId="51" fillId="24" borderId="21" xfId="0" applyNumberFormat="1" applyFont="1" applyFill="1" applyBorder="1" applyAlignment="1" applyProtection="1">
      <alignment horizontal="right"/>
    </xf>
    <xf numFmtId="38" fontId="51" fillId="24" borderId="21" xfId="1" applyNumberFormat="1" applyFont="1" applyFill="1" applyBorder="1" applyAlignment="1" applyProtection="1">
      <alignment horizontal="right"/>
    </xf>
    <xf numFmtId="38" fontId="51" fillId="24" borderId="14" xfId="0" applyNumberFormat="1" applyFont="1" applyFill="1" applyBorder="1" applyAlignment="1" applyProtection="1">
      <alignment horizontal="right"/>
    </xf>
    <xf numFmtId="38" fontId="52" fillId="24" borderId="19" xfId="0" applyNumberFormat="1" applyFont="1" applyFill="1" applyBorder="1" applyAlignment="1" applyProtection="1">
      <alignment horizontal="right"/>
    </xf>
    <xf numFmtId="38" fontId="52" fillId="24" borderId="20"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0" fontId="54" fillId="24" borderId="31" xfId="0" applyFont="1" applyFill="1" applyBorder="1" applyAlignment="1">
      <alignment horizontal="center" vertical="center"/>
    </xf>
    <xf numFmtId="38" fontId="52" fillId="24" borderId="13" xfId="0" applyNumberFormat="1" applyFont="1" applyFill="1" applyBorder="1" applyAlignment="1" applyProtection="1">
      <alignment horizontal="right"/>
    </xf>
    <xf numFmtId="38" fontId="52" fillId="24" borderId="11" xfId="0" applyNumberFormat="1" applyFont="1" applyFill="1" applyBorder="1" applyAlignment="1" applyProtection="1">
      <alignment horizontal="right"/>
    </xf>
    <xf numFmtId="38" fontId="52" fillId="24" borderId="49" xfId="0" applyNumberFormat="1" applyFont="1" applyFill="1" applyBorder="1" applyAlignment="1" applyProtection="1">
      <alignment horizontal="right"/>
    </xf>
    <xf numFmtId="38" fontId="52" fillId="24" borderId="34" xfId="0" applyNumberFormat="1" applyFont="1" applyFill="1" applyBorder="1" applyAlignment="1" applyProtection="1">
      <alignment horizontal="right"/>
    </xf>
    <xf numFmtId="38" fontId="52" fillId="24" borderId="31" xfId="0" applyNumberFormat="1" applyFont="1" applyFill="1" applyBorder="1" applyAlignment="1" applyProtection="1">
      <alignment horizontal="right"/>
    </xf>
    <xf numFmtId="3" fontId="51" fillId="24" borderId="13" xfId="0" applyNumberFormat="1" applyFont="1" applyFill="1" applyBorder="1" applyAlignment="1" applyProtection="1">
      <alignment horizontal="right" vertical="center"/>
    </xf>
    <xf numFmtId="3" fontId="51" fillId="24" borderId="21" xfId="0" applyNumberFormat="1" applyFont="1" applyFill="1" applyBorder="1" applyAlignment="1" applyProtection="1">
      <alignment horizontal="right" vertical="center"/>
    </xf>
    <xf numFmtId="3" fontId="51" fillId="24" borderId="14" xfId="0" applyNumberFormat="1" applyFont="1" applyFill="1" applyBorder="1" applyAlignment="1" applyProtection="1">
      <alignment horizontal="right" vertical="center"/>
    </xf>
    <xf numFmtId="0" fontId="61" fillId="18" borderId="14" xfId="0" applyFont="1" applyFill="1" applyBorder="1" applyAlignment="1" applyProtection="1">
      <alignment horizontal="left" vertical="center"/>
    </xf>
    <xf numFmtId="0" fontId="61" fillId="18" borderId="2" xfId="0" applyFont="1" applyFill="1" applyBorder="1" applyAlignment="1" applyProtection="1">
      <alignment horizontal="center" vertical="top"/>
    </xf>
    <xf numFmtId="0" fontId="61" fillId="18" borderId="2" xfId="0" applyFont="1" applyFill="1" applyBorder="1" applyAlignment="1" applyProtection="1">
      <alignment horizontal="center" vertical="center"/>
    </xf>
    <xf numFmtId="3" fontId="51" fillId="24" borderId="13" xfId="0" applyNumberFormat="1" applyFont="1" applyFill="1" applyBorder="1" applyAlignment="1" applyProtection="1">
      <alignment horizontal="center" vertical="center"/>
    </xf>
    <xf numFmtId="49" fontId="61" fillId="24" borderId="21" xfId="0" applyNumberFormat="1" applyFont="1" applyFill="1" applyBorder="1" applyAlignment="1" applyProtection="1">
      <alignment horizontal="center" vertical="center"/>
    </xf>
    <xf numFmtId="3" fontId="52" fillId="24" borderId="21" xfId="0" applyNumberFormat="1" applyFont="1" applyFill="1" applyBorder="1" applyAlignment="1" applyProtection="1">
      <alignment horizontal="center"/>
    </xf>
    <xf numFmtId="3" fontId="54" fillId="24" borderId="21" xfId="0" applyNumberFormat="1" applyFont="1" applyFill="1" applyBorder="1" applyAlignment="1" applyProtection="1">
      <alignment horizontal="center"/>
    </xf>
    <xf numFmtId="38" fontId="54" fillId="24" borderId="21" xfId="0" applyNumberFormat="1" applyFont="1" applyFill="1" applyBorder="1" applyAlignment="1" applyProtection="1">
      <alignment horizontal="center"/>
    </xf>
    <xf numFmtId="3" fontId="54" fillId="24" borderId="14" xfId="0" applyNumberFormat="1" applyFont="1" applyFill="1" applyBorder="1" applyAlignment="1" applyProtection="1">
      <alignment horizontal="center"/>
    </xf>
    <xf numFmtId="0" fontId="51" fillId="24" borderId="49" xfId="0" applyFont="1" applyFill="1" applyBorder="1" applyAlignment="1" applyProtection="1">
      <alignment horizontal="center" vertical="center" wrapText="1"/>
    </xf>
    <xf numFmtId="0" fontId="52" fillId="24" borderId="34"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wrapText="1"/>
    </xf>
    <xf numFmtId="0" fontId="54" fillId="24" borderId="31" xfId="0" applyFont="1" applyFill="1" applyBorder="1" applyAlignment="1">
      <alignment horizontal="center" vertical="center" wrapText="1"/>
    </xf>
    <xf numFmtId="164" fontId="51" fillId="24" borderId="49" xfId="0" applyNumberFormat="1" applyFont="1" applyFill="1" applyBorder="1" applyAlignment="1" applyProtection="1">
      <alignment horizontal="center" vertical="center"/>
    </xf>
    <xf numFmtId="3" fontId="61" fillId="18" borderId="20" xfId="0" applyNumberFormat="1" applyFont="1" applyFill="1" applyBorder="1" applyAlignment="1" applyProtection="1">
      <alignment horizontal="left" vertical="center"/>
    </xf>
    <xf numFmtId="0" fontId="61" fillId="18" borderId="2" xfId="0" applyFont="1" applyFill="1" applyBorder="1" applyAlignment="1">
      <alignment horizontal="center" vertical="center"/>
    </xf>
    <xf numFmtId="164" fontId="61" fillId="18" borderId="20" xfId="0" applyNumberFormat="1" applyFont="1" applyFill="1" applyBorder="1" applyAlignment="1" applyProtection="1">
      <alignment horizontal="left" vertical="center"/>
    </xf>
    <xf numFmtId="0" fontId="61" fillId="18" borderId="29" xfId="0" applyFont="1" applyFill="1" applyBorder="1" applyAlignment="1" applyProtection="1">
      <alignment horizontal="center" vertical="center"/>
    </xf>
    <xf numFmtId="0" fontId="61" fillId="18" borderId="128" xfId="0" applyFont="1" applyFill="1" applyBorder="1" applyAlignment="1" applyProtection="1">
      <alignment horizontal="center" vertical="center"/>
    </xf>
    <xf numFmtId="164" fontId="61" fillId="18" borderId="21" xfId="0" applyNumberFormat="1" applyFont="1" applyFill="1" applyBorder="1" applyAlignment="1" applyProtection="1">
      <alignment horizontal="left" vertical="center"/>
    </xf>
    <xf numFmtId="0" fontId="61" fillId="18" borderId="14" xfId="0" applyFont="1" applyFill="1" applyBorder="1" applyAlignment="1" applyProtection="1">
      <alignment horizontal="center" vertical="center"/>
    </xf>
    <xf numFmtId="0" fontId="61" fillId="18" borderId="31" xfId="0" applyFont="1" applyFill="1" applyBorder="1" applyAlignment="1" applyProtection="1">
      <alignment horizontal="center" vertical="center"/>
    </xf>
    <xf numFmtId="164" fontId="61" fillId="16" borderId="21" xfId="0" applyNumberFormat="1" applyFont="1" applyFill="1" applyBorder="1" applyAlignment="1" applyProtection="1">
      <alignment horizontal="left" vertical="center" indent="1"/>
    </xf>
    <xf numFmtId="0" fontId="59" fillId="16" borderId="14" xfId="0" applyFont="1" applyFill="1" applyBorder="1" applyAlignment="1" applyProtection="1">
      <alignment horizontal="center" vertical="center"/>
    </xf>
    <xf numFmtId="164" fontId="61" fillId="16" borderId="20" xfId="0" applyNumberFormat="1" applyFont="1" applyFill="1" applyBorder="1" applyAlignment="1" applyProtection="1">
      <alignment horizontal="left" vertical="center" indent="1"/>
    </xf>
    <xf numFmtId="1" fontId="59" fillId="16" borderId="11" xfId="0" applyNumberFormat="1" applyFont="1" applyFill="1" applyBorder="1" applyAlignment="1" applyProtection="1">
      <alignment horizontal="center" vertical="center"/>
    </xf>
    <xf numFmtId="1" fontId="59" fillId="16" borderId="4" xfId="0" applyNumberFormat="1" applyFont="1" applyFill="1" applyBorder="1" applyAlignment="1" applyProtection="1">
      <alignment horizontal="center" vertical="center"/>
    </xf>
    <xf numFmtId="0" fontId="61" fillId="16" borderId="21" xfId="0" applyFont="1" applyFill="1" applyBorder="1" applyAlignment="1">
      <alignment horizontal="left" vertical="center" indent="1"/>
    </xf>
    <xf numFmtId="0" fontId="59" fillId="16" borderId="14" xfId="0" applyFont="1" applyFill="1" applyBorder="1" applyAlignment="1">
      <alignment horizontal="left" vertical="center"/>
    </xf>
    <xf numFmtId="0" fontId="59" fillId="16" borderId="11" xfId="0" applyFont="1" applyFill="1" applyBorder="1" applyAlignment="1" applyProtection="1">
      <alignment horizontal="center" vertical="center"/>
    </xf>
    <xf numFmtId="3" fontId="61" fillId="18" borderId="126" xfId="0" applyNumberFormat="1" applyFont="1" applyFill="1" applyBorder="1" applyAlignment="1">
      <alignment horizontal="left" vertical="center" wrapText="1"/>
    </xf>
    <xf numFmtId="49" fontId="61" fillId="18" borderId="128" xfId="0" applyNumberFormat="1" applyFont="1" applyFill="1" applyBorder="1" applyAlignment="1">
      <alignment horizontal="center" vertical="center"/>
    </xf>
    <xf numFmtId="0" fontId="61" fillId="18" borderId="17" xfId="0" applyFont="1" applyFill="1" applyBorder="1" applyAlignment="1">
      <alignment horizontal="left" vertical="center" wrapText="1"/>
    </xf>
    <xf numFmtId="49" fontId="61" fillId="18" borderId="29" xfId="0" applyNumberFormat="1" applyFont="1" applyFill="1" applyBorder="1" applyAlignment="1">
      <alignment horizontal="center" vertical="center"/>
    </xf>
    <xf numFmtId="3" fontId="61" fillId="18" borderId="33" xfId="0" applyNumberFormat="1" applyFont="1" applyFill="1" applyBorder="1" applyAlignment="1">
      <alignment horizontal="left" vertical="center" wrapText="1"/>
    </xf>
    <xf numFmtId="49" fontId="61" fillId="18" borderId="33" xfId="0" applyNumberFormat="1" applyFont="1" applyFill="1" applyBorder="1" applyAlignment="1">
      <alignment horizontal="center" vertical="center"/>
    </xf>
    <xf numFmtId="164" fontId="61" fillId="18" borderId="126" xfId="0" applyNumberFormat="1" applyFont="1" applyFill="1" applyBorder="1" applyAlignment="1">
      <alignment horizontal="left" vertical="center" wrapText="1"/>
    </xf>
    <xf numFmtId="49" fontId="61" fillId="18" borderId="4" xfId="0" applyNumberFormat="1" applyFont="1" applyFill="1" applyBorder="1" applyAlignment="1">
      <alignment horizontal="center" vertical="center"/>
    </xf>
    <xf numFmtId="3" fontId="61" fillId="18" borderId="13" xfId="0" applyNumberFormat="1" applyFont="1" applyFill="1" applyBorder="1" applyAlignment="1">
      <alignment horizontal="left" vertical="center" wrapText="1"/>
    </xf>
    <xf numFmtId="49" fontId="61" fillId="18" borderId="2" xfId="0" applyNumberFormat="1" applyFont="1" applyFill="1" applyBorder="1" applyAlignment="1">
      <alignment horizontal="center" vertical="center"/>
    </xf>
    <xf numFmtId="164" fontId="61" fillId="18" borderId="17" xfId="0" applyNumberFormat="1" applyFont="1" applyFill="1" applyBorder="1" applyAlignment="1">
      <alignment horizontal="left" vertical="center" wrapText="1"/>
    </xf>
    <xf numFmtId="0" fontId="61" fillId="18" borderId="36" xfId="0" applyFont="1" applyFill="1" applyBorder="1" applyAlignment="1">
      <alignment horizontal="left" vertical="center" wrapText="1"/>
    </xf>
    <xf numFmtId="49" fontId="61" fillId="18" borderId="27" xfId="0" applyNumberFormat="1" applyFont="1" applyFill="1" applyBorder="1" applyAlignment="1">
      <alignment horizontal="center" vertical="center"/>
    </xf>
    <xf numFmtId="3" fontId="61" fillId="18" borderId="37" xfId="0" applyNumberFormat="1" applyFont="1" applyFill="1" applyBorder="1" applyAlignment="1">
      <alignment horizontal="left" vertical="center" wrapText="1"/>
    </xf>
    <xf numFmtId="0" fontId="61" fillId="18" borderId="13" xfId="0" applyFont="1" applyFill="1" applyBorder="1" applyAlignment="1">
      <alignment horizontal="left" vertical="center" wrapText="1"/>
    </xf>
    <xf numFmtId="49" fontId="61" fillId="18" borderId="14" xfId="0" applyNumberFormat="1" applyFont="1" applyFill="1" applyBorder="1" applyAlignment="1">
      <alignment horizontal="center" vertical="center"/>
    </xf>
    <xf numFmtId="0" fontId="61" fillId="18" borderId="37" xfId="0" applyFont="1" applyFill="1" applyBorder="1" applyAlignment="1">
      <alignment horizontal="left" vertical="center" wrapText="1"/>
    </xf>
    <xf numFmtId="164" fontId="61" fillId="18" borderId="13" xfId="0" applyNumberFormat="1" applyFont="1" applyFill="1" applyBorder="1" applyAlignment="1">
      <alignment horizontal="left" vertical="center" wrapText="1"/>
    </xf>
    <xf numFmtId="0" fontId="61" fillId="18" borderId="128" xfId="0" applyFont="1" applyFill="1" applyBorder="1" applyAlignment="1">
      <alignment horizontal="left" vertical="center" wrapText="1"/>
    </xf>
    <xf numFmtId="3" fontId="61" fillId="18" borderId="128" xfId="0" applyNumberFormat="1" applyFont="1" applyFill="1" applyBorder="1" applyAlignment="1">
      <alignment horizontal="left" vertical="center" wrapText="1"/>
    </xf>
    <xf numFmtId="38" fontId="52" fillId="25" borderId="19" xfId="0" applyNumberFormat="1" applyFont="1" applyFill="1" applyBorder="1" applyAlignment="1">
      <alignment horizontal="right"/>
    </xf>
    <xf numFmtId="38" fontId="52" fillId="25" borderId="20" xfId="0" applyNumberFormat="1" applyFont="1" applyFill="1" applyBorder="1" applyAlignment="1">
      <alignment horizontal="right"/>
    </xf>
    <xf numFmtId="38" fontId="52" fillId="25" borderId="11" xfId="0" applyNumberFormat="1" applyFont="1" applyFill="1" applyBorder="1" applyAlignment="1">
      <alignment horizontal="right"/>
    </xf>
    <xf numFmtId="0" fontId="61" fillId="18" borderId="50" xfId="0" applyFont="1" applyFill="1" applyBorder="1" applyAlignment="1" applyProtection="1">
      <alignment horizontal="left" vertical="center"/>
    </xf>
    <xf numFmtId="0" fontId="61" fillId="18" borderId="22" xfId="0" applyFont="1" applyFill="1" applyBorder="1" applyAlignment="1" applyProtection="1">
      <alignment horizontal="center" vertical="center"/>
    </xf>
    <xf numFmtId="0" fontId="61" fillId="18" borderId="46" xfId="0" applyFont="1" applyFill="1" applyBorder="1" applyAlignment="1" applyProtection="1">
      <alignment horizontal="left" vertical="center"/>
    </xf>
    <xf numFmtId="0" fontId="61" fillId="18" borderId="46" xfId="0" applyFont="1" applyFill="1" applyBorder="1" applyAlignment="1" applyProtection="1">
      <alignment horizontal="left" vertical="center" wrapText="1"/>
    </xf>
    <xf numFmtId="0" fontId="61" fillId="18" borderId="46" xfId="0" applyFont="1" applyFill="1" applyBorder="1" applyAlignment="1" applyProtection="1">
      <alignment horizontal="left" vertical="center" indent="1"/>
    </xf>
    <xf numFmtId="0" fontId="62" fillId="24" borderId="13" xfId="0" applyFont="1" applyFill="1" applyBorder="1" applyAlignment="1">
      <alignment horizontal="left" vertical="center"/>
    </xf>
    <xf numFmtId="0" fontId="62" fillId="24" borderId="21" xfId="0" applyFont="1" applyFill="1" applyBorder="1" applyAlignment="1">
      <alignment horizontal="left" vertical="center"/>
    </xf>
    <xf numFmtId="0" fontId="62" fillId="24" borderId="14" xfId="0" applyFont="1" applyFill="1" applyBorder="1" applyAlignment="1">
      <alignment horizontal="left" vertical="center"/>
    </xf>
    <xf numFmtId="0" fontId="51" fillId="16" borderId="12" xfId="0" applyFont="1" applyFill="1" applyBorder="1" applyAlignment="1" applyProtection="1">
      <alignment vertical="center"/>
    </xf>
    <xf numFmtId="0" fontId="61" fillId="0" borderId="160" xfId="0" applyFont="1" applyBorder="1" applyAlignment="1">
      <alignment horizontal="centerContinuous" vertical="center"/>
    </xf>
    <xf numFmtId="0" fontId="52" fillId="0" borderId="161" xfId="0" applyFont="1" applyBorder="1" applyAlignment="1">
      <alignment horizontal="centerContinuous" vertical="center"/>
    </xf>
    <xf numFmtId="0" fontId="54" fillId="0" borderId="161" xfId="0" applyFont="1" applyBorder="1" applyAlignment="1">
      <alignment horizontal="centerContinuous" vertical="center"/>
    </xf>
    <xf numFmtId="0" fontId="61" fillId="0" borderId="105" xfId="0" applyFont="1" applyBorder="1" applyAlignment="1">
      <alignment horizontal="center"/>
    </xf>
    <xf numFmtId="0" fontId="54" fillId="24" borderId="16" xfId="3" applyFont="1" applyFill="1" applyBorder="1" applyAlignment="1">
      <alignment horizontal="left" vertical="center"/>
    </xf>
    <xf numFmtId="0" fontId="54" fillId="24" borderId="10" xfId="3" applyFont="1" applyFill="1" applyBorder="1" applyAlignment="1">
      <alignment horizontal="left" vertical="center"/>
    </xf>
    <xf numFmtId="0" fontId="54" fillId="24" borderId="19" xfId="3" applyNumberFormat="1" applyFont="1" applyFill="1" applyBorder="1" applyAlignment="1">
      <alignment vertical="center"/>
    </xf>
    <xf numFmtId="0" fontId="54" fillId="24" borderId="20" xfId="3" applyNumberFormat="1" applyFont="1" applyFill="1" applyBorder="1" applyAlignment="1">
      <alignment vertical="center"/>
    </xf>
    <xf numFmtId="0" fontId="54" fillId="24" borderId="11" xfId="3" applyNumberFormat="1" applyFont="1" applyFill="1" applyBorder="1" applyAlignment="1">
      <alignment vertical="center"/>
    </xf>
    <xf numFmtId="0" fontId="3" fillId="0" borderId="0" xfId="17" quotePrefix="1" applyNumberFormat="1" applyFont="1"/>
    <xf numFmtId="0" fontId="124" fillId="21" borderId="158" xfId="17" applyFont="1" applyFill="1" applyBorder="1" applyAlignment="1" applyProtection="1">
      <alignment horizontal="left" vertical="top" wrapText="1"/>
    </xf>
    <xf numFmtId="49" fontId="124" fillId="21" borderId="158" xfId="17" applyNumberFormat="1" applyFont="1" applyFill="1" applyBorder="1" applyAlignment="1" applyProtection="1">
      <alignment horizontal="center" vertical="top"/>
    </xf>
    <xf numFmtId="0" fontId="124" fillId="21" borderId="158" xfId="17" applyFont="1" applyFill="1" applyBorder="1" applyAlignment="1" applyProtection="1">
      <alignment vertical="top"/>
    </xf>
    <xf numFmtId="38" fontId="124" fillId="21" borderId="158" xfId="17" applyNumberFormat="1" applyFont="1" applyFill="1" applyBorder="1" applyAlignment="1" applyProtection="1">
      <alignment horizontal="right" vertical="top"/>
    </xf>
    <xf numFmtId="38" fontId="124" fillId="21" borderId="158" xfId="17" applyNumberFormat="1" applyFont="1" applyFill="1" applyBorder="1" applyAlignment="1" applyProtection="1">
      <alignment vertical="top"/>
    </xf>
    <xf numFmtId="0" fontId="4" fillId="0" borderId="158" xfId="17" applyBorder="1" applyAlignment="1" applyProtection="1">
      <alignment horizontal="left" vertical="top" wrapText="1"/>
      <protection locked="0"/>
    </xf>
    <xf numFmtId="0" fontId="4" fillId="0" borderId="158" xfId="17" applyBorder="1" applyAlignment="1" applyProtection="1">
      <alignment vertical="top"/>
      <protection locked="0"/>
    </xf>
    <xf numFmtId="0" fontId="3" fillId="0" borderId="158" xfId="17" applyFont="1" applyBorder="1" applyAlignment="1" applyProtection="1">
      <alignment horizontal="left" vertical="top" wrapText="1"/>
      <protection locked="0"/>
    </xf>
    <xf numFmtId="0" fontId="3" fillId="0" borderId="158" xfId="17" applyFont="1" applyBorder="1" applyAlignment="1" applyProtection="1">
      <alignment vertical="top"/>
      <protection locked="0"/>
    </xf>
    <xf numFmtId="0" fontId="4" fillId="0" borderId="0" xfId="17" applyAlignment="1">
      <alignment horizontal="center" vertical="center" wrapText="1"/>
    </xf>
    <xf numFmtId="0" fontId="2" fillId="0" borderId="0" xfId="17" applyFont="1" applyAlignment="1">
      <alignment horizontal="left" vertical="center" wrapText="1"/>
    </xf>
    <xf numFmtId="0" fontId="2" fillId="0" borderId="0" xfId="17" applyFont="1" applyAlignment="1">
      <alignment vertical="center"/>
    </xf>
    <xf numFmtId="0" fontId="4" fillId="0" borderId="0" xfId="17" applyAlignment="1">
      <alignment vertical="center"/>
    </xf>
    <xf numFmtId="0" fontId="124" fillId="0" borderId="98" xfId="17" applyFont="1" applyBorder="1" applyAlignment="1">
      <alignment horizontal="left" vertical="top"/>
    </xf>
    <xf numFmtId="0" fontId="124" fillId="0" borderId="78" xfId="17" applyFont="1" applyBorder="1" applyAlignment="1">
      <alignment horizontal="left" vertical="top"/>
    </xf>
    <xf numFmtId="0" fontId="124" fillId="0" borderId="99" xfId="17" applyFont="1" applyBorder="1" applyAlignment="1">
      <alignment horizontal="left" vertical="top"/>
    </xf>
    <xf numFmtId="0" fontId="30" fillId="0" borderId="0" xfId="2" applyNumberFormat="1" applyAlignment="1" applyProtection="1">
      <alignment vertical="center"/>
    </xf>
    <xf numFmtId="0" fontId="61" fillId="0" borderId="5" xfId="3" applyFont="1" applyFill="1" applyBorder="1" applyAlignment="1" applyProtection="1"/>
    <xf numFmtId="49" fontId="4" fillId="0" borderId="158" xfId="17" applyNumberFormat="1" applyBorder="1" applyAlignment="1" applyProtection="1">
      <alignment horizontal="center" vertical="center"/>
      <protection locked="0"/>
    </xf>
    <xf numFmtId="49" fontId="2" fillId="0" borderId="158" xfId="17" applyNumberFormat="1" applyFont="1" applyBorder="1" applyAlignment="1" applyProtection="1">
      <alignment horizontal="center" vertical="center"/>
      <protection locked="0"/>
    </xf>
    <xf numFmtId="3" fontId="61" fillId="17" borderId="36" xfId="0" applyNumberFormat="1" applyFont="1" applyFill="1" applyBorder="1" applyAlignment="1">
      <alignment horizontal="left" vertical="center" wrapText="1" indent="1"/>
    </xf>
    <xf numFmtId="49" fontId="61" fillId="17" borderId="27" xfId="0" applyNumberFormat="1" applyFont="1" applyFill="1" applyBorder="1" applyAlignment="1">
      <alignment horizontal="center" vertical="center"/>
    </xf>
    <xf numFmtId="38" fontId="52" fillId="17" borderId="27" xfId="0" applyNumberFormat="1" applyFont="1" applyFill="1" applyBorder="1" applyAlignment="1">
      <alignment horizontal="right"/>
    </xf>
    <xf numFmtId="38" fontId="52" fillId="17" borderId="2" xfId="0" applyNumberFormat="1" applyFont="1" applyFill="1" applyBorder="1" applyAlignment="1">
      <alignment horizontal="right"/>
    </xf>
    <xf numFmtId="38" fontId="52" fillId="17" borderId="4" xfId="0" applyNumberFormat="1" applyFont="1" applyFill="1" applyBorder="1" applyAlignment="1">
      <alignment horizontal="right"/>
    </xf>
    <xf numFmtId="49" fontId="61" fillId="17" borderId="36" xfId="0" applyNumberFormat="1" applyFont="1" applyFill="1" applyBorder="1" applyAlignment="1">
      <alignment horizontal="center" vertical="center"/>
    </xf>
    <xf numFmtId="38" fontId="52" fillId="17" borderId="30" xfId="0" applyNumberFormat="1" applyFont="1" applyFill="1" applyBorder="1" applyAlignment="1">
      <alignment horizontal="right"/>
    </xf>
    <xf numFmtId="49" fontId="61" fillId="17" borderId="30" xfId="0" applyNumberFormat="1" applyFont="1" applyFill="1" applyBorder="1" applyAlignment="1">
      <alignment horizontal="center" vertical="center"/>
    </xf>
    <xf numFmtId="0" fontId="61" fillId="17" borderId="32" xfId="0" applyNumberFormat="1" applyFont="1" applyFill="1" applyBorder="1" applyAlignment="1">
      <alignment horizontal="center" vertical="center"/>
    </xf>
    <xf numFmtId="38" fontId="52" fillId="17" borderId="32" xfId="0" applyNumberFormat="1" applyFont="1" applyFill="1" applyBorder="1" applyAlignment="1">
      <alignment horizontal="right"/>
    </xf>
    <xf numFmtId="0" fontId="61" fillId="17" borderId="27" xfId="0" applyFont="1" applyFill="1" applyBorder="1" applyAlignment="1">
      <alignment horizontal="center" vertical="center"/>
    </xf>
    <xf numFmtId="38" fontId="52" fillId="17" borderId="33" xfId="0" applyNumberFormat="1" applyFont="1" applyFill="1" applyBorder="1" applyAlignment="1">
      <alignment horizontal="right"/>
    </xf>
    <xf numFmtId="3" fontId="61" fillId="17" borderId="27" xfId="0" applyNumberFormat="1" applyFont="1" applyFill="1" applyBorder="1" applyAlignment="1">
      <alignment horizontal="left" vertical="center" indent="1"/>
    </xf>
    <xf numFmtId="0" fontId="61" fillId="17" borderId="27" xfId="0" applyFont="1" applyFill="1" applyBorder="1" applyAlignment="1">
      <alignment horizontal="center" vertical="top"/>
    </xf>
    <xf numFmtId="0" fontId="54" fillId="17" borderId="30" xfId="0" applyFont="1" applyFill="1" applyBorder="1" applyAlignment="1">
      <alignment horizontal="left" vertical="center" indent="1"/>
    </xf>
    <xf numFmtId="38" fontId="52" fillId="17" borderId="26" xfId="0" applyNumberFormat="1" applyFont="1" applyFill="1" applyBorder="1" applyAlignment="1">
      <alignment horizontal="right"/>
    </xf>
    <xf numFmtId="38" fontId="52" fillId="17" borderId="28" xfId="0" applyNumberFormat="1" applyFont="1" applyFill="1" applyBorder="1" applyAlignment="1">
      <alignment horizontal="right"/>
    </xf>
    <xf numFmtId="38" fontId="52" fillId="17" borderId="29" xfId="0" applyNumberFormat="1" applyFont="1" applyFill="1" applyBorder="1" applyAlignment="1">
      <alignment horizontal="right"/>
    </xf>
    <xf numFmtId="3" fontId="61" fillId="17" borderId="55" xfId="0" applyNumberFormat="1" applyFont="1" applyFill="1" applyBorder="1" applyAlignment="1">
      <alignment horizontal="left" vertical="center" wrapText="1" indent="1"/>
    </xf>
    <xf numFmtId="49" fontId="61" fillId="17" borderId="32" xfId="0" applyNumberFormat="1" applyFont="1" applyFill="1" applyBorder="1" applyAlignment="1">
      <alignment horizontal="center" vertical="center"/>
    </xf>
    <xf numFmtId="38" fontId="52" fillId="17" borderId="27" xfId="0" applyNumberFormat="1" applyFont="1" applyFill="1" applyBorder="1" applyAlignment="1" applyProtection="1">
      <alignment horizontal="right"/>
    </xf>
    <xf numFmtId="3" fontId="61" fillId="17" borderId="55" xfId="0" applyNumberFormat="1" applyFont="1" applyFill="1" applyBorder="1" applyAlignment="1">
      <alignment horizontal="left" vertical="top" wrapText="1" indent="1"/>
    </xf>
    <xf numFmtId="49" fontId="59" fillId="17" borderId="51" xfId="0" applyNumberFormat="1" applyFont="1" applyFill="1" applyBorder="1" applyAlignment="1">
      <alignment horizontal="center" vertical="top"/>
    </xf>
    <xf numFmtId="3" fontId="61" fillId="17" borderId="27" xfId="0" applyNumberFormat="1" applyFont="1" applyFill="1" applyBorder="1" applyAlignment="1">
      <alignment horizontal="left" vertical="center" wrapText="1" indent="1"/>
    </xf>
    <xf numFmtId="3" fontId="61" fillId="17" borderId="36" xfId="0" applyNumberFormat="1" applyFont="1" applyFill="1" applyBorder="1" applyAlignment="1">
      <alignment horizontal="left" vertical="top" wrapText="1" indent="1"/>
    </xf>
    <xf numFmtId="0" fontId="59" fillId="17" borderId="30" xfId="0" applyFont="1" applyFill="1" applyBorder="1" applyAlignment="1">
      <alignment vertical="top"/>
    </xf>
    <xf numFmtId="3" fontId="61" fillId="17" borderId="36" xfId="0" applyNumberFormat="1" applyFont="1" applyFill="1" applyBorder="1" applyAlignment="1">
      <alignment horizontal="left" vertical="center" indent="1"/>
    </xf>
    <xf numFmtId="0" fontId="61" fillId="17" borderId="30" xfId="0" applyFont="1" applyFill="1" applyBorder="1" applyAlignment="1">
      <alignment horizontal="center" vertical="center"/>
    </xf>
    <xf numFmtId="0" fontId="61" fillId="17" borderId="27" xfId="0" applyFont="1" applyFill="1" applyBorder="1" applyAlignment="1">
      <alignment horizontal="center" vertical="center" wrapText="1"/>
    </xf>
    <xf numFmtId="49" fontId="61" fillId="17" borderId="27" xfId="0" applyNumberFormat="1" applyFont="1" applyFill="1" applyBorder="1" applyAlignment="1">
      <alignment horizontal="center" vertical="top" wrapText="1"/>
    </xf>
    <xf numFmtId="3" fontId="61" fillId="17" borderId="36" xfId="0" applyNumberFormat="1" applyFont="1" applyFill="1" applyBorder="1" applyAlignment="1">
      <alignment horizontal="left" vertical="top" indent="1"/>
    </xf>
    <xf numFmtId="38" fontId="52" fillId="17" borderId="3" xfId="0" applyNumberFormat="1" applyFont="1" applyFill="1" applyBorder="1" applyAlignment="1">
      <alignment horizontal="right"/>
    </xf>
    <xf numFmtId="0" fontId="61" fillId="17" borderId="36" xfId="0" applyFont="1" applyFill="1" applyBorder="1" applyAlignment="1">
      <alignment horizontal="left" vertical="center" wrapText="1" indent="1"/>
    </xf>
    <xf numFmtId="49" fontId="59" fillId="17" borderId="51" xfId="0" applyNumberFormat="1" applyFont="1" applyFill="1" applyBorder="1" applyAlignment="1">
      <alignment horizontal="center" vertical="center"/>
    </xf>
    <xf numFmtId="38" fontId="52" fillId="17" borderId="33" xfId="0" applyNumberFormat="1" applyFont="1" applyFill="1" applyBorder="1" applyAlignment="1" applyProtection="1">
      <alignment horizontal="right"/>
    </xf>
    <xf numFmtId="38" fontId="52" fillId="17" borderId="32" xfId="0" applyNumberFormat="1" applyFont="1" applyFill="1" applyBorder="1" applyAlignment="1" applyProtection="1">
      <alignment horizontal="right"/>
    </xf>
    <xf numFmtId="0" fontId="59"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center" wrapText="1" indent="1"/>
    </xf>
    <xf numFmtId="0" fontId="59" fillId="17" borderId="30" xfId="0" applyFont="1" applyFill="1" applyBorder="1" applyAlignment="1" applyProtection="1">
      <alignment horizontal="left" vertical="center"/>
    </xf>
    <xf numFmtId="38" fontId="52" fillId="17" borderId="36" xfId="0" applyNumberFormat="1" applyFont="1" applyFill="1" applyBorder="1" applyAlignment="1" applyProtection="1">
      <alignment horizontal="right"/>
    </xf>
    <xf numFmtId="0" fontId="61" fillId="17" borderId="35" xfId="0" applyFont="1" applyFill="1" applyBorder="1" applyAlignment="1" applyProtection="1">
      <alignment horizontal="left" vertical="center" indent="1"/>
    </xf>
    <xf numFmtId="0" fontId="59" fillId="17" borderId="30" xfId="0" applyFont="1" applyFill="1" applyBorder="1" applyAlignment="1" applyProtection="1">
      <alignment horizontal="center" vertical="center"/>
    </xf>
    <xf numFmtId="37" fontId="52" fillId="17" borderId="36" xfId="0" applyNumberFormat="1" applyFont="1" applyFill="1" applyBorder="1" applyAlignment="1" applyProtection="1">
      <alignment horizontal="right"/>
    </xf>
    <xf numFmtId="37" fontId="52" fillId="17" borderId="27" xfId="0" applyNumberFormat="1" applyFont="1" applyFill="1" applyBorder="1" applyAlignment="1" applyProtection="1">
      <alignment horizontal="right"/>
    </xf>
    <xf numFmtId="0" fontId="59"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top" wrapText="1" indent="1"/>
    </xf>
    <xf numFmtId="49" fontId="61" fillId="17" borderId="33" xfId="0" applyNumberFormat="1" applyFont="1" applyFill="1" applyBorder="1" applyAlignment="1">
      <alignment horizontal="center" vertical="center"/>
    </xf>
    <xf numFmtId="38" fontId="52" fillId="17" borderId="37" xfId="0" applyNumberFormat="1" applyFont="1" applyFill="1" applyBorder="1" applyAlignment="1" applyProtection="1">
      <alignment horizontal="right"/>
    </xf>
    <xf numFmtId="49" fontId="61" fillId="17" borderId="35" xfId="0" applyNumberFormat="1" applyFont="1" applyFill="1" applyBorder="1" applyAlignment="1" applyProtection="1">
      <alignment horizontal="left" vertical="top" indent="1"/>
    </xf>
    <xf numFmtId="49" fontId="61" fillId="17" borderId="27" xfId="0" applyNumberFormat="1" applyFont="1" applyFill="1" applyBorder="1" applyAlignment="1">
      <alignment horizontal="center" vertical="top"/>
    </xf>
    <xf numFmtId="38" fontId="52" fillId="17" borderId="12" xfId="0" applyNumberFormat="1" applyFont="1" applyFill="1" applyBorder="1" applyAlignment="1" applyProtection="1">
      <alignment horizontal="right"/>
    </xf>
    <xf numFmtId="49" fontId="59" fillId="17" borderId="30" xfId="0" applyNumberFormat="1" applyFont="1" applyFill="1" applyBorder="1" applyAlignment="1" applyProtection="1">
      <alignment horizontal="center" vertical="center"/>
    </xf>
    <xf numFmtId="1" fontId="59" fillId="17" borderId="30" xfId="0" applyNumberFormat="1" applyFont="1" applyFill="1" applyBorder="1" applyAlignment="1" applyProtection="1">
      <alignment horizontal="center" vertical="center"/>
    </xf>
    <xf numFmtId="38" fontId="52" fillId="17" borderId="3" xfId="0" applyNumberFormat="1" applyFont="1" applyFill="1" applyBorder="1" applyAlignment="1" applyProtection="1">
      <alignment horizontal="right"/>
    </xf>
    <xf numFmtId="38" fontId="52" fillId="17" borderId="55" xfId="0" applyNumberFormat="1" applyFont="1" applyFill="1" applyBorder="1" applyAlignment="1" applyProtection="1">
      <alignment horizontal="right"/>
    </xf>
    <xf numFmtId="0" fontId="61" fillId="17" borderId="35" xfId="0" applyFont="1" applyFill="1" applyBorder="1" applyAlignment="1" applyProtection="1">
      <alignment horizontal="left" indent="1"/>
    </xf>
    <xf numFmtId="0" fontId="59" fillId="17" borderId="30" xfId="0" applyFont="1" applyFill="1" applyBorder="1" applyAlignment="1" applyProtection="1">
      <alignment horizontal="center"/>
    </xf>
    <xf numFmtId="0" fontId="61" fillId="17" borderId="36" xfId="0" applyFont="1" applyFill="1" applyBorder="1" applyAlignment="1" applyProtection="1">
      <alignment horizontal="left" vertical="center" indent="1"/>
    </xf>
    <xf numFmtId="0" fontId="59" fillId="17" borderId="27" xfId="0" applyFont="1" applyFill="1" applyBorder="1" applyAlignment="1" applyProtection="1">
      <alignment horizontal="center" vertical="center"/>
    </xf>
    <xf numFmtId="0" fontId="61" fillId="17" borderId="30" xfId="0" applyFont="1" applyFill="1" applyBorder="1" applyAlignment="1">
      <alignment vertical="center"/>
    </xf>
    <xf numFmtId="49" fontId="61" fillId="17" borderId="33" xfId="0" applyNumberFormat="1" applyFont="1" applyFill="1" applyBorder="1" applyAlignment="1" applyProtection="1">
      <alignment horizontal="left" vertical="center" wrapText="1" indent="1"/>
    </xf>
    <xf numFmtId="49" fontId="61" fillId="17" borderId="53" xfId="0" applyNumberFormat="1" applyFont="1" applyFill="1" applyBorder="1" applyAlignment="1">
      <alignment horizontal="center" vertical="center"/>
    </xf>
    <xf numFmtId="0" fontId="61" fillId="17" borderId="52" xfId="0" applyFont="1" applyFill="1" applyBorder="1" applyAlignment="1" applyProtection="1">
      <alignment horizontal="left" wrapText="1" indent="1"/>
    </xf>
    <xf numFmtId="0" fontId="59" fillId="17" borderId="53" xfId="0" applyFont="1" applyFill="1" applyBorder="1" applyAlignment="1" applyProtection="1">
      <alignment horizontal="left" indent="2"/>
    </xf>
    <xf numFmtId="176" fontId="54" fillId="17" borderId="2" xfId="0" applyNumberFormat="1" applyFont="1" applyFill="1" applyBorder="1" applyAlignment="1" applyProtection="1">
      <alignment vertical="center"/>
    </xf>
    <xf numFmtId="38" fontId="54" fillId="17" borderId="2"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vertical="center"/>
    </xf>
    <xf numFmtId="37" fontId="54" fillId="17" borderId="13" xfId="5" applyNumberFormat="1" applyFont="1" applyFill="1" applyBorder="1" applyAlignment="1" applyProtection="1">
      <alignment horizontal="right"/>
    </xf>
    <xf numFmtId="0" fontId="61" fillId="17" borderId="35" xfId="0" applyFont="1" applyFill="1" applyBorder="1" applyAlignment="1" applyProtection="1">
      <alignment horizontal="left" vertical="center" indent="2"/>
    </xf>
    <xf numFmtId="38" fontId="52" fillId="17" borderId="30" xfId="0" applyNumberFormat="1" applyFont="1" applyFill="1" applyBorder="1" applyAlignment="1" applyProtection="1">
      <alignment horizontal="right"/>
    </xf>
    <xf numFmtId="0" fontId="61" fillId="17" borderId="20" xfId="0" applyFont="1" applyFill="1" applyBorder="1" applyAlignment="1" applyProtection="1">
      <alignment horizontal="left" vertical="center" indent="2"/>
    </xf>
    <xf numFmtId="0" fontId="61" fillId="17" borderId="14" xfId="0" applyFont="1" applyFill="1" applyBorder="1" applyAlignment="1" applyProtection="1">
      <alignment horizontal="center" vertical="center"/>
    </xf>
    <xf numFmtId="38" fontId="52" fillId="17" borderId="26" xfId="0" applyNumberFormat="1" applyFont="1" applyFill="1" applyBorder="1" applyAlignment="1" applyProtection="1">
      <alignment horizontal="right"/>
    </xf>
    <xf numFmtId="0" fontId="61" fillId="17" borderId="30" xfId="0" applyFont="1" applyFill="1" applyBorder="1" applyAlignment="1" applyProtection="1">
      <alignment horizontal="center" vertical="center"/>
    </xf>
    <xf numFmtId="38" fontId="52" fillId="17" borderId="4" xfId="0" applyNumberFormat="1" applyFont="1" applyFill="1" applyBorder="1" applyAlignment="1" applyProtection="1">
      <alignment horizontal="right"/>
    </xf>
    <xf numFmtId="38" fontId="52" fillId="17" borderId="2" xfId="0" applyNumberFormat="1" applyFont="1" applyFill="1" applyBorder="1" applyAlignment="1" applyProtection="1">
      <alignment horizontal="right"/>
    </xf>
    <xf numFmtId="0" fontId="70" fillId="17" borderId="20" xfId="0" applyFont="1" applyFill="1" applyBorder="1" applyAlignment="1" applyProtection="1">
      <alignment horizontal="left" vertical="center" indent="1"/>
    </xf>
    <xf numFmtId="0" fontId="59" fillId="17" borderId="4" xfId="0" applyFont="1" applyFill="1" applyBorder="1" applyAlignment="1" applyProtection="1">
      <alignment horizontal="center"/>
    </xf>
    <xf numFmtId="38" fontId="52" fillId="17" borderId="28" xfId="0" applyNumberFormat="1" applyFont="1" applyFill="1" applyBorder="1" applyAlignment="1" applyProtection="1">
      <alignment horizontal="right"/>
    </xf>
    <xf numFmtId="38" fontId="52" fillId="17" borderId="18" xfId="0" applyNumberFormat="1" applyFont="1" applyFill="1" applyBorder="1" applyAlignment="1" applyProtection="1">
      <alignment horizontal="right"/>
    </xf>
    <xf numFmtId="38" fontId="52" fillId="17" borderId="0" xfId="0" applyNumberFormat="1" applyFont="1" applyFill="1" applyAlignment="1" applyProtection="1">
      <alignment horizontal="right"/>
    </xf>
    <xf numFmtId="38" fontId="52" fillId="17" borderId="128" xfId="0" applyNumberFormat="1" applyFont="1" applyFill="1" applyBorder="1" applyAlignment="1" applyProtection="1">
      <alignment horizontal="right" vertical="center"/>
      <protection locked="0"/>
    </xf>
    <xf numFmtId="38" fontId="52" fillId="17" borderId="2" xfId="0" applyNumberFormat="1" applyFont="1" applyFill="1" applyBorder="1" applyAlignment="1" applyProtection="1">
      <alignment horizontal="right" vertical="center"/>
      <protection locked="0"/>
    </xf>
    <xf numFmtId="38" fontId="52" fillId="17" borderId="27" xfId="0" applyNumberFormat="1" applyFont="1" applyFill="1" applyBorder="1" applyAlignment="1" applyProtection="1">
      <alignment horizontal="right" vertical="center"/>
      <protection locked="0"/>
    </xf>
    <xf numFmtId="38" fontId="52" fillId="17" borderId="128" xfId="0" applyNumberFormat="1" applyFont="1" applyFill="1" applyBorder="1" applyAlignment="1" applyProtection="1">
      <alignment horizontal="right" vertical="center"/>
    </xf>
    <xf numFmtId="38" fontId="52" fillId="17" borderId="2" xfId="0" applyNumberFormat="1" applyFont="1" applyFill="1" applyBorder="1" applyAlignment="1" applyProtection="1">
      <alignment horizontal="right" vertical="center"/>
    </xf>
    <xf numFmtId="0" fontId="61" fillId="17" borderId="27" xfId="0" applyFont="1" applyFill="1" applyBorder="1" applyAlignment="1">
      <alignment horizontal="left" vertical="center" wrapText="1" indent="1"/>
    </xf>
    <xf numFmtId="38" fontId="52" fillId="17" borderId="27" xfId="0" applyNumberFormat="1" applyFont="1" applyFill="1" applyBorder="1" applyAlignment="1" applyProtection="1">
      <alignment horizontal="right" vertical="center"/>
    </xf>
    <xf numFmtId="38" fontId="52" fillId="17" borderId="2" xfId="9" applyNumberFormat="1" applyFont="1" applyFill="1" applyBorder="1" applyAlignment="1" applyProtection="1">
      <alignment horizontal="right"/>
    </xf>
    <xf numFmtId="49" fontId="59" fillId="17" borderId="41"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vertical="center"/>
    </xf>
    <xf numFmtId="49" fontId="59" fillId="17" borderId="7" xfId="0" applyNumberFormat="1" applyFont="1" applyFill="1" applyBorder="1" applyAlignment="1" applyProtection="1">
      <alignment horizontal="center" vertical="center"/>
    </xf>
    <xf numFmtId="38" fontId="52" fillId="17" borderId="41" xfId="0" applyNumberFormat="1" applyFont="1" applyFill="1" applyBorder="1" applyAlignment="1" applyProtection="1">
      <alignment horizontal="right" vertical="center"/>
    </xf>
    <xf numFmtId="49" fontId="59" fillId="17" borderId="7" xfId="0" applyNumberFormat="1" applyFont="1" applyFill="1" applyBorder="1" applyAlignment="1" applyProtection="1">
      <alignment horizontal="left" vertical="center" indent="2"/>
    </xf>
    <xf numFmtId="0" fontId="54" fillId="17" borderId="7" xfId="0" applyFont="1" applyFill="1" applyBorder="1" applyAlignment="1">
      <alignment horizontal="left" indent="2"/>
    </xf>
    <xf numFmtId="38" fontId="52" fillId="17" borderId="60" xfId="0" applyNumberFormat="1" applyFont="1" applyFill="1" applyBorder="1" applyAlignment="1" applyProtection="1"/>
    <xf numFmtId="38" fontId="52" fillId="17" borderId="41" xfId="0" applyNumberFormat="1" applyFont="1" applyFill="1" applyBorder="1" applyAlignment="1" applyProtection="1">
      <alignment horizontal="right"/>
    </xf>
    <xf numFmtId="0" fontId="61" fillId="17" borderId="54" xfId="0" applyFont="1" applyFill="1" applyBorder="1" applyAlignment="1" applyProtection="1">
      <alignment horizontal="left" vertical="center" indent="2"/>
    </xf>
    <xf numFmtId="0" fontId="61" fillId="17" borderId="41" xfId="0" applyFont="1" applyFill="1" applyBorder="1" applyAlignment="1" applyProtection="1">
      <alignment horizontal="center" vertical="center"/>
    </xf>
    <xf numFmtId="0" fontId="61" fillId="17" borderId="41" xfId="0" applyFont="1" applyFill="1" applyBorder="1" applyAlignment="1" applyProtection="1">
      <alignment horizontal="left" vertical="center" indent="1"/>
    </xf>
    <xf numFmtId="0" fontId="54" fillId="17" borderId="41" xfId="0" applyFont="1" applyFill="1" applyBorder="1" applyAlignment="1" applyProtection="1">
      <alignment vertical="center"/>
    </xf>
    <xf numFmtId="38" fontId="52" fillId="17" borderId="22" xfId="0" applyNumberFormat="1" applyFont="1" applyFill="1" applyBorder="1" applyAlignment="1" applyProtection="1">
      <alignment horizontal="right" vertical="center"/>
    </xf>
    <xf numFmtId="0" fontId="59" fillId="17" borderId="0" xfId="10" applyFont="1" applyFill="1" applyAlignment="1">
      <alignment vertical="center"/>
    </xf>
    <xf numFmtId="0" fontId="59" fillId="17" borderId="0" xfId="10" applyFont="1" applyFill="1" applyAlignment="1">
      <alignment horizontal="center" vertical="center"/>
    </xf>
    <xf numFmtId="0" fontId="59" fillId="17" borderId="0" xfId="10" applyFont="1" applyFill="1" applyAlignment="1">
      <alignment horizontal="right" vertical="center"/>
    </xf>
    <xf numFmtId="0" fontId="61" fillId="17" borderId="0" xfId="10" applyFont="1" applyFill="1" applyAlignment="1">
      <alignment horizontal="right" vertical="center" indent="3"/>
    </xf>
    <xf numFmtId="0" fontId="59" fillId="17" borderId="0" xfId="10" applyFont="1" applyFill="1" applyBorder="1" applyAlignment="1">
      <alignment horizontal="right" vertical="center"/>
    </xf>
    <xf numFmtId="3" fontId="61" fillId="17" borderId="57" xfId="10" applyNumberFormat="1" applyFont="1" applyFill="1" applyBorder="1" applyAlignment="1" applyProtection="1">
      <alignment vertical="center"/>
    </xf>
    <xf numFmtId="0" fontId="59" fillId="17" borderId="0" xfId="10" applyFont="1" applyFill="1" applyAlignment="1">
      <alignment horizontal="left" vertical="center"/>
    </xf>
    <xf numFmtId="0" fontId="61" fillId="17" borderId="0" xfId="10" applyFont="1" applyFill="1" applyAlignment="1">
      <alignment horizontal="right" vertical="center"/>
    </xf>
    <xf numFmtId="38" fontId="61" fillId="17" borderId="47" xfId="10" applyNumberFormat="1" applyFont="1" applyFill="1" applyBorder="1" applyAlignment="1">
      <alignment horizontal="right"/>
    </xf>
    <xf numFmtId="0" fontId="59" fillId="17" borderId="0" xfId="10" quotePrefix="1" applyFont="1" applyFill="1" applyAlignment="1">
      <alignment horizontal="left" vertical="center"/>
    </xf>
    <xf numFmtId="38" fontId="59" fillId="17" borderId="58" xfId="10" applyNumberFormat="1" applyFont="1" applyFill="1" applyBorder="1" applyAlignment="1" applyProtection="1">
      <alignment horizontal="right"/>
    </xf>
    <xf numFmtId="0" fontId="59" fillId="17" borderId="0" xfId="11" quotePrefix="1" applyFont="1" applyFill="1" applyAlignment="1">
      <alignment horizontal="left" vertical="center"/>
    </xf>
    <xf numFmtId="0" fontId="61" fillId="17" borderId="0" xfId="10" quotePrefix="1" applyFont="1" applyFill="1" applyAlignment="1">
      <alignment horizontal="left" vertical="center"/>
    </xf>
    <xf numFmtId="40" fontId="61" fillId="17" borderId="47" xfId="10" applyNumberFormat="1" applyFont="1" applyFill="1" applyBorder="1" applyAlignment="1" applyProtection="1">
      <alignment horizontal="right"/>
    </xf>
    <xf numFmtId="0" fontId="59" fillId="17" borderId="0" xfId="11" applyFont="1" applyFill="1" applyAlignment="1">
      <alignment horizontal="left" vertical="center"/>
    </xf>
    <xf numFmtId="0" fontId="59" fillId="17" borderId="0" xfId="11" applyFont="1" applyFill="1" applyAlignment="1">
      <alignment horizontal="right" vertical="center"/>
    </xf>
    <xf numFmtId="0" fontId="61" fillId="17" borderId="0" xfId="11" applyFont="1" applyFill="1" applyAlignment="1">
      <alignment horizontal="right" vertical="center"/>
    </xf>
    <xf numFmtId="0" fontId="59" fillId="17" borderId="0" xfId="11" applyFont="1" applyFill="1" applyBorder="1" applyAlignment="1">
      <alignment horizontal="right" vertical="center"/>
    </xf>
    <xf numFmtId="38" fontId="61" fillId="17" borderId="9" xfId="11" applyNumberFormat="1" applyFont="1" applyFill="1" applyBorder="1" applyAlignment="1" applyProtection="1">
      <alignment horizontal="right"/>
    </xf>
    <xf numFmtId="38" fontId="59" fillId="17" borderId="6" xfId="11" applyNumberFormat="1" applyFont="1" applyFill="1" applyBorder="1" applyAlignment="1" applyProtection="1">
      <alignment horizontal="right"/>
    </xf>
    <xf numFmtId="0" fontId="59" fillId="17" borderId="0" xfId="11" applyFont="1" applyFill="1" applyAlignment="1">
      <alignment vertical="center"/>
    </xf>
    <xf numFmtId="40" fontId="59" fillId="17" borderId="9" xfId="11" applyNumberFormat="1" applyFont="1" applyFill="1" applyBorder="1" applyAlignment="1" applyProtection="1">
      <alignment horizontal="right"/>
    </xf>
    <xf numFmtId="40" fontId="61" fillId="17" borderId="57" xfId="11" applyNumberFormat="1" applyFont="1" applyFill="1" applyBorder="1" applyAlignment="1" applyProtection="1">
      <alignment horizontal="right"/>
    </xf>
    <xf numFmtId="38" fontId="4" fillId="17" borderId="158" xfId="17" applyNumberFormat="1" applyFill="1" applyBorder="1" applyAlignment="1" applyProtection="1">
      <alignment horizontal="right" vertical="top"/>
    </xf>
    <xf numFmtId="38" fontId="4" fillId="17" borderId="158" xfId="17" applyNumberFormat="1" applyFill="1" applyBorder="1" applyAlignment="1" applyProtection="1">
      <alignment vertical="top"/>
    </xf>
    <xf numFmtId="38" fontId="4" fillId="17" borderId="159" xfId="17" applyNumberFormat="1" applyFill="1" applyBorder="1" applyAlignment="1" applyProtection="1">
      <alignment horizontal="right" vertical="top"/>
    </xf>
    <xf numFmtId="38" fontId="4" fillId="17" borderId="159" xfId="17" applyNumberFormat="1" applyFill="1" applyBorder="1" applyAlignment="1" applyProtection="1">
      <alignment vertical="top"/>
    </xf>
    <xf numFmtId="0" fontId="4" fillId="17" borderId="159" xfId="17" applyFill="1" applyBorder="1" applyAlignment="1" applyProtection="1">
      <alignment horizontal="left" vertical="top" wrapText="1"/>
    </xf>
    <xf numFmtId="49" fontId="4" fillId="17" borderId="159" xfId="17" applyNumberFormat="1" applyFill="1" applyBorder="1" applyAlignment="1" applyProtection="1">
      <alignment vertical="top"/>
    </xf>
    <xf numFmtId="0" fontId="4" fillId="17" borderId="159" xfId="17" applyFill="1" applyBorder="1" applyAlignment="1" applyProtection="1">
      <alignment vertical="top"/>
    </xf>
    <xf numFmtId="0" fontId="52" fillId="17" borderId="127" xfId="0" applyFont="1" applyFill="1" applyBorder="1"/>
    <xf numFmtId="37" fontId="52" fillId="17" borderId="127" xfId="0" applyNumberFormat="1" applyFont="1" applyFill="1" applyBorder="1"/>
    <xf numFmtId="37" fontId="52" fillId="17" borderId="129" xfId="0" applyNumberFormat="1" applyFont="1" applyFill="1" applyBorder="1"/>
    <xf numFmtId="0" fontId="52" fillId="17" borderId="14" xfId="0" applyFont="1" applyFill="1" applyBorder="1"/>
    <xf numFmtId="0" fontId="52" fillId="17" borderId="21" xfId="0" applyFont="1" applyFill="1" applyBorder="1"/>
    <xf numFmtId="37" fontId="52" fillId="17" borderId="14" xfId="0" applyNumberFormat="1" applyFont="1" applyFill="1" applyBorder="1"/>
    <xf numFmtId="37" fontId="52" fillId="17" borderId="21" xfId="0" applyNumberFormat="1" applyFont="1" applyFill="1" applyBorder="1"/>
    <xf numFmtId="38" fontId="52" fillId="17" borderId="14" xfId="0" applyNumberFormat="1" applyFont="1" applyFill="1" applyBorder="1"/>
    <xf numFmtId="0" fontId="59" fillId="17" borderId="0" xfId="0" applyFont="1" applyFill="1" applyBorder="1" applyAlignment="1">
      <alignment horizontal="right"/>
    </xf>
    <xf numFmtId="38" fontId="52" fillId="17" borderId="18" xfId="0" applyNumberFormat="1" applyFont="1" applyFill="1" applyBorder="1"/>
    <xf numFmtId="0" fontId="52" fillId="17" borderId="13" xfId="0" applyFont="1" applyFill="1" applyBorder="1" applyAlignment="1">
      <alignment horizontal="right"/>
    </xf>
    <xf numFmtId="10" fontId="51" fillId="17" borderId="14" xfId="0" applyNumberFormat="1" applyFont="1" applyFill="1" applyBorder="1" applyAlignment="1">
      <alignment horizontal="left" indent="2"/>
    </xf>
    <xf numFmtId="38" fontId="52" fillId="17" borderId="2" xfId="3" applyNumberFormat="1" applyFont="1" applyFill="1" applyBorder="1" applyAlignment="1">
      <alignment vertical="center"/>
    </xf>
    <xf numFmtId="38" fontId="52" fillId="17" borderId="2" xfId="3" applyNumberFormat="1" applyFont="1" applyFill="1" applyBorder="1" applyAlignment="1" applyProtection="1">
      <alignment vertical="center"/>
    </xf>
    <xf numFmtId="38" fontId="52" fillId="17" borderId="27" xfId="3" applyNumberFormat="1" applyFont="1" applyFill="1" applyBorder="1" applyAlignment="1">
      <alignment vertical="center"/>
    </xf>
    <xf numFmtId="9" fontId="52" fillId="17" borderId="4" xfId="3" applyNumberFormat="1" applyFont="1" applyFill="1" applyBorder="1" applyAlignment="1">
      <alignment horizontal="center" vertical="center"/>
    </xf>
    <xf numFmtId="38" fontId="52" fillId="17" borderId="22" xfId="3" applyNumberFormat="1" applyFont="1" applyFill="1" applyBorder="1" applyAlignment="1">
      <alignment horizontal="right" vertical="center"/>
    </xf>
    <xf numFmtId="38" fontId="52" fillId="17" borderId="41"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1" fillId="17" borderId="75"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1" fillId="17" borderId="60" xfId="3" applyNumberFormat="1" applyFont="1" applyFill="1" applyBorder="1" applyAlignment="1">
      <alignment horizontal="right" vertical="center"/>
    </xf>
    <xf numFmtId="38" fontId="52" fillId="17" borderId="128" xfId="0" applyNumberFormat="1" applyFont="1" applyFill="1" applyBorder="1" applyAlignment="1" applyProtection="1">
      <alignment horizontal="right"/>
    </xf>
    <xf numFmtId="0" fontId="61" fillId="16" borderId="17" xfId="0" applyFont="1" applyFill="1" applyBorder="1" applyAlignment="1">
      <alignment horizontal="left" vertical="center" wrapText="1"/>
    </xf>
    <xf numFmtId="49" fontId="61" fillId="16" borderId="26" xfId="0" applyNumberFormat="1" applyFont="1" applyFill="1" applyBorder="1" applyAlignment="1">
      <alignment horizontal="center" vertical="center"/>
    </xf>
    <xf numFmtId="38" fontId="52" fillId="16" borderId="26" xfId="0" applyNumberFormat="1" applyFont="1" applyFill="1" applyBorder="1" applyAlignment="1">
      <alignment horizontal="right"/>
    </xf>
    <xf numFmtId="38" fontId="52" fillId="16" borderId="3" xfId="0" applyNumberFormat="1" applyFont="1" applyFill="1" applyBorder="1" applyAlignment="1">
      <alignment horizontal="right"/>
    </xf>
    <xf numFmtId="0" fontId="61" fillId="0" borderId="13" xfId="0" applyFont="1" applyFill="1" applyBorder="1" applyAlignment="1">
      <alignment horizontal="left" vertical="center" wrapText="1"/>
    </xf>
    <xf numFmtId="49" fontId="61" fillId="0" borderId="2" xfId="0" applyNumberFormat="1" applyFont="1" applyFill="1" applyBorder="1" applyAlignment="1">
      <alignment horizontal="center" vertical="center"/>
    </xf>
    <xf numFmtId="0" fontId="61" fillId="17" borderId="13" xfId="0" applyFont="1" applyFill="1" applyBorder="1" applyAlignment="1">
      <alignment horizontal="left" vertical="center" wrapText="1"/>
    </xf>
    <xf numFmtId="49" fontId="61" fillId="17" borderId="2" xfId="0" applyNumberFormat="1" applyFont="1" applyFill="1" applyBorder="1" applyAlignment="1">
      <alignment horizontal="center" vertical="center"/>
    </xf>
    <xf numFmtId="3" fontId="59" fillId="0" borderId="13" xfId="0" applyNumberFormat="1" applyFont="1" applyFill="1" applyBorder="1" applyAlignment="1">
      <alignment horizontal="left" vertical="center" wrapText="1" indent="1"/>
    </xf>
    <xf numFmtId="0" fontId="61" fillId="0" borderId="49" xfId="0" applyFont="1" applyFill="1" applyBorder="1" applyAlignment="1">
      <alignment horizontal="left" vertical="center" wrapText="1" indent="1"/>
    </xf>
    <xf numFmtId="0" fontId="61" fillId="0" borderId="13" xfId="0" applyFont="1" applyFill="1" applyBorder="1" applyAlignment="1">
      <alignment horizontal="left" vertical="center" wrapText="1" indent="1"/>
    </xf>
    <xf numFmtId="38" fontId="52" fillId="27" borderId="26" xfId="0" applyNumberFormat="1" applyFont="1" applyFill="1" applyBorder="1" applyAlignment="1">
      <alignment horizontal="right"/>
    </xf>
    <xf numFmtId="3" fontId="59" fillId="0" borderId="12" xfId="0" applyNumberFormat="1" applyFont="1" applyBorder="1" applyAlignment="1">
      <alignment horizontal="left" vertical="top" wrapText="1" indent="1"/>
    </xf>
    <xf numFmtId="38" fontId="52" fillId="17" borderId="19" xfId="0" applyNumberFormat="1" applyFont="1" applyFill="1" applyBorder="1" applyAlignment="1" applyProtection="1">
      <alignment horizontal="right"/>
    </xf>
    <xf numFmtId="49" fontId="30" fillId="0" borderId="0" xfId="2" applyNumberFormat="1" applyBorder="1" applyAlignment="1" applyProtection="1">
      <alignment horizontal="center"/>
    </xf>
    <xf numFmtId="49" fontId="1" fillId="0" borderId="158" xfId="17" applyNumberFormat="1" applyFont="1" applyBorder="1" applyAlignment="1" applyProtection="1">
      <alignment horizontal="center" vertical="center"/>
      <protection locked="0"/>
    </xf>
    <xf numFmtId="14" fontId="54" fillId="0" borderId="0" xfId="0" applyNumberFormat="1" applyFont="1" applyBorder="1" applyAlignment="1" applyProtection="1">
      <alignment vertical="center"/>
      <protection locked="0"/>
    </xf>
    <xf numFmtId="0" fontId="70" fillId="0" borderId="0" xfId="3" applyFont="1" applyBorder="1" applyAlignment="1" applyProtection="1">
      <alignment horizontal="center" vertical="top"/>
    </xf>
    <xf numFmtId="0" fontId="54" fillId="0" borderId="162" xfId="3" applyFont="1" applyBorder="1" applyProtection="1"/>
    <xf numFmtId="49" fontId="59" fillId="0" borderId="14" xfId="0" applyNumberFormat="1" applyFont="1" applyFill="1" applyBorder="1" applyAlignment="1" applyProtection="1">
      <alignment horizontal="center" vertical="center"/>
    </xf>
    <xf numFmtId="38" fontId="52" fillId="16" borderId="3" xfId="0" applyNumberFormat="1" applyFont="1" applyFill="1" applyBorder="1" applyAlignment="1" applyProtection="1">
      <alignment horizontal="right"/>
    </xf>
    <xf numFmtId="38" fontId="52" fillId="16" borderId="26" xfId="0" applyNumberFormat="1" applyFont="1" applyFill="1" applyBorder="1" applyAlignment="1" applyProtection="1">
      <alignment horizontal="right"/>
    </xf>
    <xf numFmtId="38" fontId="4" fillId="0" borderId="158" xfId="17" applyNumberFormat="1" applyBorder="1" applyAlignment="1" applyProtection="1">
      <alignment horizontal="right" vertical="top"/>
      <protection locked="0"/>
    </xf>
    <xf numFmtId="49" fontId="3" fillId="0" borderId="158" xfId="17" applyNumberFormat="1" applyFont="1" applyBorder="1" applyAlignment="1" applyProtection="1">
      <alignment horizontal="center" vertical="top"/>
      <protection locked="0"/>
    </xf>
    <xf numFmtId="49" fontId="2" fillId="0" borderId="158" xfId="17" applyNumberFormat="1" applyFont="1" applyBorder="1" applyAlignment="1" applyProtection="1">
      <alignment horizontal="center" vertical="top"/>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97" fillId="0" borderId="0" xfId="18" applyFont="1"/>
    <xf numFmtId="0" fontId="98" fillId="24" borderId="0" xfId="18" applyFont="1" applyFill="1" applyAlignment="1">
      <alignment horizontal="centerContinuous" vertical="center"/>
    </xf>
    <xf numFmtId="0" fontId="97" fillId="24" borderId="0" xfId="18" applyFont="1" applyFill="1" applyAlignment="1">
      <alignment horizontal="centerContinuous"/>
    </xf>
    <xf numFmtId="0" fontId="85" fillId="0" borderId="138" xfId="18" applyFont="1" applyFill="1" applyBorder="1" applyAlignment="1">
      <alignment horizontal="center" vertical="top" wrapText="1"/>
    </xf>
    <xf numFmtId="0" fontId="85" fillId="0" borderId="0" xfId="18" applyFont="1" applyFill="1" applyBorder="1" applyAlignment="1">
      <alignment horizontal="center" vertical="top" wrapText="1"/>
    </xf>
    <xf numFmtId="0" fontId="1" fillId="0" borderId="0" xfId="18" applyFont="1" applyAlignment="1">
      <alignment wrapText="1"/>
    </xf>
    <xf numFmtId="0" fontId="129" fillId="0" borderId="163" xfId="18" applyFont="1" applyFill="1" applyBorder="1" applyAlignment="1" applyProtection="1">
      <alignment horizontal="center" vertical="center"/>
      <protection locked="0"/>
    </xf>
    <xf numFmtId="0" fontId="100" fillId="0" borderId="0" xfId="18" applyNumberFormat="1" applyFont="1"/>
    <xf numFmtId="0" fontId="75" fillId="0" borderId="107" xfId="18" applyFont="1" applyBorder="1" applyAlignment="1">
      <alignment horizontal="left" vertical="center" wrapText="1"/>
    </xf>
    <xf numFmtId="0" fontId="75" fillId="0" borderId="165" xfId="18" applyFont="1" applyBorder="1" applyAlignment="1">
      <alignment horizontal="left" vertical="center" wrapText="1"/>
    </xf>
    <xf numFmtId="49" fontId="123" fillId="0" borderId="106" xfId="18" applyNumberFormat="1" applyFont="1" applyBorder="1" applyAlignment="1" applyProtection="1">
      <alignment horizontal="center" vertical="center"/>
      <protection locked="0"/>
    </xf>
    <xf numFmtId="0" fontId="123" fillId="0" borderId="106" xfId="18" applyFont="1" applyFill="1" applyBorder="1" applyAlignment="1" applyProtection="1">
      <alignment horizontal="center" vertical="center" wrapText="1"/>
      <protection locked="0"/>
    </xf>
    <xf numFmtId="0" fontId="97" fillId="0" borderId="106" xfId="18" applyFont="1" applyFill="1" applyBorder="1"/>
    <xf numFmtId="0" fontId="101" fillId="0" borderId="160" xfId="18" applyFont="1" applyBorder="1" applyAlignment="1">
      <alignment horizontal="left" vertical="center" wrapText="1"/>
    </xf>
    <xf numFmtId="0" fontId="101" fillId="0" borderId="161" xfId="18" applyFont="1" applyBorder="1" applyAlignment="1">
      <alignment horizontal="left" vertical="center" wrapText="1"/>
    </xf>
    <xf numFmtId="49" fontId="101" fillId="18" borderId="106" xfId="18" applyNumberFormat="1" applyFont="1" applyFill="1" applyBorder="1" applyAlignment="1">
      <alignment horizontal="center" vertical="center"/>
    </xf>
    <xf numFmtId="0" fontId="75" fillId="0" borderId="107" xfId="18" applyFont="1" applyFill="1" applyBorder="1" applyAlignment="1">
      <alignment horizontal="left" vertical="center" wrapText="1"/>
    </xf>
    <xf numFmtId="0" fontId="75" fillId="0" borderId="133"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7"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97" fillId="0" borderId="0" xfId="18" applyFont="1" applyProtection="1"/>
    <xf numFmtId="0" fontId="1" fillId="0" borderId="0" xfId="18" applyFont="1"/>
    <xf numFmtId="0" fontId="45" fillId="0" borderId="141" xfId="18" applyFont="1" applyBorder="1" applyAlignment="1">
      <alignment vertical="top"/>
    </xf>
    <xf numFmtId="0" fontId="45" fillId="0" borderId="142" xfId="18" applyFont="1" applyBorder="1" applyAlignment="1">
      <alignment vertical="top"/>
    </xf>
    <xf numFmtId="0" fontId="46" fillId="16" borderId="76" xfId="18" applyFont="1" applyFill="1" applyBorder="1" applyAlignment="1">
      <alignment vertical="top"/>
    </xf>
    <xf numFmtId="0" fontId="45" fillId="0" borderId="141" xfId="18" applyFont="1" applyBorder="1" applyAlignment="1">
      <alignment vertical="top" wrapText="1"/>
    </xf>
    <xf numFmtId="0" fontId="45" fillId="0" borderId="142" xfId="18" applyFont="1" applyBorder="1" applyAlignment="1">
      <alignment vertical="top" wrapText="1"/>
    </xf>
    <xf numFmtId="0" fontId="97" fillId="0" borderId="0" xfId="18" applyFont="1" applyAlignment="1">
      <alignment horizontal="left" vertical="center" wrapText="1"/>
    </xf>
    <xf numFmtId="0" fontId="97" fillId="0" borderId="0" xfId="18" applyFont="1" applyFill="1" applyBorder="1"/>
    <xf numFmtId="0" fontId="100" fillId="0" borderId="0" xfId="18" applyFont="1"/>
    <xf numFmtId="0" fontId="131" fillId="0" borderId="0" xfId="18" applyFont="1"/>
    <xf numFmtId="0" fontId="62" fillId="13" borderId="46" xfId="0" applyFont="1" applyFill="1" applyBorder="1" applyAlignment="1" applyProtection="1">
      <alignment horizontal="left" vertical="center"/>
    </xf>
    <xf numFmtId="0" fontId="61" fillId="13" borderId="6" xfId="0" applyFont="1" applyFill="1" applyBorder="1" applyAlignment="1" applyProtection="1">
      <alignment horizontal="left" vertical="center"/>
    </xf>
    <xf numFmtId="0" fontId="59" fillId="13" borderId="7" xfId="0" applyFont="1" applyFill="1" applyBorder="1" applyAlignment="1" applyProtection="1">
      <alignment horizontal="left" vertical="center" indent="2"/>
    </xf>
    <xf numFmtId="0" fontId="62" fillId="13" borderId="2" xfId="0" applyFont="1" applyFill="1" applyBorder="1" applyAlignment="1">
      <alignment horizontal="center" vertical="center"/>
    </xf>
    <xf numFmtId="49" fontId="61" fillId="0" borderId="2" xfId="0" applyNumberFormat="1" applyFont="1" applyFill="1" applyBorder="1" applyAlignment="1" applyProtection="1">
      <alignment horizontal="center" vertical="top" wrapText="1"/>
    </xf>
    <xf numFmtId="49" fontId="61" fillId="0" borderId="2" xfId="9" applyNumberFormat="1" applyFont="1" applyFill="1" applyBorder="1" applyAlignment="1">
      <alignment horizontal="center" vertical="top" wrapText="1"/>
    </xf>
    <xf numFmtId="49" fontId="61" fillId="5" borderId="2" xfId="9" applyNumberFormat="1" applyFont="1" applyFill="1" applyBorder="1" applyAlignment="1" applyProtection="1">
      <alignment horizontal="center" vertical="top" wrapText="1"/>
    </xf>
    <xf numFmtId="0" fontId="97" fillId="24" borderId="0" xfId="18" applyFont="1" applyFill="1" applyAlignment="1">
      <alignment horizontal="centerContinuous" vertical="center"/>
    </xf>
    <xf numFmtId="0" fontId="101" fillId="24" borderId="139" xfId="18" applyFont="1" applyFill="1" applyBorder="1" applyAlignment="1">
      <alignment horizontal="center" vertical="center" wrapText="1"/>
    </xf>
    <xf numFmtId="0" fontId="101" fillId="24" borderId="164" xfId="18" applyFont="1" applyFill="1" applyBorder="1" applyAlignment="1">
      <alignment horizontal="center" vertical="center" wrapText="1"/>
    </xf>
    <xf numFmtId="0" fontId="101" fillId="18" borderId="140" xfId="18" applyFont="1" applyFill="1" applyBorder="1" applyAlignment="1">
      <alignment horizontal="center" vertical="center" wrapText="1"/>
    </xf>
    <xf numFmtId="49" fontId="101" fillId="18" borderId="107" xfId="18" applyNumberFormat="1" applyFont="1" applyFill="1" applyBorder="1" applyAlignment="1">
      <alignment horizontal="center" vertical="center" wrapText="1"/>
    </xf>
    <xf numFmtId="0" fontId="46" fillId="18" borderId="108" xfId="18" applyFont="1" applyFill="1" applyBorder="1" applyAlignment="1">
      <alignment horizontal="center"/>
    </xf>
    <xf numFmtId="0" fontId="99" fillId="0" borderId="140" xfId="18" applyFont="1" applyFill="1" applyBorder="1" applyAlignment="1" applyProtection="1">
      <alignment horizontal="right"/>
    </xf>
    <xf numFmtId="0" fontId="62" fillId="24" borderId="12" xfId="3" applyNumberFormat="1" applyFont="1" applyFill="1" applyBorder="1" applyAlignment="1">
      <alignment horizontal="left"/>
    </xf>
    <xf numFmtId="0" fontId="51" fillId="0" borderId="12" xfId="3" applyNumberFormat="1" applyFont="1" applyFill="1" applyBorder="1" applyAlignment="1">
      <alignment horizontal="centerContinuous" vertical="center"/>
    </xf>
    <xf numFmtId="0" fontId="51" fillId="0" borderId="3" xfId="3" applyNumberFormat="1" applyFont="1" applyFill="1" applyBorder="1" applyAlignment="1">
      <alignment horizontal="centerContinuous" vertical="center"/>
    </xf>
    <xf numFmtId="0" fontId="52" fillId="13" borderId="39" xfId="0" applyFont="1" applyFill="1" applyBorder="1"/>
    <xf numFmtId="0" fontId="52" fillId="13" borderId="23" xfId="0" applyFont="1" applyFill="1" applyBorder="1" applyAlignment="1">
      <alignment horizontal="left" vertical="top"/>
    </xf>
    <xf numFmtId="0" fontId="52" fillId="13" borderId="23" xfId="0" applyFont="1" applyFill="1" applyBorder="1" applyAlignment="1">
      <alignment vertical="top" wrapText="1"/>
    </xf>
    <xf numFmtId="0" fontId="61" fillId="13" borderId="62" xfId="0" applyFont="1" applyFill="1" applyBorder="1" applyAlignment="1">
      <alignment vertical="top"/>
    </xf>
    <xf numFmtId="6" fontId="52" fillId="0" borderId="78" xfId="3" applyNumberFormat="1" applyFont="1" applyBorder="1" applyAlignment="1" applyProtection="1">
      <alignment horizontal="center"/>
      <protection locked="0"/>
    </xf>
    <xf numFmtId="0" fontId="54" fillId="0" borderId="0" xfId="3" applyFont="1" applyFill="1" applyBorder="1" applyAlignment="1" applyProtection="1">
      <alignment horizontal="center" vertical="center"/>
    </xf>
    <xf numFmtId="3" fontId="52" fillId="0" borderId="0" xfId="3" applyNumberFormat="1" applyFont="1" applyBorder="1" applyAlignment="1" applyProtection="1">
      <alignment horizontal="right" indent="1"/>
    </xf>
    <xf numFmtId="5" fontId="52" fillId="0" borderId="0" xfId="3" applyNumberFormat="1" applyFont="1" applyBorder="1" applyAlignment="1" applyProtection="1"/>
    <xf numFmtId="5" fontId="52" fillId="0" borderId="0" xfId="3" applyNumberFormat="1" applyFont="1" applyBorder="1" applyAlignment="1" applyProtection="1">
      <alignment horizontal="center"/>
    </xf>
    <xf numFmtId="38" fontId="59" fillId="0" borderId="148" xfId="11" applyNumberFormat="1" applyFont="1" applyFill="1" applyBorder="1" applyAlignment="1" applyProtection="1">
      <alignment horizontal="right"/>
      <protection locked="0"/>
    </xf>
    <xf numFmtId="38" fontId="59" fillId="17" borderId="0" xfId="11" applyNumberFormat="1" applyFont="1" applyFill="1" applyBorder="1" applyAlignment="1" applyProtection="1">
      <alignment horizontal="right"/>
    </xf>
    <xf numFmtId="38" fontId="59" fillId="17" borderId="9" xfId="11" applyNumberFormat="1" applyFont="1" applyFill="1" applyBorder="1" applyAlignment="1" applyProtection="1">
      <alignment horizontal="right"/>
    </xf>
    <xf numFmtId="3" fontId="59" fillId="17" borderId="9" xfId="10" applyNumberFormat="1" applyFont="1" applyFill="1" applyBorder="1" applyAlignment="1" applyProtection="1">
      <alignment vertical="center"/>
    </xf>
    <xf numFmtId="3" fontId="59" fillId="17" borderId="6" xfId="10" applyNumberFormat="1" applyFont="1" applyFill="1" applyBorder="1" applyAlignment="1" applyProtection="1">
      <alignment vertical="center"/>
    </xf>
    <xf numFmtId="38" fontId="59" fillId="17" borderId="9" xfId="10" applyNumberFormat="1" applyFont="1" applyFill="1" applyBorder="1" applyAlignment="1" applyProtection="1">
      <alignment horizontal="right" vertical="center"/>
    </xf>
    <xf numFmtId="38" fontId="59" fillId="17" borderId="0" xfId="10" applyNumberFormat="1" applyFont="1" applyFill="1" applyAlignment="1">
      <alignment vertical="top"/>
    </xf>
    <xf numFmtId="38" fontId="59" fillId="17" borderId="6" xfId="10" applyNumberFormat="1" applyFont="1" applyFill="1" applyBorder="1" applyAlignment="1" applyProtection="1">
      <alignment horizontal="right" vertical="center"/>
    </xf>
    <xf numFmtId="38" fontId="59" fillId="17" borderId="6" xfId="10" applyNumberFormat="1" applyFont="1" applyFill="1" applyBorder="1" applyAlignment="1" applyProtection="1">
      <alignment horizontal="right"/>
    </xf>
    <xf numFmtId="38" fontId="59" fillId="17" borderId="0" xfId="10" applyNumberFormat="1" applyFont="1" applyFill="1" applyAlignment="1">
      <alignment horizontal="right"/>
    </xf>
    <xf numFmtId="38" fontId="59" fillId="17" borderId="9" xfId="10" applyNumberFormat="1" applyFont="1" applyFill="1" applyBorder="1" applyAlignment="1" applyProtection="1">
      <alignment horizontal="right"/>
    </xf>
    <xf numFmtId="38" fontId="59" fillId="17" borderId="6" xfId="10" applyNumberFormat="1" applyFont="1" applyFill="1" applyBorder="1" applyAlignment="1">
      <alignment horizontal="right"/>
    </xf>
    <xf numFmtId="38" fontId="59" fillId="17" borderId="148" xfId="10" applyNumberFormat="1" applyFont="1" applyFill="1" applyBorder="1" applyAlignment="1" applyProtection="1">
      <alignment horizontal="right"/>
    </xf>
    <xf numFmtId="0" fontId="61" fillId="0" borderId="0" xfId="11" quotePrefix="1" applyFont="1" applyAlignment="1">
      <alignment horizontal="left" vertical="top"/>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0" applyFont="1" applyAlignment="1">
      <alignment vertical="center"/>
    </xf>
    <xf numFmtId="0" fontId="61" fillId="0" borderId="0" xfId="11" applyFont="1" applyAlignment="1">
      <alignment vertical="center"/>
    </xf>
    <xf numFmtId="0" fontId="61" fillId="0" borderId="0" xfId="11" applyFont="1" applyAlignment="1">
      <alignment horizontal="right" vertical="center"/>
    </xf>
    <xf numFmtId="0" fontId="61" fillId="0" borderId="0" xfId="0" applyFont="1" applyBorder="1" applyAlignment="1" applyProtection="1">
      <alignment horizontal="left" vertical="center"/>
    </xf>
    <xf numFmtId="0" fontId="84" fillId="0" borderId="0" xfId="2" applyFont="1" applyAlignment="1" applyProtection="1">
      <alignment horizontal="right" vertical="center"/>
    </xf>
    <xf numFmtId="0" fontId="30" fillId="0" borderId="0" xfId="2" applyAlignment="1" applyProtection="1">
      <alignment vertical="center"/>
    </xf>
    <xf numFmtId="0" fontId="61" fillId="18" borderId="21" xfId="0" applyFont="1" applyFill="1" applyBorder="1" applyAlignment="1" applyProtection="1">
      <alignment vertical="center"/>
    </xf>
    <xf numFmtId="0" fontId="61" fillId="18" borderId="2" xfId="0" applyFont="1" applyFill="1" applyBorder="1" applyAlignment="1" applyProtection="1">
      <alignment vertical="center"/>
    </xf>
    <xf numFmtId="0" fontId="0" fillId="0" borderId="158" xfId="17" applyFont="1" applyBorder="1" applyAlignment="1" applyProtection="1">
      <alignment horizontal="left" vertical="top" wrapText="1"/>
      <protection locked="0"/>
    </xf>
    <xf numFmtId="49" fontId="0" fillId="0" borderId="158" xfId="17" applyNumberFormat="1" applyFont="1" applyBorder="1" applyAlignment="1" applyProtection="1">
      <alignment horizontal="center" vertical="top"/>
      <protection locked="0"/>
    </xf>
    <xf numFmtId="0" fontId="0" fillId="0" borderId="158" xfId="17" applyFont="1" applyBorder="1" applyAlignment="1" applyProtection="1">
      <alignment vertical="top"/>
      <protection locked="0"/>
    </xf>
    <xf numFmtId="0" fontId="7" fillId="0" borderId="158" xfId="17" applyFont="1" applyBorder="1" applyAlignment="1" applyProtection="1">
      <alignment horizontal="left" vertical="top" wrapText="1"/>
      <protection locked="0"/>
    </xf>
    <xf numFmtId="49" fontId="7" fillId="0" borderId="158" xfId="17" applyNumberFormat="1" applyFont="1" applyBorder="1" applyAlignment="1" applyProtection="1">
      <alignment horizontal="center" vertical="top"/>
      <protection locked="0"/>
    </xf>
    <xf numFmtId="0" fontId="30" fillId="0" borderId="19" xfId="2" applyBorder="1" applyAlignment="1" applyProtection="1">
      <protection locked="0"/>
    </xf>
    <xf numFmtId="0" fontId="16" fillId="0" borderId="20" xfId="0" applyFont="1" applyBorder="1" applyProtection="1">
      <protection locked="0"/>
    </xf>
    <xf numFmtId="0" fontId="16" fillId="0" borderId="11" xfId="0" applyFont="1" applyBorder="1" applyProtection="1">
      <protection locked="0"/>
    </xf>
    <xf numFmtId="0" fontId="10" fillId="0" borderId="17" xfId="12" applyNumberFormat="1" applyFont="1" applyBorder="1" applyAlignment="1" applyProtection="1">
      <alignment horizontal="left" vertical="center" indent="1"/>
      <protection locked="0"/>
    </xf>
    <xf numFmtId="0" fontId="10" fillId="0" borderId="0"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protection locked="0"/>
    </xf>
    <xf numFmtId="180" fontId="10" fillId="0" borderId="20" xfId="0" applyNumberFormat="1" applyFont="1" applyBorder="1" applyAlignment="1" applyProtection="1">
      <alignment horizontal="left" vertical="center"/>
      <protection locked="0"/>
    </xf>
    <xf numFmtId="180" fontId="10" fillId="0" borderId="11" xfId="0" applyNumberFormat="1" applyFont="1" applyBorder="1" applyAlignment="1" applyProtection="1">
      <alignment horizontal="left" vertical="center"/>
      <protection locked="0"/>
    </xf>
    <xf numFmtId="180" fontId="10" fillId="0" borderId="17" xfId="12" applyNumberFormat="1" applyFont="1" applyBorder="1" applyAlignment="1" applyProtection="1">
      <alignment horizontal="left" vertical="center" indent="1"/>
      <protection locked="0"/>
    </xf>
    <xf numFmtId="180" fontId="10" fillId="0" borderId="0" xfId="0" applyNumberFormat="1" applyFont="1" applyBorder="1" applyAlignment="1" applyProtection="1">
      <alignment horizontal="left" vertical="center" indent="1"/>
      <protection locked="0"/>
    </xf>
    <xf numFmtId="180" fontId="10" fillId="0" borderId="19" xfId="12" applyNumberFormat="1" applyFont="1" applyBorder="1" applyAlignment="1" applyProtection="1">
      <alignment horizontal="left" vertical="center"/>
      <protection locked="0"/>
    </xf>
    <xf numFmtId="0" fontId="10" fillId="0" borderId="19" xfId="12" applyNumberFormat="1" applyFont="1" applyBorder="1" applyAlignment="1" applyProtection="1">
      <alignment horizontal="left" vertical="center"/>
      <protection locked="0"/>
    </xf>
    <xf numFmtId="0" fontId="10" fillId="0" borderId="20" xfId="0" applyNumberFormat="1" applyFont="1" applyBorder="1" applyAlignment="1" applyProtection="1">
      <alignment horizontal="left" vertical="center"/>
      <protection locked="0"/>
    </xf>
    <xf numFmtId="0" fontId="10" fillId="0" borderId="20"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41" fillId="0" borderId="19" xfId="2" applyNumberFormat="1" applyFont="1" applyBorder="1" applyAlignment="1" applyProtection="1">
      <alignment horizontal="left" vertical="center"/>
      <protection locked="0"/>
    </xf>
    <xf numFmtId="0" fontId="41" fillId="0" borderId="20" xfId="2" applyNumberFormat="1" applyFont="1" applyBorder="1" applyAlignment="1" applyProtection="1">
      <alignment horizontal="left" vertical="center"/>
      <protection locked="0"/>
    </xf>
    <xf numFmtId="0" fontId="41" fillId="0" borderId="20" xfId="2" applyFont="1" applyBorder="1" applyAlignment="1" applyProtection="1">
      <alignment horizontal="left" vertical="center"/>
      <protection locked="0"/>
    </xf>
    <xf numFmtId="0" fontId="41" fillId="0" borderId="11" xfId="2" applyFont="1" applyBorder="1" applyAlignment="1" applyProtection="1">
      <alignment horizontal="left" vertical="center"/>
      <protection locked="0"/>
    </xf>
    <xf numFmtId="14" fontId="10" fillId="0" borderId="126" xfId="12" applyNumberFormat="1" applyFont="1" applyBorder="1" applyAlignment="1" applyProtection="1">
      <alignment horizontal="left" vertical="center" indent="1"/>
      <protection locked="0"/>
    </xf>
    <xf numFmtId="0" fontId="10" fillId="0" borderId="129" xfId="12" applyNumberFormat="1" applyFont="1" applyBorder="1" applyAlignment="1" applyProtection="1">
      <alignment horizontal="left" vertical="center" indent="1"/>
      <protection locked="0"/>
    </xf>
    <xf numFmtId="0" fontId="10" fillId="0" borderId="127" xfId="12" applyNumberFormat="1" applyFont="1" applyBorder="1" applyAlignment="1" applyProtection="1">
      <alignment horizontal="left" vertical="center" indent="1"/>
      <protection locked="0"/>
    </xf>
    <xf numFmtId="180" fontId="10" fillId="0" borderId="126" xfId="12" applyNumberFormat="1" applyFont="1" applyBorder="1" applyAlignment="1" applyProtection="1">
      <alignment horizontal="left" vertical="center" indent="1"/>
      <protection locked="0"/>
    </xf>
    <xf numFmtId="180" fontId="10" fillId="0" borderId="129" xfId="12" applyNumberFormat="1" applyFont="1" applyBorder="1" applyAlignment="1" applyProtection="1">
      <alignment horizontal="left" vertical="center" indent="1"/>
      <protection locked="0"/>
    </xf>
    <xf numFmtId="180" fontId="10" fillId="0" borderId="127" xfId="12" applyNumberFormat="1" applyFont="1" applyBorder="1" applyAlignment="1" applyProtection="1">
      <alignment horizontal="left" vertical="center" indent="1"/>
      <protection locked="0"/>
    </xf>
    <xf numFmtId="0" fontId="31"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1" fillId="0" borderId="17" xfId="12" applyNumberFormat="1" applyFont="1" applyBorder="1" applyAlignment="1" applyProtection="1">
      <alignment horizontal="center" vertical="center"/>
    </xf>
    <xf numFmtId="0" fontId="10" fillId="0" borderId="0" xfId="0" applyFont="1" applyBorder="1" applyAlignment="1">
      <alignment horizontal="center" vertical="center"/>
    </xf>
    <xf numFmtId="0" fontId="10" fillId="0" borderId="18" xfId="0" applyFont="1" applyBorder="1" applyAlignment="1">
      <alignment horizontal="center" vertical="center"/>
    </xf>
    <xf numFmtId="0" fontId="36" fillId="0" borderId="19" xfId="0" applyFont="1" applyBorder="1" applyAlignment="1">
      <alignment horizontal="center" vertical="top"/>
    </xf>
    <xf numFmtId="0" fontId="36" fillId="0" borderId="20" xfId="0" applyFont="1" applyBorder="1" applyAlignment="1">
      <alignment horizontal="center" vertical="top"/>
    </xf>
    <xf numFmtId="0" fontId="36" fillId="0" borderId="11" xfId="0" applyFont="1" applyBorder="1" applyAlignment="1">
      <alignment horizontal="center" vertical="top"/>
    </xf>
    <xf numFmtId="0" fontId="10" fillId="0" borderId="19" xfId="12" applyNumberFormat="1" applyFont="1" applyFill="1" applyBorder="1" applyAlignment="1" applyProtection="1">
      <alignment horizontal="left" vertical="center" indent="1"/>
      <protection locked="0"/>
    </xf>
    <xf numFmtId="0" fontId="10" fillId="0" borderId="20" xfId="0" applyFont="1" applyBorder="1" applyAlignment="1" applyProtection="1">
      <alignment horizontal="left" vertical="center" indent="1"/>
      <protection locked="0"/>
    </xf>
    <xf numFmtId="0" fontId="10" fillId="0" borderId="11" xfId="0"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indent="1"/>
      <protection locked="0"/>
    </xf>
    <xf numFmtId="0" fontId="10" fillId="0" borderId="20" xfId="0" applyNumberFormat="1" applyFont="1" applyBorder="1" applyAlignment="1" applyProtection="1">
      <alignment horizontal="left" vertical="center" indent="1"/>
      <protection locked="0"/>
    </xf>
    <xf numFmtId="174" fontId="10" fillId="0" borderId="17" xfId="12" applyNumberFormat="1" applyFont="1" applyBorder="1" applyAlignment="1" applyProtection="1">
      <alignment horizontal="left" vertical="center" indent="1"/>
      <protection locked="0"/>
    </xf>
    <xf numFmtId="174" fontId="10" fillId="0" borderId="0" xfId="0" applyNumberFormat="1" applyFont="1" applyBorder="1" applyAlignment="1" applyProtection="1">
      <alignment horizontal="left" vertical="center" indent="1"/>
      <protection locked="0"/>
    </xf>
    <xf numFmtId="174" fontId="10" fillId="0" borderId="18" xfId="0" applyNumberFormat="1" applyFont="1" applyBorder="1" applyAlignment="1" applyProtection="1">
      <alignment horizontal="left" vertical="center" indent="1"/>
      <protection locked="0"/>
    </xf>
    <xf numFmtId="0" fontId="10" fillId="0" borderId="20" xfId="12" applyNumberFormat="1" applyFont="1" applyBorder="1" applyAlignment="1" applyProtection="1">
      <alignment horizontal="left" vertical="center" indent="1"/>
      <protection locked="0"/>
    </xf>
    <xf numFmtId="0" fontId="10" fillId="0" borderId="11" xfId="12" applyNumberFormat="1" applyFont="1" applyBorder="1" applyAlignment="1" applyProtection="1">
      <alignment horizontal="left" vertical="center" indent="1"/>
      <protection locked="0"/>
    </xf>
    <xf numFmtId="0" fontId="10" fillId="0" borderId="19" xfId="12" applyNumberFormat="1" applyFont="1" applyBorder="1" applyAlignment="1" applyProtection="1">
      <alignment horizontal="left" vertical="center" readingOrder="1"/>
      <protection locked="0"/>
    </xf>
    <xf numFmtId="0" fontId="10" fillId="0" borderId="20" xfId="0" applyNumberFormat="1" applyFont="1" applyBorder="1" applyAlignment="1" applyProtection="1">
      <alignment horizontal="left" vertical="center" readingOrder="1"/>
      <protection locked="0"/>
    </xf>
    <xf numFmtId="0" fontId="11" fillId="0" borderId="20" xfId="0" applyFont="1" applyBorder="1" applyAlignment="1" applyProtection="1">
      <alignment vertical="center" readingOrder="1"/>
      <protection locked="0"/>
    </xf>
    <xf numFmtId="0" fontId="11" fillId="0" borderId="11" xfId="0" applyFont="1" applyBorder="1" applyAlignment="1" applyProtection="1">
      <alignment vertical="center" readingOrder="1"/>
      <protection locked="0"/>
    </xf>
    <xf numFmtId="0" fontId="11" fillId="0" borderId="20" xfId="0" applyFont="1" applyBorder="1" applyAlignment="1" applyProtection="1">
      <alignment vertical="center"/>
      <protection locked="0"/>
    </xf>
    <xf numFmtId="0" fontId="11" fillId="0" borderId="11" xfId="0" applyFont="1" applyBorder="1" applyAlignment="1" applyProtection="1">
      <alignment vertical="center"/>
      <protection locked="0"/>
    </xf>
    <xf numFmtId="0" fontId="10" fillId="0" borderId="137" xfId="12" applyFont="1" applyBorder="1" applyAlignment="1" applyProtection="1">
      <alignment horizontal="left" vertical="center" indent="1"/>
      <protection locked="0"/>
    </xf>
    <xf numFmtId="0" fontId="10" fillId="0" borderId="127" xfId="0" applyFont="1" applyBorder="1" applyAlignment="1" applyProtection="1">
      <alignment horizontal="left" vertical="center" indent="1"/>
      <protection locked="0"/>
    </xf>
    <xf numFmtId="0" fontId="10" fillId="0" borderId="19" xfId="0" applyFont="1" applyBorder="1" applyAlignment="1" applyProtection="1">
      <alignment horizontal="left" vertical="center" indent="1"/>
      <protection locked="0"/>
    </xf>
    <xf numFmtId="0" fontId="10" fillId="0" borderId="129" xfId="0" applyFont="1" applyBorder="1" applyAlignment="1" applyProtection="1">
      <alignment horizontal="left" vertical="center" indent="1"/>
      <protection locked="0"/>
    </xf>
    <xf numFmtId="0" fontId="17"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0" fillId="0" borderId="19" xfId="2" applyNumberFormat="1" applyFill="1" applyBorder="1" applyAlignment="1" applyProtection="1">
      <alignment horizontal="left" vertical="center" indent="1"/>
      <protection locked="0"/>
    </xf>
    <xf numFmtId="49" fontId="34" fillId="0" borderId="20" xfId="0" applyNumberFormat="1" applyFont="1" applyBorder="1" applyAlignment="1" applyProtection="1">
      <alignment horizontal="left" vertical="center" indent="1"/>
      <protection locked="0"/>
    </xf>
    <xf numFmtId="49" fontId="34" fillId="0" borderId="11" xfId="0" applyNumberFormat="1" applyFont="1" applyBorder="1" applyAlignment="1" applyProtection="1">
      <alignment horizontal="left" vertical="center" indent="1"/>
      <protection locked="0"/>
    </xf>
    <xf numFmtId="0" fontId="18" fillId="0" borderId="17" xfId="12" applyNumberFormat="1" applyFont="1" applyBorder="1" applyAlignment="1" applyProtection="1">
      <alignment horizontal="center" vertical="center"/>
    </xf>
    <xf numFmtId="0" fontId="30" fillId="0" borderId="17" xfId="2" applyNumberFormat="1" applyBorder="1" applyAlignment="1" applyProtection="1">
      <alignment horizontal="center" vertical="center"/>
    </xf>
    <xf numFmtId="0" fontId="30" fillId="0" borderId="0" xfId="2" applyBorder="1" applyAlignment="1" applyProtection="1">
      <alignment horizontal="center" vertical="center"/>
    </xf>
    <xf numFmtId="0" fontId="30" fillId="0" borderId="18" xfId="2" applyBorder="1" applyAlignment="1" applyProtection="1">
      <alignment horizontal="center" vertical="center"/>
    </xf>
    <xf numFmtId="0" fontId="31"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0" fillId="0" borderId="0" xfId="0" applyNumberFormat="1" applyFont="1" applyBorder="1" applyAlignment="1" applyProtection="1">
      <alignment horizontal="left" vertical="center" indent="1"/>
      <protection locked="0"/>
    </xf>
    <xf numFmtId="0" fontId="10" fillId="0" borderId="18" xfId="0" applyFont="1" applyBorder="1" applyAlignment="1" applyProtection="1">
      <alignment horizontal="left" vertical="center" indent="1"/>
      <protection locked="0"/>
    </xf>
    <xf numFmtId="49" fontId="13" fillId="0" borderId="0"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0" xfId="12" applyFont="1" applyBorder="1" applyAlignment="1" applyProtection="1">
      <alignment horizontal="center" vertical="center"/>
    </xf>
    <xf numFmtId="171" fontId="10"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1" fillId="0" borderId="12" xfId="12" applyFont="1" applyBorder="1" applyAlignment="1" applyProtection="1">
      <alignment horizontal="center"/>
    </xf>
    <xf numFmtId="0" fontId="11" fillId="0" borderId="16" xfId="0" applyFont="1" applyBorder="1" applyAlignment="1">
      <alignment horizontal="center"/>
    </xf>
    <xf numFmtId="0" fontId="11" fillId="0" borderId="10" xfId="0" applyFont="1" applyBorder="1" applyAlignment="1">
      <alignment horizontal="center"/>
    </xf>
    <xf numFmtId="0" fontId="10" fillId="0" borderId="0" xfId="12" applyFont="1" applyBorder="1" applyAlignment="1" applyProtection="1">
      <alignment horizontal="center" vertical="center"/>
    </xf>
    <xf numFmtId="49" fontId="10" fillId="0" borderId="0" xfId="12" applyNumberFormat="1" applyFont="1" applyBorder="1" applyAlignment="1" applyProtection="1">
      <alignment horizontal="center" vertical="center"/>
    </xf>
    <xf numFmtId="0" fontId="11" fillId="0" borderId="19" xfId="12" applyFont="1" applyBorder="1" applyAlignment="1" applyProtection="1">
      <alignment vertical="center"/>
    </xf>
    <xf numFmtId="0" fontId="11"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0" fillId="0" borderId="19" xfId="12" applyNumberFormat="1" applyFont="1" applyBorder="1" applyAlignment="1" applyProtection="1">
      <alignment horizontal="left" vertical="center" indent="1"/>
      <protection locked="0"/>
    </xf>
    <xf numFmtId="180" fontId="10" fillId="0" borderId="20" xfId="0" applyNumberFormat="1" applyFont="1" applyBorder="1" applyAlignment="1" applyProtection="1">
      <alignment horizontal="left" vertical="center" indent="1"/>
      <protection locked="0"/>
    </xf>
    <xf numFmtId="180" fontId="10" fillId="0" borderId="11" xfId="0" applyNumberFormat="1" applyFont="1" applyBorder="1" applyAlignment="1" applyProtection="1">
      <alignment horizontal="left" vertical="center" indent="1"/>
      <protection locked="0"/>
    </xf>
    <xf numFmtId="0" fontId="10" fillId="0" borderId="0" xfId="12" applyFont="1" applyBorder="1" applyAlignment="1" applyProtection="1">
      <alignment vertical="center"/>
      <protection locked="0"/>
    </xf>
    <xf numFmtId="0" fontId="11"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8" fillId="0" borderId="12"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31" fillId="0" borderId="17" xfId="12" applyNumberFormat="1" applyFont="1" applyBorder="1" applyAlignment="1" applyProtection="1">
      <alignment horizontal="center"/>
    </xf>
    <xf numFmtId="0" fontId="30" fillId="0" borderId="19" xfId="2" applyNumberFormat="1" applyBorder="1" applyAlignment="1" applyProtection="1">
      <alignment horizontal="left" vertical="center" indent="1"/>
      <protection locked="0"/>
    </xf>
    <xf numFmtId="0" fontId="41" fillId="0" borderId="20" xfId="2" applyNumberFormat="1" applyFont="1" applyBorder="1" applyAlignment="1" applyProtection="1">
      <alignment horizontal="left" vertical="center" indent="1"/>
      <protection locked="0"/>
    </xf>
    <xf numFmtId="0" fontId="41" fillId="0" borderId="20" xfId="2" applyFont="1" applyBorder="1" applyAlignment="1" applyProtection="1">
      <alignment horizontal="left" vertical="center" indent="1"/>
      <protection locked="0"/>
    </xf>
    <xf numFmtId="0" fontId="18" fillId="0" borderId="20" xfId="0" applyFont="1" applyBorder="1" applyAlignment="1" applyProtection="1">
      <alignment horizontal="left" vertical="center" indent="1"/>
      <protection locked="0"/>
    </xf>
    <xf numFmtId="0" fontId="18" fillId="0" borderId="11" xfId="0" applyFont="1" applyBorder="1" applyAlignment="1" applyProtection="1">
      <alignment horizontal="left" vertical="center" indent="1"/>
      <protection locked="0"/>
    </xf>
    <xf numFmtId="180" fontId="10" fillId="0" borderId="19"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9" xfId="12" applyFont="1" applyBorder="1" applyAlignment="1" applyProtection="1">
      <alignment horizontal="center" vertical="center" wrapText="1"/>
    </xf>
    <xf numFmtId="0" fontId="132" fillId="0" borderId="127" xfId="12" applyFont="1" applyBorder="1" applyAlignment="1" applyProtection="1">
      <alignment horizontal="center" vertical="center" wrapText="1"/>
    </xf>
    <xf numFmtId="0" fontId="51" fillId="0" borderId="0" xfId="0" applyFont="1" applyBorder="1" applyAlignment="1">
      <alignment horizontal="center" vertical="center"/>
    </xf>
    <xf numFmtId="0" fontId="51" fillId="0" borderId="0" xfId="0" applyFont="1" applyBorder="1" applyAlignment="1">
      <alignment horizontal="center"/>
    </xf>
    <xf numFmtId="0" fontId="55" fillId="0" borderId="0" xfId="2" applyFont="1" applyBorder="1" applyAlignment="1" applyProtection="1">
      <alignment horizontal="center"/>
    </xf>
    <xf numFmtId="0" fontId="51" fillId="0" borderId="48" xfId="0" applyFont="1" applyBorder="1" applyAlignment="1">
      <alignment horizontal="center"/>
    </xf>
    <xf numFmtId="0" fontId="63" fillId="0" borderId="0" xfId="0" applyFont="1" applyBorder="1" applyAlignment="1" applyProtection="1">
      <alignment horizontal="center" vertical="center"/>
    </xf>
    <xf numFmtId="0" fontId="52" fillId="0" borderId="12" xfId="3" applyFont="1" applyBorder="1" applyAlignment="1" applyProtection="1">
      <alignment horizontal="left" vertical="top"/>
      <protection locked="0"/>
    </xf>
    <xf numFmtId="0" fontId="52" fillId="0" borderId="16" xfId="3" applyFont="1" applyBorder="1" applyAlignment="1" applyProtection="1">
      <alignment horizontal="left" vertical="top"/>
      <protection locked="0"/>
    </xf>
    <xf numFmtId="0" fontId="52" fillId="0" borderId="10" xfId="3" applyFont="1" applyBorder="1" applyAlignment="1" applyProtection="1">
      <alignment horizontal="left" vertical="top"/>
      <protection locked="0"/>
    </xf>
    <xf numFmtId="0" fontId="52" fillId="0" borderId="17" xfId="3" applyFont="1" applyBorder="1" applyAlignment="1" applyProtection="1">
      <alignment horizontal="left" vertical="top"/>
      <protection locked="0"/>
    </xf>
    <xf numFmtId="0" fontId="52" fillId="0" borderId="0" xfId="3" applyFont="1" applyBorder="1" applyAlignment="1" applyProtection="1">
      <alignment horizontal="left" vertical="top"/>
      <protection locked="0"/>
    </xf>
    <xf numFmtId="0" fontId="52" fillId="0" borderId="18" xfId="3" applyFont="1" applyBorder="1" applyAlignment="1" applyProtection="1">
      <alignment horizontal="left" vertical="top"/>
      <protection locked="0"/>
    </xf>
    <xf numFmtId="0" fontId="52" fillId="0" borderId="126" xfId="3" applyFont="1" applyBorder="1" applyAlignment="1" applyProtection="1">
      <alignment horizontal="left" vertical="top"/>
      <protection locked="0"/>
    </xf>
    <xf numFmtId="0" fontId="52" fillId="0" borderId="129" xfId="3" applyFont="1" applyBorder="1" applyAlignment="1" applyProtection="1">
      <alignment horizontal="left" vertical="top"/>
      <protection locked="0"/>
    </xf>
    <xf numFmtId="0" fontId="52" fillId="0" borderId="127" xfId="3" applyFont="1" applyBorder="1" applyAlignment="1" applyProtection="1">
      <alignment horizontal="left" vertical="top"/>
      <protection locked="0"/>
    </xf>
    <xf numFmtId="0" fontId="51" fillId="0" borderId="135" xfId="3" applyFont="1" applyBorder="1" applyAlignment="1" applyProtection="1">
      <alignment horizontal="center"/>
      <protection locked="0"/>
    </xf>
    <xf numFmtId="0" fontId="70" fillId="0" borderId="0" xfId="3" applyFont="1" applyBorder="1" applyAlignment="1">
      <alignment horizontal="left" vertical="top" wrapText="1"/>
    </xf>
    <xf numFmtId="0" fontId="77" fillId="0" borderId="0" xfId="3" applyFont="1" applyBorder="1" applyAlignment="1">
      <alignment horizontal="left" vertical="top" wrapText="1"/>
    </xf>
    <xf numFmtId="0" fontId="77" fillId="0" borderId="0" xfId="3" applyFont="1" applyAlignment="1">
      <alignment horizontal="left" vertical="top" wrapText="1"/>
    </xf>
    <xf numFmtId="0" fontId="63" fillId="0" borderId="0" xfId="0" applyFont="1" applyBorder="1" applyAlignment="1" applyProtection="1">
      <alignment horizontal="left" vertical="center"/>
    </xf>
    <xf numFmtId="0" fontId="63" fillId="0" borderId="0" xfId="0" applyFont="1" applyAlignment="1">
      <alignment horizontal="left" vertical="center"/>
    </xf>
    <xf numFmtId="0" fontId="62" fillId="0" borderId="0" xfId="0" applyFont="1" applyAlignment="1">
      <alignment horizontal="left" vertical="center"/>
    </xf>
    <xf numFmtId="0" fontId="72" fillId="0" borderId="0" xfId="0" applyFont="1" applyAlignment="1">
      <alignment horizontal="left" vertical="center"/>
    </xf>
    <xf numFmtId="0" fontId="54" fillId="0" borderId="0" xfId="0" applyFont="1" applyAlignment="1">
      <alignment horizontal="left" vertical="center"/>
    </xf>
    <xf numFmtId="0" fontId="51" fillId="19" borderId="0" xfId="0" applyFont="1" applyFill="1" applyBorder="1" applyAlignment="1" applyProtection="1">
      <alignment horizontal="center" vertical="center"/>
    </xf>
    <xf numFmtId="0" fontId="51" fillId="19" borderId="104" xfId="0" applyFont="1" applyFill="1" applyBorder="1" applyAlignment="1" applyProtection="1">
      <alignment horizontal="center" vertical="center"/>
    </xf>
    <xf numFmtId="0" fontId="52" fillId="0" borderId="12" xfId="0" applyFont="1" applyBorder="1" applyAlignment="1" applyProtection="1">
      <alignment horizontal="left" vertical="top" wrapText="1"/>
      <protection locked="0"/>
    </xf>
    <xf numFmtId="0" fontId="52" fillId="0" borderId="16" xfId="0" applyFont="1" applyBorder="1" applyAlignment="1" applyProtection="1">
      <alignment horizontal="left" vertical="top" wrapText="1"/>
      <protection locked="0"/>
    </xf>
    <xf numFmtId="0" fontId="52" fillId="0" borderId="10" xfId="0" applyFont="1" applyBorder="1" applyAlignment="1" applyProtection="1">
      <alignment horizontal="left" vertical="top" wrapText="1"/>
      <protection locked="0"/>
    </xf>
    <xf numFmtId="0" fontId="52" fillId="0" borderId="17" xfId="0" applyFont="1" applyBorder="1" applyAlignment="1" applyProtection="1">
      <alignment horizontal="left" vertical="top" wrapText="1"/>
      <protection locked="0"/>
    </xf>
    <xf numFmtId="0" fontId="52" fillId="0" borderId="0" xfId="0" applyFont="1" applyBorder="1" applyAlignment="1" applyProtection="1">
      <alignment horizontal="left" vertical="top" wrapText="1"/>
      <protection locked="0"/>
    </xf>
    <xf numFmtId="0" fontId="52" fillId="0" borderId="18" xfId="0" applyFont="1" applyBorder="1" applyAlignment="1" applyProtection="1">
      <alignment horizontal="left" vertical="top" wrapText="1"/>
      <protection locked="0"/>
    </xf>
    <xf numFmtId="0" fontId="52" fillId="0" borderId="126" xfId="0" applyFont="1" applyBorder="1" applyAlignment="1" applyProtection="1">
      <alignment horizontal="left" vertical="top" wrapText="1"/>
      <protection locked="0"/>
    </xf>
    <xf numFmtId="0" fontId="52" fillId="0" borderId="129" xfId="0" applyFont="1" applyBorder="1" applyAlignment="1" applyProtection="1">
      <alignment horizontal="left" vertical="top" wrapText="1"/>
      <protection locked="0"/>
    </xf>
    <xf numFmtId="0" fontId="52" fillId="0" borderId="127" xfId="0" applyFont="1" applyBorder="1" applyAlignment="1" applyProtection="1">
      <alignment horizontal="left" vertical="top" wrapText="1"/>
      <protection locked="0"/>
    </xf>
    <xf numFmtId="0" fontId="57" fillId="0" borderId="0" xfId="0" applyFont="1" applyBorder="1" applyAlignment="1" applyProtection="1">
      <alignment horizontal="center" vertical="center"/>
    </xf>
    <xf numFmtId="38" fontId="51" fillId="0" borderId="79" xfId="0" applyNumberFormat="1" applyFont="1" applyBorder="1" applyAlignment="1" applyProtection="1">
      <alignment horizontal="left" vertical="top" wrapText="1"/>
      <protection locked="0"/>
    </xf>
    <xf numFmtId="0" fontId="51" fillId="0" borderId="80" xfId="0" applyFont="1" applyBorder="1" applyAlignment="1" applyProtection="1">
      <alignment wrapText="1"/>
      <protection locked="0"/>
    </xf>
    <xf numFmtId="0" fontId="51" fillId="0" borderId="81" xfId="0" applyFont="1" applyBorder="1" applyAlignment="1" applyProtection="1">
      <alignment wrapText="1"/>
      <protection locked="0"/>
    </xf>
    <xf numFmtId="0" fontId="51" fillId="0" borderId="82" xfId="0" applyFont="1" applyBorder="1" applyAlignment="1" applyProtection="1">
      <alignment wrapText="1"/>
      <protection locked="0"/>
    </xf>
    <xf numFmtId="0" fontId="51" fillId="0" borderId="0" xfId="0" applyFont="1" applyAlignment="1" applyProtection="1">
      <alignment wrapText="1"/>
      <protection locked="0"/>
    </xf>
    <xf numFmtId="0" fontId="51" fillId="0" borderId="83" xfId="0" applyFont="1" applyBorder="1" applyAlignment="1" applyProtection="1">
      <alignment wrapText="1"/>
      <protection locked="0"/>
    </xf>
    <xf numFmtId="0" fontId="51" fillId="0" borderId="84" xfId="0" applyFont="1" applyBorder="1" applyAlignment="1" applyProtection="1">
      <alignment wrapText="1"/>
      <protection locked="0"/>
    </xf>
    <xf numFmtId="0" fontId="51" fillId="0" borderId="85" xfId="0" applyFont="1" applyBorder="1" applyAlignment="1" applyProtection="1">
      <alignment wrapText="1"/>
      <protection locked="0"/>
    </xf>
    <xf numFmtId="0" fontId="51" fillId="0" borderId="86" xfId="0" applyFont="1" applyBorder="1" applyAlignment="1" applyProtection="1">
      <alignment wrapText="1"/>
      <protection locked="0"/>
    </xf>
    <xf numFmtId="0" fontId="81" fillId="0" borderId="0" xfId="0" applyNumberFormat="1" applyFont="1" applyBorder="1" applyAlignment="1" applyProtection="1">
      <alignment horizontal="left" vertical="center" wrapText="1"/>
    </xf>
    <xf numFmtId="0" fontId="52" fillId="0" borderId="0" xfId="0" applyFont="1" applyAlignment="1">
      <alignment horizontal="left" vertical="center" wrapText="1"/>
    </xf>
    <xf numFmtId="166" fontId="59" fillId="0" borderId="0" xfId="0" applyNumberFormat="1" applyFont="1" applyBorder="1" applyAlignment="1" applyProtection="1">
      <alignment horizontal="left" vertical="center"/>
    </xf>
    <xf numFmtId="166" fontId="54" fillId="0" borderId="0" xfId="0" applyNumberFormat="1" applyFont="1" applyAlignment="1">
      <alignment horizontal="left" vertical="center"/>
    </xf>
    <xf numFmtId="0" fontId="59" fillId="0" borderId="0" xfId="0" applyFont="1" applyBorder="1" applyAlignment="1" applyProtection="1">
      <alignment wrapText="1"/>
    </xf>
    <xf numFmtId="0" fontId="59" fillId="0" borderId="0" xfId="0" applyFont="1" applyAlignment="1" applyProtection="1">
      <alignment horizontal="left" vertical="center"/>
    </xf>
    <xf numFmtId="0" fontId="59" fillId="0" borderId="0" xfId="0" applyFont="1" applyAlignment="1">
      <alignment horizontal="left" vertical="center"/>
    </xf>
    <xf numFmtId="0" fontId="59" fillId="0" borderId="0" xfId="0" applyFont="1" applyBorder="1" applyAlignment="1" applyProtection="1">
      <alignment vertical="top" wrapText="1"/>
    </xf>
    <xf numFmtId="0" fontId="59" fillId="0" borderId="0" xfId="0" applyFont="1" applyAlignment="1">
      <alignment wrapText="1"/>
    </xf>
    <xf numFmtId="0" fontId="69" fillId="0" borderId="0" xfId="0" applyFont="1" applyAlignment="1">
      <alignment horizontal="center" vertical="center"/>
    </xf>
    <xf numFmtId="0" fontId="54" fillId="0" borderId="0" xfId="0" applyFont="1" applyAlignment="1">
      <alignment horizontal="center" vertical="center"/>
    </xf>
    <xf numFmtId="0" fontId="53" fillId="0" borderId="0" xfId="2" applyFont="1" applyAlignment="1" applyProtection="1">
      <alignment horizontal="center" vertical="center"/>
    </xf>
    <xf numFmtId="0" fontId="51" fillId="0" borderId="10" xfId="0" applyFont="1" applyFill="1" applyBorder="1" applyAlignment="1" applyProtection="1">
      <alignment horizontal="center" vertical="center" wrapText="1"/>
    </xf>
    <xf numFmtId="0" fontId="51" fillId="0" borderId="127" xfId="0" applyFont="1" applyFill="1" applyBorder="1" applyAlignment="1" applyProtection="1">
      <alignment horizontal="center" vertical="center" wrapText="1"/>
    </xf>
    <xf numFmtId="3" fontId="61" fillId="24" borderId="13" xfId="0" applyNumberFormat="1" applyFont="1" applyFill="1" applyBorder="1" applyAlignment="1" applyProtection="1">
      <alignment horizontal="left" vertical="center"/>
    </xf>
    <xf numFmtId="3" fontId="61" fillId="24" borderId="14" xfId="0" applyNumberFormat="1" applyFont="1" applyFill="1" applyBorder="1" applyAlignment="1" applyProtection="1">
      <alignment horizontal="left" vertical="center"/>
    </xf>
    <xf numFmtId="164" fontId="61" fillId="24" borderId="49" xfId="0" applyNumberFormat="1" applyFont="1" applyFill="1" applyBorder="1" applyAlignment="1" applyProtection="1">
      <alignment horizontal="left" vertical="center"/>
    </xf>
    <xf numFmtId="164" fontId="61" fillId="24" borderId="31" xfId="0" applyNumberFormat="1" applyFont="1" applyFill="1" applyBorder="1" applyAlignment="1" applyProtection="1">
      <alignment horizontal="left" vertical="center"/>
    </xf>
    <xf numFmtId="0" fontId="61" fillId="24" borderId="34" xfId="0" applyFont="1" applyFill="1" applyBorder="1" applyAlignment="1" applyProtection="1">
      <alignment horizontal="left" vertical="center"/>
    </xf>
    <xf numFmtId="0" fontId="61" fillId="24" borderId="31" xfId="0" applyFont="1" applyFill="1" applyBorder="1" applyAlignment="1" applyProtection="1">
      <alignment horizontal="left" vertical="center"/>
    </xf>
    <xf numFmtId="164" fontId="61" fillId="24" borderId="13" xfId="0" applyNumberFormat="1" applyFont="1" applyFill="1" applyBorder="1" applyAlignment="1" applyProtection="1">
      <alignment horizontal="left" vertical="center"/>
    </xf>
    <xf numFmtId="164" fontId="61" fillId="24" borderId="14" xfId="0" applyNumberFormat="1" applyFont="1" applyFill="1" applyBorder="1" applyAlignment="1" applyProtection="1">
      <alignment horizontal="left" vertical="center"/>
    </xf>
    <xf numFmtId="164" fontId="61" fillId="17" borderId="36" xfId="0" applyNumberFormat="1" applyFont="1" applyFill="1" applyBorder="1" applyAlignment="1" applyProtection="1">
      <alignment horizontal="left" vertical="center" wrapText="1" indent="2"/>
    </xf>
    <xf numFmtId="164" fontId="61" fillId="17" borderId="30" xfId="0" applyNumberFormat="1" applyFont="1" applyFill="1" applyBorder="1" applyAlignment="1" applyProtection="1">
      <alignment horizontal="left" vertical="center" wrapText="1" indent="2"/>
    </xf>
    <xf numFmtId="0" fontId="61" fillId="17" borderId="52" xfId="0" applyFont="1" applyFill="1" applyBorder="1" applyAlignment="1" applyProtection="1">
      <alignment horizontal="left" vertical="center" indent="2"/>
    </xf>
    <xf numFmtId="0" fontId="61" fillId="17" borderId="53" xfId="0" applyFont="1" applyFill="1" applyBorder="1" applyAlignment="1" applyProtection="1">
      <alignment horizontal="left" vertical="center" indent="2"/>
    </xf>
    <xf numFmtId="0" fontId="61" fillId="17" borderId="35" xfId="0" applyFont="1" applyFill="1" applyBorder="1" applyAlignment="1" applyProtection="1">
      <alignment horizontal="left" vertical="center" indent="2"/>
    </xf>
    <xf numFmtId="0" fontId="61" fillId="17" borderId="30" xfId="0" applyFont="1" applyFill="1" applyBorder="1" applyAlignment="1" applyProtection="1">
      <alignment horizontal="left" vertical="center" indent="2"/>
    </xf>
    <xf numFmtId="0" fontId="59" fillId="17" borderId="52" xfId="0" applyFont="1" applyFill="1" applyBorder="1" applyAlignment="1" applyProtection="1">
      <alignment horizontal="left" vertical="center" wrapText="1" indent="2"/>
    </xf>
    <xf numFmtId="0" fontId="54" fillId="17" borderId="53" xfId="0" applyFont="1" applyFill="1" applyBorder="1" applyAlignment="1">
      <alignment horizontal="left" wrapText="1" indent="2"/>
    </xf>
    <xf numFmtId="3" fontId="61" fillId="0" borderId="10" xfId="0" applyNumberFormat="1" applyFont="1" applyBorder="1" applyAlignment="1" applyProtection="1">
      <alignment horizontal="center" vertical="center" wrapText="1"/>
    </xf>
    <xf numFmtId="3" fontId="61" fillId="0" borderId="127" xfId="0" applyNumberFormat="1" applyFont="1" applyBorder="1" applyAlignment="1" applyProtection="1">
      <alignment horizontal="center" vertical="center" wrapText="1"/>
    </xf>
    <xf numFmtId="0" fontId="61" fillId="17" borderId="34" xfId="0" applyFont="1" applyFill="1" applyBorder="1" applyAlignment="1" applyProtection="1">
      <alignment horizontal="left" vertical="center" indent="1"/>
    </xf>
    <xf numFmtId="0" fontId="61" fillId="17" borderId="31" xfId="0" applyFont="1" applyFill="1" applyBorder="1" applyAlignment="1" applyProtection="1">
      <alignment horizontal="left" vertical="center" indent="1"/>
    </xf>
    <xf numFmtId="0" fontId="59" fillId="0" borderId="21" xfId="0" applyFont="1" applyBorder="1" applyAlignment="1" applyProtection="1">
      <alignment horizontal="left" vertical="center" indent="1"/>
    </xf>
    <xf numFmtId="0" fontId="59" fillId="0" borderId="14" xfId="0" applyFont="1" applyBorder="1" applyAlignment="1" applyProtection="1">
      <alignment horizontal="left" vertical="center" indent="1"/>
    </xf>
    <xf numFmtId="164" fontId="61" fillId="26" borderId="13" xfId="0" applyNumberFormat="1" applyFont="1" applyFill="1" applyBorder="1" applyAlignment="1" applyProtection="1">
      <alignment horizontal="left" vertical="center" wrapText="1" indent="1"/>
    </xf>
    <xf numFmtId="164" fontId="61" fillId="26" borderId="14" xfId="0" applyNumberFormat="1" applyFont="1" applyFill="1" applyBorder="1" applyAlignment="1" applyProtection="1">
      <alignment horizontal="left" vertical="center" wrapText="1" indent="1"/>
    </xf>
    <xf numFmtId="164" fontId="61" fillId="15" borderId="13" xfId="0" applyNumberFormat="1" applyFont="1" applyFill="1" applyBorder="1" applyAlignment="1" applyProtection="1">
      <alignment horizontal="left" vertical="center" wrapText="1" indent="1"/>
    </xf>
    <xf numFmtId="164" fontId="61" fillId="15" borderId="14" xfId="0" applyNumberFormat="1" applyFont="1" applyFill="1" applyBorder="1" applyAlignment="1" applyProtection="1">
      <alignment horizontal="left" vertical="center" wrapText="1" indent="1"/>
    </xf>
    <xf numFmtId="164" fontId="61" fillId="18" borderId="13" xfId="0" applyNumberFormat="1" applyFont="1" applyFill="1" applyBorder="1" applyAlignment="1" applyProtection="1">
      <alignment horizontal="left" vertical="center" wrapText="1"/>
    </xf>
    <xf numFmtId="164" fontId="61" fillId="18" borderId="14" xfId="0" applyNumberFormat="1" applyFont="1" applyFill="1" applyBorder="1" applyAlignment="1" applyProtection="1">
      <alignment horizontal="left" vertical="center" wrapText="1"/>
    </xf>
    <xf numFmtId="49" fontId="61" fillId="24" borderId="13" xfId="0" applyNumberFormat="1" applyFont="1" applyFill="1" applyBorder="1" applyAlignment="1" applyProtection="1">
      <alignment horizontal="left" vertical="center"/>
    </xf>
    <xf numFmtId="49" fontId="61" fillId="24" borderId="14" xfId="0" applyNumberFormat="1" applyFont="1" applyFill="1" applyBorder="1" applyAlignment="1" applyProtection="1">
      <alignment horizontal="left" vertical="center"/>
    </xf>
    <xf numFmtId="0" fontId="61" fillId="24" borderId="13" xfId="0" applyFont="1" applyFill="1" applyBorder="1" applyAlignment="1" applyProtection="1">
      <alignment vertical="center"/>
    </xf>
    <xf numFmtId="0" fontId="61" fillId="24" borderId="14" xfId="0" applyFont="1" applyFill="1" applyBorder="1" applyAlignment="1" applyProtection="1">
      <alignment vertical="center"/>
    </xf>
    <xf numFmtId="164" fontId="61" fillId="17" borderId="13" xfId="0" applyNumberFormat="1" applyFont="1" applyFill="1" applyBorder="1" applyAlignment="1" applyProtection="1">
      <alignment horizontal="left" vertical="center" wrapText="1" indent="2"/>
    </xf>
    <xf numFmtId="164" fontId="61" fillId="17" borderId="14" xfId="0" applyNumberFormat="1" applyFont="1" applyFill="1" applyBorder="1" applyAlignment="1" applyProtection="1">
      <alignment horizontal="left" vertical="center" wrapText="1" indent="2"/>
    </xf>
    <xf numFmtId="164" fontId="61" fillId="6" borderId="13" xfId="0" applyNumberFormat="1" applyFont="1" applyFill="1" applyBorder="1" applyAlignment="1" applyProtection="1">
      <alignment horizontal="left" vertical="center" wrapText="1" indent="1"/>
    </xf>
    <xf numFmtId="164" fontId="61" fillId="6" borderId="14" xfId="0" applyNumberFormat="1" applyFont="1" applyFill="1" applyBorder="1" applyAlignment="1" applyProtection="1">
      <alignment horizontal="left" vertical="center" wrapText="1" indent="1"/>
    </xf>
    <xf numFmtId="0" fontId="61" fillId="17" borderId="24" xfId="0" applyFont="1" applyFill="1" applyBorder="1" applyAlignment="1" applyProtection="1">
      <alignment horizontal="left" vertical="center" indent="1"/>
    </xf>
    <xf numFmtId="0" fontId="54" fillId="17" borderId="51" xfId="0" applyFont="1" applyFill="1" applyBorder="1" applyAlignment="1">
      <alignment horizontal="left" vertical="center" indent="1"/>
    </xf>
    <xf numFmtId="0" fontId="61" fillId="18" borderId="21" xfId="0" applyFont="1" applyFill="1" applyBorder="1" applyAlignment="1">
      <alignment horizontal="left" vertical="center" wrapText="1"/>
    </xf>
    <xf numFmtId="0" fontId="54" fillId="18" borderId="14" xfId="0" applyFont="1" applyFill="1" applyBorder="1" applyAlignment="1">
      <alignment horizontal="left" vertical="center" wrapText="1"/>
    </xf>
    <xf numFmtId="0" fontId="61" fillId="18" borderId="34" xfId="0" applyFont="1" applyFill="1" applyBorder="1" applyAlignment="1">
      <alignment vertical="top" wrapText="1"/>
    </xf>
    <xf numFmtId="0" fontId="54" fillId="18" borderId="31" xfId="0" applyFont="1" applyFill="1" applyBorder="1" applyAlignment="1">
      <alignment vertical="top" wrapText="1"/>
    </xf>
    <xf numFmtId="0" fontId="61" fillId="17" borderId="35" xfId="0" applyFont="1" applyFill="1" applyBorder="1" applyAlignment="1" applyProtection="1">
      <alignment horizontal="left" vertical="top" wrapText="1" indent="1"/>
    </xf>
    <xf numFmtId="0" fontId="54" fillId="17" borderId="30" xfId="0" applyFont="1" applyFill="1" applyBorder="1" applyAlignment="1">
      <alignment horizontal="left" vertical="top" wrapText="1" indent="1"/>
    </xf>
    <xf numFmtId="0" fontId="61" fillId="17" borderId="35" xfId="0" applyFont="1" applyFill="1" applyBorder="1" applyAlignment="1" applyProtection="1">
      <alignment horizontal="left" vertical="top" indent="1"/>
    </xf>
    <xf numFmtId="0" fontId="54" fillId="17" borderId="30" xfId="0" applyFont="1" applyFill="1" applyBorder="1" applyAlignment="1">
      <alignment horizontal="left" vertical="top" indent="1"/>
    </xf>
    <xf numFmtId="0" fontId="61" fillId="18" borderId="34" xfId="0" applyFont="1" applyFill="1" applyBorder="1" applyAlignment="1">
      <alignment vertical="center" wrapText="1"/>
    </xf>
    <xf numFmtId="0" fontId="54" fillId="18" borderId="31" xfId="0" applyFont="1" applyFill="1" applyBorder="1" applyAlignment="1">
      <alignment vertical="center" wrapText="1"/>
    </xf>
    <xf numFmtId="3" fontId="61" fillId="0" borderId="18" xfId="0" applyNumberFormat="1" applyFont="1" applyBorder="1" applyAlignment="1" applyProtection="1">
      <alignment horizontal="center" vertical="center" wrapText="1"/>
    </xf>
    <xf numFmtId="0" fontId="62" fillId="24" borderId="19" xfId="0" applyFont="1" applyFill="1" applyBorder="1" applyAlignment="1">
      <alignment horizontal="center" vertical="center"/>
    </xf>
    <xf numFmtId="0" fontId="54" fillId="24" borderId="11" xfId="0" applyFont="1" applyFill="1" applyBorder="1" applyAlignment="1">
      <alignment horizontal="center" vertical="center"/>
    </xf>
    <xf numFmtId="0" fontId="62" fillId="25" borderId="20" xfId="0" applyFont="1" applyFill="1" applyBorder="1" applyAlignment="1">
      <alignment horizontal="center" vertical="center"/>
    </xf>
    <xf numFmtId="0" fontId="62" fillId="25" borderId="11" xfId="0" applyFont="1" applyFill="1" applyBorder="1" applyAlignment="1">
      <alignment horizontal="center" vertical="center"/>
    </xf>
    <xf numFmtId="0" fontId="54" fillId="25" borderId="11" xfId="0" applyFont="1" applyFill="1" applyBorder="1" applyAlignment="1">
      <alignment horizontal="center" vertical="center"/>
    </xf>
    <xf numFmtId="0" fontId="62" fillId="24" borderId="107" xfId="0" applyFont="1" applyFill="1" applyBorder="1" applyAlignment="1">
      <alignment horizontal="center" vertical="center"/>
    </xf>
    <xf numFmtId="0" fontId="54" fillId="24" borderId="132" xfId="0" applyFont="1" applyFill="1" applyBorder="1" applyAlignment="1">
      <alignment horizontal="center" vertical="center"/>
    </xf>
    <xf numFmtId="0" fontId="62" fillId="24" borderId="20" xfId="0" applyFont="1" applyFill="1" applyBorder="1" applyAlignment="1">
      <alignment horizontal="center" vertical="center"/>
    </xf>
    <xf numFmtId="3" fontId="61" fillId="17" borderId="34" xfId="0" applyNumberFormat="1" applyFont="1" applyFill="1" applyBorder="1" applyAlignment="1">
      <alignment horizontal="left" vertical="top" wrapText="1" indent="1"/>
    </xf>
    <xf numFmtId="0" fontId="54" fillId="17" borderId="31" xfId="0" applyFont="1" applyFill="1" applyBorder="1" applyAlignment="1">
      <alignment horizontal="left" vertical="top" wrapText="1"/>
    </xf>
    <xf numFmtId="3" fontId="61" fillId="17" borderId="23" xfId="0" applyNumberFormat="1" applyFont="1" applyFill="1" applyBorder="1" applyAlignment="1">
      <alignment horizontal="left" vertical="top" wrapText="1" indent="1"/>
    </xf>
    <xf numFmtId="0" fontId="54" fillId="17" borderId="38" xfId="0" applyFont="1" applyFill="1" applyBorder="1" applyAlignment="1">
      <alignment horizontal="left" vertical="top" wrapText="1" indent="1"/>
    </xf>
    <xf numFmtId="3" fontId="61" fillId="17" borderId="24" xfId="0" applyNumberFormat="1" applyFont="1" applyFill="1" applyBorder="1" applyAlignment="1">
      <alignment horizontal="left" vertical="top" wrapText="1" indent="1"/>
    </xf>
    <xf numFmtId="0" fontId="59" fillId="17" borderId="51" xfId="0" applyFont="1" applyFill="1" applyBorder="1" applyAlignment="1">
      <alignment horizontal="left" vertical="top" wrapText="1" indent="1"/>
    </xf>
    <xf numFmtId="3" fontId="61" fillId="17" borderId="35" xfId="0" applyNumberFormat="1" applyFont="1" applyFill="1" applyBorder="1" applyAlignment="1">
      <alignment horizontal="left" vertical="top" wrapText="1" indent="1"/>
    </xf>
    <xf numFmtId="3" fontId="61" fillId="17" borderId="35" xfId="0" applyNumberFormat="1" applyFont="1" applyFill="1" applyBorder="1" applyAlignment="1">
      <alignment horizontal="left" vertical="top" indent="1"/>
    </xf>
    <xf numFmtId="0" fontId="59" fillId="17" borderId="30" xfId="0" applyFont="1" applyFill="1" applyBorder="1" applyAlignment="1">
      <alignment horizontal="left" vertical="top" indent="1"/>
    </xf>
    <xf numFmtId="3" fontId="61" fillId="0" borderId="23" xfId="0" applyNumberFormat="1" applyFont="1" applyBorder="1" applyAlignment="1">
      <alignment horizontal="left" vertical="top" wrapText="1" indent="1"/>
    </xf>
    <xf numFmtId="0" fontId="54" fillId="0" borderId="38" xfId="0" applyFont="1" applyBorder="1" applyAlignment="1">
      <alignment horizontal="left" vertical="top" wrapText="1" indent="1"/>
    </xf>
    <xf numFmtId="0" fontId="62" fillId="24" borderId="20" xfId="0" applyFont="1" applyFill="1" applyBorder="1" applyAlignment="1">
      <alignment horizontal="center" vertical="center" wrapText="1"/>
    </xf>
    <xf numFmtId="0" fontId="54" fillId="24" borderId="11" xfId="0" applyFont="1" applyFill="1" applyBorder="1" applyAlignment="1">
      <alignment horizontal="center" vertical="center" wrapText="1"/>
    </xf>
    <xf numFmtId="3" fontId="62" fillId="24" borderId="13" xfId="0" applyNumberFormat="1" applyFont="1" applyFill="1" applyBorder="1" applyAlignment="1">
      <alignment horizontal="center" vertical="center"/>
    </xf>
    <xf numFmtId="0" fontId="54" fillId="24" borderId="14" xfId="0" applyFont="1" applyFill="1" applyBorder="1" applyAlignment="1">
      <alignment horizontal="center" vertical="center"/>
    </xf>
    <xf numFmtId="0" fontId="62" fillId="24" borderId="21" xfId="0" applyFont="1" applyFill="1" applyBorder="1" applyAlignment="1">
      <alignment horizontal="center" vertical="center"/>
    </xf>
    <xf numFmtId="3" fontId="61" fillId="17" borderId="49" xfId="0" applyNumberFormat="1" applyFont="1" applyFill="1" applyBorder="1" applyAlignment="1">
      <alignment horizontal="left" vertical="top" indent="1"/>
    </xf>
    <xf numFmtId="3" fontId="61" fillId="17" borderId="31" xfId="0" applyNumberFormat="1" applyFont="1" applyFill="1" applyBorder="1" applyAlignment="1">
      <alignment horizontal="left" vertical="top" indent="1"/>
    </xf>
    <xf numFmtId="3" fontId="61" fillId="16" borderId="10" xfId="0" applyNumberFormat="1" applyFont="1" applyFill="1" applyBorder="1" applyAlignment="1" applyProtection="1">
      <alignment horizontal="center" vertical="center" wrapText="1"/>
    </xf>
    <xf numFmtId="3" fontId="61" fillId="16" borderId="127" xfId="0" applyNumberFormat="1" applyFont="1" applyFill="1" applyBorder="1" applyAlignment="1" applyProtection="1">
      <alignment horizontal="center" vertical="center" wrapText="1"/>
    </xf>
    <xf numFmtId="0" fontId="61" fillId="6" borderId="13" xfId="0" applyFont="1" applyFill="1" applyBorder="1" applyAlignment="1" applyProtection="1">
      <alignment horizontal="left" vertical="center" wrapText="1"/>
    </xf>
    <xf numFmtId="0" fontId="54" fillId="6" borderId="14" xfId="0" applyFont="1" applyFill="1" applyBorder="1" applyAlignment="1">
      <alignment horizontal="left" vertical="center" wrapText="1"/>
    </xf>
    <xf numFmtId="49" fontId="61" fillId="17" borderId="13" xfId="0" applyNumberFormat="1" applyFont="1" applyFill="1" applyBorder="1" applyAlignment="1" applyProtection="1">
      <alignment horizontal="left" vertical="center" wrapText="1" indent="1"/>
    </xf>
    <xf numFmtId="0" fontId="54" fillId="17" borderId="14" xfId="0" applyFont="1" applyFill="1" applyBorder="1" applyAlignment="1">
      <alignment horizontal="left" vertical="center" wrapText="1" indent="1"/>
    </xf>
    <xf numFmtId="49" fontId="62" fillId="13" borderId="13" xfId="0" applyNumberFormat="1" applyFont="1" applyFill="1" applyBorder="1" applyAlignment="1" applyProtection="1">
      <alignment horizontal="center" vertical="center"/>
    </xf>
    <xf numFmtId="0" fontId="54" fillId="13" borderId="14" xfId="0" applyFont="1" applyFill="1" applyBorder="1" applyAlignment="1">
      <alignment horizontal="center" vertical="center"/>
    </xf>
    <xf numFmtId="49" fontId="70"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80" fillId="6" borderId="19" xfId="0" applyNumberFormat="1" applyFont="1" applyFill="1" applyBorder="1" applyAlignment="1" applyProtection="1">
      <alignment horizontal="left" vertical="center" wrapText="1"/>
    </xf>
    <xf numFmtId="0" fontId="52" fillId="0" borderId="20" xfId="0" applyFont="1" applyBorder="1" applyAlignment="1">
      <alignment horizontal="left" vertical="center" wrapText="1"/>
    </xf>
    <xf numFmtId="0" fontId="52" fillId="0" borderId="11" xfId="0" applyFont="1" applyBorder="1" applyAlignment="1">
      <alignment horizontal="left" vertical="center" wrapText="1"/>
    </xf>
    <xf numFmtId="164" fontId="61" fillId="6" borderId="13" xfId="0" applyNumberFormat="1" applyFont="1" applyFill="1" applyBorder="1" applyAlignment="1" applyProtection="1">
      <alignment horizontal="left" vertical="center" wrapText="1"/>
    </xf>
    <xf numFmtId="49" fontId="61" fillId="0" borderId="13" xfId="0" applyNumberFormat="1" applyFont="1" applyBorder="1" applyAlignment="1" applyProtection="1">
      <alignment horizontal="center" vertical="center" wrapText="1"/>
    </xf>
    <xf numFmtId="49" fontId="61" fillId="0" borderId="14" xfId="0" applyNumberFormat="1" applyFont="1" applyBorder="1" applyAlignment="1" applyProtection="1">
      <alignment horizontal="center" vertical="center" wrapText="1"/>
    </xf>
    <xf numFmtId="49" fontId="61" fillId="17" borderId="13" xfId="0" applyNumberFormat="1" applyFont="1" applyFill="1" applyBorder="1" applyAlignment="1" applyProtection="1">
      <alignment horizontal="left" vertical="center" indent="1"/>
    </xf>
    <xf numFmtId="0" fontId="54" fillId="17" borderId="14" xfId="0" applyFont="1" applyFill="1" applyBorder="1" applyAlignment="1">
      <alignment horizontal="left" vertical="center" indent="1"/>
    </xf>
    <xf numFmtId="49" fontId="61" fillId="6" borderId="13" xfId="0" applyNumberFormat="1" applyFont="1" applyFill="1" applyBorder="1" applyAlignment="1" applyProtection="1">
      <alignment horizontal="left" vertical="center"/>
    </xf>
    <xf numFmtId="49" fontId="61" fillId="6" borderId="14" xfId="0" applyNumberFormat="1" applyFont="1" applyFill="1" applyBorder="1" applyAlignment="1" applyProtection="1">
      <alignment horizontal="left" vertical="center"/>
    </xf>
    <xf numFmtId="0" fontId="59" fillId="0" borderId="0" xfId="9" applyFont="1" applyFill="1" applyAlignment="1">
      <alignment wrapText="1"/>
    </xf>
    <xf numFmtId="0" fontId="54" fillId="0" borderId="0" xfId="0" applyFont="1" applyAlignment="1">
      <alignment wrapText="1"/>
    </xf>
    <xf numFmtId="0" fontId="52" fillId="0" borderId="9" xfId="9" applyFont="1" applyFill="1" applyBorder="1" applyAlignment="1" applyProtection="1">
      <protection locked="0"/>
    </xf>
    <xf numFmtId="0" fontId="52" fillId="0" borderId="9" xfId="0" applyFont="1" applyBorder="1" applyAlignment="1"/>
    <xf numFmtId="0" fontId="52" fillId="0" borderId="6" xfId="9" applyFont="1" applyFill="1" applyBorder="1" applyAlignment="1" applyProtection="1">
      <protection locked="0"/>
    </xf>
    <xf numFmtId="0" fontId="52" fillId="0" borderId="6" xfId="0" applyFont="1" applyBorder="1" applyAlignment="1"/>
    <xf numFmtId="49" fontId="59" fillId="0" borderId="13" xfId="0" applyNumberFormat="1" applyFont="1" applyBorder="1" applyAlignment="1" applyProtection="1">
      <alignment horizontal="left" vertical="center" wrapText="1" indent="1"/>
    </xf>
    <xf numFmtId="0" fontId="54" fillId="0" borderId="14" xfId="0" applyFont="1" applyBorder="1" applyAlignment="1">
      <alignment horizontal="left" vertical="center" wrapText="1" indent="1"/>
    </xf>
    <xf numFmtId="49" fontId="61" fillId="6" borderId="13" xfId="0" applyNumberFormat="1" applyFont="1" applyFill="1" applyBorder="1" applyAlignment="1" applyProtection="1">
      <alignment horizontal="left" vertical="center" wrapText="1"/>
    </xf>
    <xf numFmtId="0" fontId="62" fillId="13" borderId="13" xfId="9" applyFont="1" applyFill="1" applyBorder="1" applyAlignment="1">
      <alignment horizontal="center" vertical="center"/>
    </xf>
    <xf numFmtId="0" fontId="59" fillId="0" borderId="6" xfId="0" applyFont="1" applyBorder="1" applyAlignment="1" applyProtection="1">
      <alignment horizontal="left" vertical="center" wrapText="1" indent="1"/>
    </xf>
    <xf numFmtId="0" fontId="54" fillId="0" borderId="6" xfId="0" applyFont="1" applyBorder="1" applyAlignment="1" applyProtection="1">
      <alignment horizontal="left" vertical="center" wrapText="1" indent="1"/>
    </xf>
    <xf numFmtId="0" fontId="54" fillId="0" borderId="7" xfId="0" applyFont="1" applyBorder="1" applyAlignment="1" applyProtection="1">
      <alignment horizontal="left" vertical="center" wrapText="1" indent="1"/>
    </xf>
    <xf numFmtId="49" fontId="61" fillId="0" borderId="66" xfId="0" applyNumberFormat="1" applyFont="1" applyFill="1" applyBorder="1" applyAlignment="1" applyProtection="1">
      <alignment horizontal="center" vertical="center" wrapText="1"/>
    </xf>
    <xf numFmtId="49" fontId="61" fillId="0" borderId="15" xfId="0" applyNumberFormat="1" applyFont="1" applyFill="1" applyBorder="1" applyAlignment="1" applyProtection="1">
      <alignment horizontal="center" vertical="center" wrapText="1"/>
    </xf>
    <xf numFmtId="0" fontId="54" fillId="0" borderId="67" xfId="0" applyFont="1" applyFill="1" applyBorder="1" applyAlignment="1">
      <alignment wrapText="1"/>
    </xf>
    <xf numFmtId="0" fontId="61" fillId="0" borderId="46" xfId="0" applyFont="1" applyBorder="1" applyAlignment="1" applyProtection="1">
      <alignment horizontal="left" vertical="center" wrapText="1"/>
    </xf>
    <xf numFmtId="0" fontId="61" fillId="0" borderId="6" xfId="0" applyFont="1" applyBorder="1" applyAlignment="1" applyProtection="1">
      <alignment horizontal="left" vertical="center" wrapText="1"/>
    </xf>
    <xf numFmtId="0" fontId="54" fillId="0" borderId="6" xfId="0" applyFont="1" applyBorder="1" applyAlignment="1">
      <alignment wrapText="1"/>
    </xf>
    <xf numFmtId="0" fontId="61" fillId="6" borderId="5" xfId="0" applyFont="1" applyFill="1" applyBorder="1" applyAlignment="1" applyProtection="1">
      <alignment horizontal="left" vertical="center" wrapText="1"/>
    </xf>
    <xf numFmtId="0" fontId="61" fillId="6" borderId="0" xfId="0" applyFont="1" applyFill="1" applyBorder="1" applyAlignment="1" applyProtection="1">
      <alignment horizontal="left" vertical="center" wrapText="1"/>
    </xf>
    <xf numFmtId="0" fontId="61" fillId="6" borderId="87" xfId="0" applyFont="1" applyFill="1" applyBorder="1" applyAlignment="1" applyProtection="1">
      <alignment horizontal="left" vertical="center" wrapText="1"/>
    </xf>
    <xf numFmtId="0" fontId="61" fillId="6" borderId="88" xfId="0" applyFont="1" applyFill="1" applyBorder="1" applyAlignment="1" applyProtection="1">
      <alignment horizontal="left" vertical="center" wrapText="1"/>
    </xf>
    <xf numFmtId="0" fontId="54" fillId="0" borderId="88" xfId="0" applyFont="1" applyBorder="1" applyAlignment="1">
      <alignment wrapText="1"/>
    </xf>
    <xf numFmtId="0" fontId="59" fillId="0" borderId="6" xfId="0" applyFont="1" applyBorder="1" applyAlignment="1" applyProtection="1">
      <alignment horizontal="left" vertical="center" indent="1"/>
    </xf>
    <xf numFmtId="0" fontId="54" fillId="0" borderId="6" xfId="0" applyFont="1" applyBorder="1" applyAlignment="1">
      <alignment horizontal="left" indent="1"/>
    </xf>
    <xf numFmtId="0" fontId="54" fillId="0" borderId="7" xfId="0" applyFont="1" applyBorder="1" applyAlignment="1">
      <alignment horizontal="left" indent="1"/>
    </xf>
    <xf numFmtId="0" fontId="61" fillId="17" borderId="54" xfId="0" applyFont="1" applyFill="1" applyBorder="1" applyAlignment="1" applyProtection="1">
      <alignment horizontal="left" vertical="center" indent="1"/>
    </xf>
    <xf numFmtId="0" fontId="61" fillId="17" borderId="57" xfId="0" applyFont="1" applyFill="1" applyBorder="1" applyAlignment="1" applyProtection="1">
      <alignment horizontal="left" vertical="center" indent="1"/>
    </xf>
    <xf numFmtId="0" fontId="61" fillId="17" borderId="61" xfId="0" applyFont="1" applyFill="1" applyBorder="1" applyAlignment="1" applyProtection="1">
      <alignment horizontal="left" vertical="center" indent="1"/>
    </xf>
    <xf numFmtId="0" fontId="61" fillId="17" borderId="148" xfId="0" applyFont="1" applyFill="1" applyBorder="1" applyAlignment="1" applyProtection="1">
      <alignment horizontal="left" vertical="center" indent="1"/>
    </xf>
    <xf numFmtId="0" fontId="61" fillId="17" borderId="147" xfId="0" applyFont="1" applyFill="1" applyBorder="1" applyAlignment="1" applyProtection="1">
      <alignment horizontal="left" vertical="center" indent="1"/>
    </xf>
    <xf numFmtId="0" fontId="61" fillId="3" borderId="148" xfId="0" applyFont="1" applyFill="1" applyBorder="1" applyAlignment="1" applyProtection="1">
      <alignment horizontal="left" vertical="center"/>
    </xf>
    <xf numFmtId="0" fontId="61" fillId="3" borderId="149" xfId="0" applyFont="1" applyFill="1" applyBorder="1" applyAlignment="1" applyProtection="1">
      <alignment horizontal="left" vertical="center"/>
    </xf>
    <xf numFmtId="0" fontId="62" fillId="13" borderId="46" xfId="0" applyFont="1" applyFill="1" applyBorder="1" applyAlignment="1" applyProtection="1">
      <alignment horizontal="left" vertical="center" wrapText="1"/>
    </xf>
    <xf numFmtId="0" fontId="54" fillId="13" borderId="6" xfId="0" applyFont="1" applyFill="1" applyBorder="1" applyAlignment="1">
      <alignment horizontal="left" wrapText="1"/>
    </xf>
    <xf numFmtId="0" fontId="54" fillId="13" borderId="7" xfId="0" applyFont="1" applyFill="1" applyBorder="1" applyAlignment="1">
      <alignment horizontal="left" wrapText="1"/>
    </xf>
    <xf numFmtId="0" fontId="59" fillId="0" borderId="46" xfId="0" applyFont="1" applyBorder="1" applyAlignment="1" applyProtection="1">
      <alignment horizontal="left" vertical="center" wrapText="1" indent="1"/>
    </xf>
    <xf numFmtId="0" fontId="54" fillId="0" borderId="7" xfId="0" applyFont="1" applyBorder="1" applyAlignment="1">
      <alignment horizontal="left" wrapText="1" indent="1"/>
    </xf>
    <xf numFmtId="0" fontId="59" fillId="0" borderId="7" xfId="0" applyFont="1" applyBorder="1" applyAlignment="1">
      <alignment horizontal="left" wrapText="1" indent="1"/>
    </xf>
    <xf numFmtId="0" fontId="91" fillId="0" borderId="5" xfId="0" applyFont="1" applyBorder="1" applyAlignment="1" applyProtection="1">
      <alignment horizontal="left" wrapText="1" indent="2"/>
    </xf>
    <xf numFmtId="0" fontId="59" fillId="0" borderId="0" xfId="0" applyFont="1" applyAlignment="1">
      <alignment horizontal="left" wrapText="1"/>
    </xf>
    <xf numFmtId="0" fontId="59" fillId="0" borderId="5" xfId="0" applyFont="1" applyBorder="1" applyAlignment="1">
      <alignment horizontal="left" wrapText="1"/>
    </xf>
    <xf numFmtId="0" fontId="59" fillId="0" borderId="9" xfId="0" applyFont="1" applyBorder="1" applyAlignment="1" applyProtection="1">
      <alignment horizontal="left" vertical="center" wrapText="1" indent="1"/>
    </xf>
    <xf numFmtId="0" fontId="54" fillId="0" borderId="59" xfId="0" applyFont="1" applyBorder="1" applyAlignment="1">
      <alignment horizontal="left" wrapText="1" indent="1"/>
    </xf>
    <xf numFmtId="0" fontId="59" fillId="0" borderId="148" xfId="0" applyFont="1" applyBorder="1" applyAlignment="1" applyProtection="1">
      <alignment horizontal="left" vertical="center" wrapText="1" indent="1"/>
    </xf>
    <xf numFmtId="0" fontId="59" fillId="0" borderId="149" xfId="0" applyFont="1" applyBorder="1" applyAlignment="1" applyProtection="1">
      <alignment horizontal="left" vertical="center" wrapText="1" indent="1"/>
    </xf>
    <xf numFmtId="0" fontId="94" fillId="0" borderId="9" xfId="0" applyFont="1" applyBorder="1" applyAlignment="1">
      <alignment horizontal="left" vertical="center" wrapText="1" indent="1"/>
    </xf>
    <xf numFmtId="0" fontId="54" fillId="0" borderId="9" xfId="0" applyFont="1" applyBorder="1" applyAlignment="1">
      <alignment horizontal="left" vertical="center" wrapText="1" indent="1"/>
    </xf>
    <xf numFmtId="0" fontId="62" fillId="24" borderId="147" xfId="0" applyFont="1" applyFill="1" applyBorder="1" applyAlignment="1" applyProtection="1">
      <alignment horizontal="left" vertical="center" indent="1"/>
    </xf>
    <xf numFmtId="0" fontId="62" fillId="24" borderId="148" xfId="0" applyFont="1" applyFill="1" applyBorder="1" applyAlignment="1" applyProtection="1">
      <alignment horizontal="left" vertical="center" indent="1"/>
    </xf>
    <xf numFmtId="0" fontId="62" fillId="24" borderId="149" xfId="0" applyFont="1" applyFill="1" applyBorder="1" applyAlignment="1" applyProtection="1">
      <alignment horizontal="left" vertical="center" indent="1"/>
    </xf>
    <xf numFmtId="0" fontId="65" fillId="6" borderId="89" xfId="10" applyFont="1" applyFill="1" applyBorder="1" applyAlignment="1">
      <alignment horizontal="center" vertical="center"/>
    </xf>
    <xf numFmtId="0" fontId="95" fillId="0" borderId="90" xfId="0" applyFont="1" applyBorder="1" applyAlignment="1">
      <alignment horizontal="center" vertical="center"/>
    </xf>
    <xf numFmtId="0" fontId="95" fillId="0" borderId="91" xfId="0" applyFont="1" applyBorder="1" applyAlignment="1">
      <alignment horizontal="center" vertical="center"/>
    </xf>
    <xf numFmtId="0" fontId="62" fillId="24" borderId="92" xfId="10" applyFont="1" applyFill="1" applyBorder="1" applyAlignment="1">
      <alignment horizontal="center" vertical="center" wrapText="1"/>
    </xf>
    <xf numFmtId="0" fontId="62" fillId="24" borderId="25" xfId="0" applyFont="1" applyFill="1" applyBorder="1" applyAlignment="1">
      <alignment horizontal="center" vertical="center" wrapText="1"/>
    </xf>
    <xf numFmtId="0" fontId="62" fillId="24" borderId="93" xfId="0" applyFont="1" applyFill="1" applyBorder="1" applyAlignment="1">
      <alignment horizontal="center" vertical="center" wrapText="1"/>
    </xf>
    <xf numFmtId="0" fontId="127" fillId="24" borderId="94" xfId="10" applyFont="1" applyFill="1" applyBorder="1" applyAlignment="1">
      <alignment horizontal="center" vertical="center"/>
    </xf>
    <xf numFmtId="0" fontId="52" fillId="24" borderId="47" xfId="0" applyFont="1" applyFill="1" applyBorder="1" applyAlignment="1">
      <alignment horizontal="center" vertical="center"/>
    </xf>
    <xf numFmtId="0" fontId="52" fillId="24" borderId="95" xfId="0" applyFont="1" applyFill="1" applyBorder="1" applyAlignment="1">
      <alignment horizontal="center" vertical="center"/>
    </xf>
    <xf numFmtId="0" fontId="77" fillId="0" borderId="74" xfId="10" applyFont="1" applyBorder="1" applyAlignment="1">
      <alignment horizontal="center"/>
    </xf>
    <xf numFmtId="0" fontId="54" fillId="0" borderId="74" xfId="0" applyFont="1" applyBorder="1" applyAlignment="1">
      <alignment horizontal="center"/>
    </xf>
    <xf numFmtId="0" fontId="124" fillId="0" borderId="96" xfId="17" applyFont="1" applyBorder="1" applyAlignment="1">
      <alignment horizontal="left" vertical="top" wrapText="1"/>
    </xf>
    <xf numFmtId="0" fontId="124" fillId="0" borderId="0" xfId="17" applyFont="1" applyBorder="1" applyAlignment="1">
      <alignment horizontal="left" vertical="top" wrapText="1"/>
    </xf>
    <xf numFmtId="0" fontId="124" fillId="0" borderId="97" xfId="17" applyFont="1" applyBorder="1" applyAlignment="1">
      <alignment horizontal="left" vertical="top" wrapText="1"/>
    </xf>
    <xf numFmtId="0" fontId="123" fillId="24" borderId="141" xfId="17" applyFont="1" applyFill="1" applyBorder="1" applyAlignment="1">
      <alignment horizontal="center" vertical="center"/>
    </xf>
    <xf numFmtId="0" fontId="123" fillId="24" borderId="142" xfId="17" applyFont="1" applyFill="1" applyBorder="1" applyAlignment="1">
      <alignment horizontal="center" vertical="center"/>
    </xf>
    <xf numFmtId="0" fontId="123" fillId="24" borderId="143" xfId="17" applyFont="1" applyFill="1" applyBorder="1" applyAlignment="1">
      <alignment horizontal="center" vertical="center"/>
    </xf>
    <xf numFmtId="0" fontId="123" fillId="24" borderId="98" xfId="17" applyFont="1" applyFill="1" applyBorder="1" applyAlignment="1">
      <alignment horizontal="center" vertical="center"/>
    </xf>
    <xf numFmtId="0" fontId="123" fillId="24" borderId="78" xfId="17" applyFont="1" applyFill="1" applyBorder="1" applyAlignment="1">
      <alignment horizontal="center" vertical="center"/>
    </xf>
    <xf numFmtId="0" fontId="123" fillId="24" borderId="99" xfId="17" applyFont="1" applyFill="1" applyBorder="1" applyAlignment="1">
      <alignment horizontal="center" vertical="center"/>
    </xf>
    <xf numFmtId="0" fontId="124" fillId="0" borderId="96" xfId="17" applyFont="1" applyBorder="1" applyAlignment="1">
      <alignment vertical="top" wrapText="1"/>
    </xf>
    <xf numFmtId="0" fontId="124" fillId="0" borderId="0" xfId="17" applyFont="1" applyBorder="1" applyAlignment="1">
      <alignment vertical="top" wrapText="1"/>
    </xf>
    <xf numFmtId="0" fontId="124" fillId="0" borderId="97" xfId="17" applyFont="1" applyBorder="1" applyAlignment="1">
      <alignment vertical="top" wrapText="1"/>
    </xf>
    <xf numFmtId="0" fontId="124" fillId="0" borderId="96" xfId="17" applyFont="1" applyBorder="1" applyAlignment="1">
      <alignment vertical="top"/>
    </xf>
    <xf numFmtId="0" fontId="124" fillId="0" borderId="0" xfId="17" applyFont="1" applyBorder="1" applyAlignment="1">
      <alignment vertical="top"/>
    </xf>
    <xf numFmtId="0" fontId="124" fillId="0" borderId="97" xfId="17" applyFont="1" applyBorder="1" applyAlignment="1">
      <alignment vertical="top"/>
    </xf>
    <xf numFmtId="0" fontId="61" fillId="0" borderId="12" xfId="0" applyFont="1" applyFill="1" applyBorder="1" applyAlignment="1" applyProtection="1">
      <alignment horizontal="left" vertical="center" wrapText="1"/>
    </xf>
    <xf numFmtId="0" fontId="54" fillId="0" borderId="16" xfId="0" applyFont="1" applyBorder="1" applyAlignment="1">
      <alignment horizontal="left" vertical="center" wrapText="1"/>
    </xf>
    <xf numFmtId="0" fontId="54" fillId="0" borderId="10" xfId="0" applyFont="1" applyBorder="1" applyAlignment="1">
      <alignment horizontal="left" vertical="center" wrapText="1"/>
    </xf>
    <xf numFmtId="0" fontId="61" fillId="0" borderId="20" xfId="0" applyFont="1" applyBorder="1" applyAlignment="1">
      <alignment horizontal="center" vertical="center"/>
    </xf>
    <xf numFmtId="0" fontId="59" fillId="0" borderId="11" xfId="0" applyFont="1" applyBorder="1" applyAlignment="1">
      <alignment horizontal="center" vertical="center"/>
    </xf>
    <xf numFmtId="0" fontId="59" fillId="20" borderId="13" xfId="0" applyFont="1" applyFill="1" applyBorder="1" applyAlignment="1" applyProtection="1">
      <alignment horizontal="left" vertical="center" wrapText="1" indent="1"/>
    </xf>
    <xf numFmtId="0" fontId="54" fillId="20" borderId="21" xfId="0" applyFont="1" applyFill="1" applyBorder="1" applyAlignment="1">
      <alignment horizontal="left" vertical="center" wrapText="1" indent="1"/>
    </xf>
    <xf numFmtId="0" fontId="54" fillId="20" borderId="14" xfId="0" applyFont="1" applyFill="1" applyBorder="1" applyAlignment="1">
      <alignment horizontal="left" vertical="center" wrapText="1" indent="1"/>
    </xf>
    <xf numFmtId="0" fontId="1" fillId="0" borderId="96" xfId="18" applyFont="1" applyBorder="1" applyAlignment="1" applyProtection="1">
      <alignment vertical="top" wrapText="1"/>
      <protection locked="0"/>
    </xf>
    <xf numFmtId="0" fontId="1" fillId="0" borderId="0" xfId="18" applyFont="1" applyBorder="1" applyAlignment="1" applyProtection="1">
      <alignment vertical="top" wrapText="1"/>
      <protection locked="0"/>
    </xf>
    <xf numFmtId="0" fontId="1" fillId="0" borderId="97" xfId="18" applyFont="1" applyBorder="1" applyAlignment="1" applyProtection="1">
      <alignment vertical="top" wrapText="1"/>
      <protection locked="0"/>
    </xf>
    <xf numFmtId="0" fontId="98" fillId="24" borderId="0" xfId="18" applyFont="1" applyFill="1" applyAlignment="1">
      <alignment horizontal="center" vertical="center"/>
    </xf>
    <xf numFmtId="0" fontId="70" fillId="0" borderId="138" xfId="18" applyFont="1" applyFill="1" applyBorder="1" applyAlignment="1">
      <alignment horizontal="left" vertical="top" wrapText="1"/>
    </xf>
    <xf numFmtId="0" fontId="70" fillId="0" borderId="0" xfId="18" applyFont="1" applyFill="1" applyBorder="1" applyAlignment="1">
      <alignment horizontal="left" vertical="top" wrapText="1"/>
    </xf>
    <xf numFmtId="0" fontId="104" fillId="0" borderId="0" xfId="18" applyFont="1" applyAlignment="1">
      <alignment wrapText="1"/>
    </xf>
    <xf numFmtId="0" fontId="48" fillId="0" borderId="0" xfId="18" applyFont="1" applyAlignment="1">
      <alignment horizontal="center" vertical="center" wrapText="1"/>
    </xf>
    <xf numFmtId="174" fontId="48" fillId="0" borderId="78" xfId="18" applyNumberFormat="1" applyFont="1" applyBorder="1" applyAlignment="1">
      <alignment horizontal="center" vertical="center" wrapText="1"/>
    </xf>
    <xf numFmtId="0" fontId="1" fillId="0" borderId="142" xfId="18" applyFont="1" applyBorder="1" applyAlignment="1" applyProtection="1">
      <alignment horizontal="center" vertical="top" wrapText="1"/>
      <protection locked="0"/>
    </xf>
    <xf numFmtId="0" fontId="1" fillId="0" borderId="143" xfId="18" applyFont="1" applyBorder="1" applyAlignment="1" applyProtection="1">
      <alignment horizontal="center" vertical="top" wrapText="1"/>
      <protection locked="0"/>
    </xf>
    <xf numFmtId="0" fontId="46" fillId="0" borderId="98" xfId="18" applyFont="1" applyBorder="1" applyAlignment="1" applyProtection="1">
      <alignment vertical="top" wrapText="1"/>
      <protection locked="0"/>
    </xf>
    <xf numFmtId="0" fontId="46" fillId="0" borderId="78" xfId="18" applyFont="1" applyBorder="1" applyAlignment="1" applyProtection="1">
      <alignment vertical="top" wrapText="1"/>
      <protection locked="0"/>
    </xf>
    <xf numFmtId="0" fontId="46" fillId="0" borderId="99" xfId="18" applyFont="1" applyBorder="1" applyAlignment="1" applyProtection="1">
      <alignment vertical="top" wrapText="1"/>
      <protection locked="0"/>
    </xf>
    <xf numFmtId="0" fontId="1" fillId="0" borderId="98" xfId="18" applyFont="1" applyBorder="1" applyAlignment="1" applyProtection="1">
      <alignment vertical="top" wrapText="1"/>
      <protection locked="0"/>
    </xf>
    <xf numFmtId="0" fontId="1" fillId="0" borderId="78" xfId="18" applyFont="1" applyBorder="1" applyAlignment="1" applyProtection="1">
      <alignment vertical="top" wrapText="1"/>
      <protection locked="0"/>
    </xf>
    <xf numFmtId="0" fontId="1" fillId="0" borderId="99" xfId="18" applyFont="1" applyBorder="1" applyAlignment="1" applyProtection="1">
      <alignment vertical="top" wrapText="1"/>
      <protection locked="0"/>
    </xf>
    <xf numFmtId="0" fontId="46" fillId="0" borderId="142" xfId="18" applyFont="1" applyBorder="1" applyAlignment="1" applyProtection="1">
      <alignment horizontal="center" vertical="top" wrapText="1"/>
      <protection locked="0"/>
    </xf>
    <xf numFmtId="0" fontId="46" fillId="0" borderId="143" xfId="18" applyFont="1" applyBorder="1" applyAlignment="1" applyProtection="1">
      <alignment horizontal="center" vertical="top" wrapText="1"/>
      <protection locked="0"/>
    </xf>
    <xf numFmtId="0" fontId="46" fillId="0" borderId="96" xfId="18" applyFont="1" applyBorder="1" applyAlignment="1" applyProtection="1">
      <alignment vertical="top" wrapText="1"/>
      <protection locked="0"/>
    </xf>
    <xf numFmtId="0" fontId="46" fillId="0" borderId="0" xfId="18" applyFont="1" applyBorder="1" applyAlignment="1" applyProtection="1">
      <alignment vertical="top" wrapText="1"/>
      <protection locked="0"/>
    </xf>
    <xf numFmtId="0" fontId="46" fillId="0" borderId="97" xfId="18" applyFont="1" applyBorder="1" applyAlignment="1" applyProtection="1">
      <alignment vertical="top" wrapText="1"/>
      <protection locked="0"/>
    </xf>
    <xf numFmtId="0" fontId="59" fillId="0" borderId="5" xfId="3" quotePrefix="1" applyNumberFormat="1" applyFont="1" applyBorder="1" applyAlignment="1">
      <alignment horizontal="left" vertical="top" wrapText="1" indent="2"/>
    </xf>
    <xf numFmtId="0" fontId="59" fillId="0" borderId="0" xfId="3" quotePrefix="1" applyNumberFormat="1" applyFont="1" applyBorder="1" applyAlignment="1">
      <alignment horizontal="left" vertical="top" wrapText="1" indent="2"/>
    </xf>
    <xf numFmtId="0" fontId="59" fillId="0" borderId="0" xfId="3" applyNumberFormat="1" applyFont="1" applyBorder="1" applyAlignment="1">
      <alignment horizontal="left" vertical="top" wrapText="1" indent="2"/>
    </xf>
    <xf numFmtId="0" fontId="54" fillId="0" borderId="0" xfId="3" applyFont="1" applyAlignment="1">
      <alignment horizontal="left" vertical="top" wrapText="1" indent="2"/>
    </xf>
    <xf numFmtId="0" fontId="59" fillId="0" borderId="0" xfId="3" applyNumberFormat="1" applyFont="1" applyAlignment="1">
      <alignment horizontal="left" vertical="top" wrapText="1" indent="2"/>
    </xf>
    <xf numFmtId="0" fontId="52" fillId="0" borderId="20" xfId="3" applyNumberFormat="1" applyFont="1" applyBorder="1" applyAlignment="1">
      <alignment horizontal="left" vertical="center" indent="1"/>
    </xf>
    <xf numFmtId="0" fontId="52" fillId="0" borderId="20" xfId="3" applyNumberFormat="1" applyFont="1" applyBorder="1" applyAlignment="1">
      <alignment horizontal="left" vertical="center"/>
    </xf>
    <xf numFmtId="0" fontId="52" fillId="24" borderId="17" xfId="3" applyNumberFormat="1" applyFont="1" applyFill="1" applyBorder="1" applyAlignment="1">
      <alignment horizontal="left" vertical="top" wrapText="1"/>
    </xf>
    <xf numFmtId="0" fontId="52" fillId="24" borderId="0" xfId="3" applyFont="1" applyFill="1" applyBorder="1" applyAlignment="1">
      <alignment vertical="top"/>
    </xf>
    <xf numFmtId="0" fontId="52" fillId="24" borderId="18" xfId="3" applyFont="1" applyFill="1" applyBorder="1" applyAlignment="1">
      <alignment vertical="top"/>
    </xf>
    <xf numFmtId="166" fontId="52" fillId="0" borderId="21" xfId="3" applyNumberFormat="1" applyFont="1" applyBorder="1" applyAlignment="1">
      <alignment horizontal="left" vertical="center" indent="1"/>
    </xf>
    <xf numFmtId="0" fontId="61" fillId="0" borderId="19" xfId="3" applyNumberFormat="1" applyFont="1" applyBorder="1" applyAlignment="1">
      <alignment horizontal="center" vertical="center"/>
    </xf>
    <xf numFmtId="0" fontId="54" fillId="0" borderId="20" xfId="3" applyFont="1" applyBorder="1" applyAlignment="1">
      <alignment horizontal="center" vertical="center"/>
    </xf>
    <xf numFmtId="0" fontId="54" fillId="0" borderId="11" xfId="3" applyFont="1" applyBorder="1" applyAlignment="1">
      <alignment horizontal="center" vertical="center"/>
    </xf>
    <xf numFmtId="0" fontId="59" fillId="0" borderId="21" xfId="3" applyNumberFormat="1" applyFont="1" applyBorder="1" applyAlignment="1">
      <alignment horizontal="left" vertical="center" wrapText="1"/>
    </xf>
    <xf numFmtId="0" fontId="54" fillId="0" borderId="21" xfId="3" applyFont="1" applyBorder="1" applyAlignment="1">
      <alignment horizontal="left" vertical="center" wrapText="1"/>
    </xf>
    <xf numFmtId="0" fontId="54" fillId="0" borderId="14" xfId="3" applyFont="1" applyBorder="1" applyAlignment="1">
      <alignment horizontal="left" vertical="center" wrapText="1"/>
    </xf>
    <xf numFmtId="0" fontId="61" fillId="0" borderId="21" xfId="3" applyNumberFormat="1" applyFont="1" applyBorder="1" applyAlignment="1">
      <alignment vertical="center"/>
    </xf>
    <xf numFmtId="0" fontId="61" fillId="0" borderId="14" xfId="3" applyNumberFormat="1" applyFont="1" applyBorder="1" applyAlignment="1">
      <alignment vertical="center"/>
    </xf>
    <xf numFmtId="0" fontId="70" fillId="0" borderId="134" xfId="3" applyFont="1" applyBorder="1" applyAlignment="1">
      <alignment horizontal="center" vertical="center" wrapText="1"/>
    </xf>
    <xf numFmtId="0" fontId="70" fillId="0" borderId="134" xfId="3" applyNumberFormat="1" applyFont="1" applyBorder="1" applyAlignment="1">
      <alignment horizontal="center"/>
    </xf>
    <xf numFmtId="0" fontId="54" fillId="0" borderId="135" xfId="3" applyNumberFormat="1" applyFont="1" applyBorder="1" applyAlignment="1" applyProtection="1">
      <alignment horizontal="center"/>
      <protection locked="0"/>
    </xf>
    <xf numFmtId="171" fontId="54" fillId="0" borderId="135" xfId="3" applyNumberFormat="1" applyFont="1" applyBorder="1" applyAlignment="1" applyProtection="1">
      <alignment horizontal="center"/>
      <protection locked="0"/>
    </xf>
    <xf numFmtId="0" fontId="54" fillId="0" borderId="135" xfId="3" applyNumberFormat="1" applyFont="1" applyBorder="1" applyAlignment="1" applyProtection="1">
      <alignment horizontal="center" vertical="center"/>
      <protection locked="0"/>
    </xf>
    <xf numFmtId="0" fontId="80" fillId="0" borderId="0" xfId="0" applyFont="1" applyAlignment="1">
      <alignment vertical="top" wrapText="1"/>
    </xf>
    <xf numFmtId="0" fontId="62" fillId="13" borderId="13" xfId="3" applyFont="1" applyFill="1" applyBorder="1" applyAlignment="1">
      <alignment horizontal="center" vertical="center" wrapText="1"/>
    </xf>
    <xf numFmtId="0" fontId="62" fillId="13" borderId="21" xfId="3" applyFont="1" applyFill="1" applyBorder="1" applyAlignment="1">
      <alignment horizontal="center" vertical="center" wrapText="1"/>
    </xf>
    <xf numFmtId="0" fontId="62" fillId="13" borderId="14" xfId="3" applyFont="1" applyFill="1" applyBorder="1" applyAlignment="1">
      <alignment horizontal="center" vertical="center" wrapText="1"/>
    </xf>
    <xf numFmtId="0" fontId="54" fillId="0" borderId="0" xfId="3" applyFont="1" applyBorder="1" applyAlignment="1">
      <alignment wrapText="1"/>
    </xf>
    <xf numFmtId="0" fontId="106" fillId="0" borderId="113" xfId="3" applyFont="1" applyBorder="1" applyAlignment="1">
      <alignment horizontal="center" vertical="center" wrapText="1"/>
    </xf>
    <xf numFmtId="0" fontId="106" fillId="0" borderId="0" xfId="3" applyFont="1" applyBorder="1" applyAlignment="1">
      <alignment horizontal="center" vertical="center" wrapText="1"/>
    </xf>
    <xf numFmtId="0" fontId="106" fillId="0" borderId="114" xfId="3" applyFont="1" applyBorder="1" applyAlignment="1">
      <alignment horizontal="center" vertical="center" wrapText="1"/>
    </xf>
    <xf numFmtId="0" fontId="106" fillId="0" borderId="115" xfId="3" applyFont="1" applyBorder="1" applyAlignment="1">
      <alignment horizontal="center" vertical="center" wrapText="1"/>
    </xf>
    <xf numFmtId="0" fontId="106" fillId="0" borderId="116" xfId="3" applyFont="1" applyBorder="1" applyAlignment="1">
      <alignment horizontal="center" vertical="center" wrapText="1"/>
    </xf>
    <xf numFmtId="0" fontId="106" fillId="0" borderId="117" xfId="3" applyFont="1" applyBorder="1" applyAlignment="1">
      <alignment horizontal="center" vertical="center" wrapText="1"/>
    </xf>
    <xf numFmtId="0" fontId="107" fillId="0" borderId="13" xfId="3" applyNumberFormat="1" applyFont="1" applyBorder="1" applyAlignment="1">
      <alignment vertical="top" wrapText="1"/>
    </xf>
    <xf numFmtId="0" fontId="107" fillId="0" borderId="21" xfId="3" applyNumberFormat="1" applyFont="1" applyBorder="1" applyAlignment="1">
      <alignment vertical="top" wrapText="1"/>
    </xf>
    <xf numFmtId="0" fontId="107" fillId="0" borderId="14" xfId="3" applyNumberFormat="1" applyFont="1" applyBorder="1" applyAlignment="1">
      <alignment vertical="top" wrapText="1"/>
    </xf>
    <xf numFmtId="0" fontId="52" fillId="0" borderId="12" xfId="3" applyFont="1" applyBorder="1" applyAlignment="1">
      <alignment vertical="top" wrapText="1"/>
    </xf>
    <xf numFmtId="0" fontId="52" fillId="0" borderId="16" xfId="3" applyFont="1" applyBorder="1" applyAlignment="1">
      <alignment vertical="top" wrapText="1"/>
    </xf>
    <xf numFmtId="0" fontId="52" fillId="0" borderId="10" xfId="3" applyFont="1" applyBorder="1" applyAlignment="1">
      <alignment vertical="top" wrapText="1"/>
    </xf>
    <xf numFmtId="0" fontId="62" fillId="0" borderId="46" xfId="3" applyFont="1" applyBorder="1" applyAlignment="1">
      <alignment horizontal="center" vertical="center" wrapText="1"/>
    </xf>
    <xf numFmtId="0" fontId="62" fillId="0" borderId="6" xfId="3" applyFont="1" applyBorder="1" applyAlignment="1">
      <alignment horizontal="center" vertical="center" wrapText="1"/>
    </xf>
    <xf numFmtId="0" fontId="62" fillId="0" borderId="7" xfId="3" applyFont="1" applyBorder="1" applyAlignment="1">
      <alignment horizontal="center" vertical="center" wrapText="1"/>
    </xf>
    <xf numFmtId="0" fontId="80" fillId="0" borderId="5" xfId="3" applyFont="1" applyBorder="1" applyAlignment="1">
      <alignment vertical="top"/>
    </xf>
    <xf numFmtId="0" fontId="80" fillId="0" borderId="0" xfId="3" applyFont="1" applyBorder="1" applyAlignment="1">
      <alignment vertical="top"/>
    </xf>
    <xf numFmtId="0" fontId="80" fillId="0" borderId="40" xfId="3" applyFont="1" applyBorder="1" applyAlignment="1">
      <alignment vertical="top"/>
    </xf>
    <xf numFmtId="0" fontId="80" fillId="0" borderId="50" xfId="3" applyFont="1" applyBorder="1" applyAlignment="1">
      <alignment vertical="top"/>
    </xf>
    <xf numFmtId="0" fontId="80" fillId="0" borderId="9" xfId="3" applyFont="1" applyBorder="1" applyAlignment="1">
      <alignment vertical="top"/>
    </xf>
    <xf numFmtId="0" fontId="80" fillId="0" borderId="59" xfId="3" applyFont="1" applyBorder="1" applyAlignment="1">
      <alignment vertical="top"/>
    </xf>
    <xf numFmtId="0" fontId="109" fillId="13" borderId="126" xfId="0" applyFont="1" applyFill="1" applyBorder="1" applyAlignment="1">
      <alignment horizontal="center" vertical="center"/>
    </xf>
    <xf numFmtId="0" fontId="109" fillId="13" borderId="129" xfId="0" applyFont="1" applyFill="1" applyBorder="1" applyAlignment="1">
      <alignment horizontal="center" vertical="center"/>
    </xf>
    <xf numFmtId="0" fontId="109" fillId="13" borderId="154" xfId="0" applyFont="1" applyFill="1" applyBorder="1" applyAlignment="1">
      <alignment horizontal="center" vertical="center"/>
    </xf>
    <xf numFmtId="164" fontId="109" fillId="13" borderId="17" xfId="0" applyNumberFormat="1" applyFont="1" applyFill="1" applyBorder="1" applyAlignment="1">
      <alignment horizontal="center" vertical="center"/>
    </xf>
    <xf numFmtId="164" fontId="109" fillId="13" borderId="0" xfId="0" applyNumberFormat="1" applyFont="1" applyFill="1" applyBorder="1" applyAlignment="1">
      <alignment horizontal="center" vertical="center"/>
    </xf>
    <xf numFmtId="164" fontId="109" fillId="13" borderId="63" xfId="0" applyNumberFormat="1" applyFont="1" applyFill="1" applyBorder="1" applyAlignment="1">
      <alignment horizontal="center" vertical="center"/>
    </xf>
    <xf numFmtId="164" fontId="58" fillId="13" borderId="126" xfId="0" applyNumberFormat="1" applyFont="1" applyFill="1" applyBorder="1" applyAlignment="1">
      <alignment horizontal="center" vertical="top"/>
    </xf>
    <xf numFmtId="164" fontId="110" fillId="13" borderId="129" xfId="0" applyNumberFormat="1" applyFont="1" applyFill="1" applyBorder="1" applyAlignment="1">
      <alignment horizontal="center" vertical="top"/>
    </xf>
    <xf numFmtId="164" fontId="110" fillId="13" borderId="154" xfId="0" applyNumberFormat="1" applyFont="1" applyFill="1" applyBorder="1" applyAlignment="1">
      <alignment horizontal="center" vertical="top"/>
    </xf>
    <xf numFmtId="0" fontId="110" fillId="0" borderId="21" xfId="0" applyFont="1" applyBorder="1" applyAlignment="1">
      <alignment horizontal="left" vertical="top" wrapText="1"/>
    </xf>
    <xf numFmtId="0" fontId="52" fillId="0" borderId="14" xfId="0" applyFont="1" applyBorder="1" applyAlignment="1">
      <alignment horizontal="left" vertical="top" wrapText="1"/>
    </xf>
    <xf numFmtId="0" fontId="52" fillId="0" borderId="21" xfId="0" applyFont="1" applyBorder="1" applyAlignment="1">
      <alignment vertical="top" wrapText="1"/>
    </xf>
    <xf numFmtId="0" fontId="54" fillId="0" borderId="14" xfId="0" applyFont="1" applyBorder="1" applyAlignment="1">
      <alignment wrapText="1"/>
    </xf>
    <xf numFmtId="0" fontId="110" fillId="0" borderId="129" xfId="0" applyNumberFormat="1" applyFont="1" applyBorder="1" applyAlignment="1">
      <alignment horizontal="left" vertical="center" wrapText="1"/>
    </xf>
    <xf numFmtId="0" fontId="54" fillId="0" borderId="127" xfId="0" applyFont="1" applyBorder="1" applyAlignment="1">
      <alignment horizontal="left" vertical="center" wrapText="1"/>
    </xf>
    <xf numFmtId="0" fontId="110" fillId="0" borderId="0" xfId="0" applyNumberFormat="1" applyFont="1" applyBorder="1" applyAlignment="1">
      <alignment horizontal="left" vertical="center" wrapText="1"/>
    </xf>
    <xf numFmtId="0" fontId="52" fillId="0" borderId="18" xfId="0" applyFont="1" applyBorder="1" applyAlignment="1">
      <alignment vertical="center" wrapText="1"/>
    </xf>
    <xf numFmtId="0" fontId="110" fillId="0" borderId="21" xfId="0" applyNumberFormat="1" applyFont="1" applyBorder="1" applyAlignment="1">
      <alignment horizontal="left" vertical="center" wrapText="1"/>
    </xf>
    <xf numFmtId="0" fontId="52" fillId="0" borderId="14" xfId="0" applyFont="1" applyBorder="1" applyAlignment="1"/>
    <xf numFmtId="0" fontId="62" fillId="0" borderId="0" xfId="3" applyNumberFormat="1" applyFont="1" applyAlignment="1" applyProtection="1">
      <alignment horizontal="center" vertical="center"/>
    </xf>
    <xf numFmtId="0" fontId="52" fillId="0" borderId="147" xfId="3" applyNumberFormat="1" applyFont="1" applyBorder="1" applyProtection="1"/>
    <xf numFmtId="0" fontId="52" fillId="0" borderId="148" xfId="3" applyNumberFormat="1" applyFont="1" applyBorder="1" applyProtection="1"/>
    <xf numFmtId="0" fontId="62" fillId="0" borderId="5" xfId="3" applyNumberFormat="1" applyFont="1" applyBorder="1" applyAlignment="1" applyProtection="1">
      <alignment horizontal="left" vertical="center" indent="1"/>
    </xf>
    <xf numFmtId="0" fontId="62" fillId="0" borderId="0" xfId="3" applyNumberFormat="1" applyFont="1" applyBorder="1" applyAlignment="1" applyProtection="1">
      <alignment horizontal="left" vertical="center" indent="1"/>
    </xf>
    <xf numFmtId="0" fontId="62" fillId="0" borderId="40" xfId="3" applyNumberFormat="1" applyFont="1" applyBorder="1" applyAlignment="1" applyProtection="1">
      <alignment horizontal="left" vertical="center" indent="1"/>
    </xf>
    <xf numFmtId="0" fontId="62" fillId="0" borderId="5" xfId="3" applyNumberFormat="1" applyFont="1" applyBorder="1" applyAlignment="1" applyProtection="1">
      <alignment horizontal="left" indent="1"/>
    </xf>
    <xf numFmtId="0" fontId="62" fillId="0" borderId="0" xfId="3" applyNumberFormat="1" applyFont="1" applyBorder="1" applyAlignment="1" applyProtection="1">
      <alignment horizontal="left" indent="1"/>
    </xf>
    <xf numFmtId="0" fontId="62" fillId="0" borderId="40" xfId="3" applyNumberFormat="1" applyFont="1" applyBorder="1" applyAlignment="1" applyProtection="1">
      <alignment horizontal="left" indent="1"/>
    </xf>
    <xf numFmtId="0" fontId="54" fillId="0" borderId="50" xfId="3" applyNumberFormat="1" applyFont="1" applyBorder="1" applyProtection="1"/>
    <xf numFmtId="0" fontId="54" fillId="0" borderId="9" xfId="3" applyNumberFormat="1" applyFont="1" applyBorder="1" applyProtection="1"/>
    <xf numFmtId="0" fontId="54" fillId="0" borderId="59" xfId="3" applyNumberFormat="1" applyFont="1" applyBorder="1" applyProtection="1"/>
    <xf numFmtId="0" fontId="62" fillId="0" borderId="50" xfId="3" applyNumberFormat="1" applyFont="1" applyBorder="1" applyAlignment="1" applyProtection="1"/>
    <xf numFmtId="0" fontId="62" fillId="0" borderId="9" xfId="3" applyFont="1" applyBorder="1" applyAlignment="1" applyProtection="1"/>
    <xf numFmtId="0" fontId="62" fillId="0" borderId="59" xfId="3" applyFont="1" applyBorder="1" applyAlignment="1" applyProtection="1"/>
    <xf numFmtId="0" fontId="80" fillId="0" borderId="5" xfId="3" applyNumberFormat="1" applyFont="1" applyBorder="1" applyAlignment="1" applyProtection="1"/>
    <xf numFmtId="0" fontId="80" fillId="0" borderId="0" xfId="3" applyFont="1" applyBorder="1" applyAlignment="1" applyProtection="1"/>
    <xf numFmtId="0" fontId="80" fillId="0" borderId="40" xfId="3" applyFont="1" applyBorder="1" applyAlignment="1" applyProtection="1"/>
    <xf numFmtId="0" fontId="62" fillId="0" borderId="148" xfId="3" applyNumberFormat="1" applyFont="1" applyBorder="1" applyAlignment="1" applyProtection="1">
      <alignment horizontal="left" indent="1"/>
      <protection locked="0"/>
    </xf>
    <xf numFmtId="0" fontId="62" fillId="0" borderId="148" xfId="3" applyFont="1" applyBorder="1" applyAlignment="1" applyProtection="1">
      <alignment horizontal="left" indent="1"/>
      <protection locked="0"/>
    </xf>
    <xf numFmtId="0" fontId="62" fillId="0" borderId="149" xfId="3" applyFont="1" applyBorder="1" applyAlignment="1" applyProtection="1">
      <alignment horizontal="left" indent="1"/>
      <protection locked="0"/>
    </xf>
    <xf numFmtId="0" fontId="54" fillId="0" borderId="0" xfId="3" applyFont="1" applyAlignment="1">
      <alignment horizontal="center" vertical="center"/>
    </xf>
    <xf numFmtId="0" fontId="62" fillId="0" borderId="50" xfId="3" applyNumberFormat="1" applyFont="1" applyBorder="1" applyAlignment="1" applyProtection="1">
      <alignment horizontal="left" indent="1"/>
    </xf>
    <xf numFmtId="0" fontId="62" fillId="0" borderId="9" xfId="3" applyFont="1" applyBorder="1" applyAlignment="1" applyProtection="1">
      <alignment horizontal="left" indent="1"/>
    </xf>
    <xf numFmtId="0" fontId="62" fillId="0" borderId="59" xfId="3" applyFont="1" applyBorder="1" applyAlignment="1" applyProtection="1">
      <alignment horizontal="left" indent="1"/>
    </xf>
    <xf numFmtId="165" fontId="62" fillId="0" borderId="50" xfId="3" applyNumberFormat="1" applyFont="1" applyBorder="1" applyAlignment="1" applyProtection="1">
      <alignment horizontal="left" indent="1"/>
    </xf>
    <xf numFmtId="165" fontId="62" fillId="0" borderId="59" xfId="3" applyNumberFormat="1" applyFont="1" applyBorder="1" applyAlignment="1" applyProtection="1">
      <alignment horizontal="left" indent="1"/>
    </xf>
    <xf numFmtId="0" fontId="62" fillId="0" borderId="59" xfId="3" applyNumberFormat="1" applyFont="1" applyBorder="1" applyAlignment="1" applyProtection="1">
      <alignment horizontal="left" indent="1"/>
    </xf>
    <xf numFmtId="0" fontId="62" fillId="0" borderId="5" xfId="3" applyFont="1" applyBorder="1" applyAlignment="1" applyProtection="1"/>
    <xf numFmtId="0" fontId="62" fillId="0" borderId="0" xfId="3" applyFont="1" applyBorder="1" applyAlignment="1" applyProtection="1"/>
    <xf numFmtId="0" fontId="62" fillId="0" borderId="40" xfId="3" applyFont="1" applyBorder="1" applyAlignment="1" applyProtection="1"/>
    <xf numFmtId="0" fontId="62" fillId="0" borderId="0" xfId="3" applyNumberFormat="1" applyFont="1" applyAlignment="1" applyProtection="1">
      <alignment horizontal="center"/>
    </xf>
    <xf numFmtId="0" fontId="62" fillId="0" borderId="50" xfId="3" applyNumberFormat="1" applyFont="1" applyBorder="1" applyAlignment="1" applyProtection="1">
      <alignment horizontal="left" indent="1"/>
      <protection locked="0"/>
    </xf>
    <xf numFmtId="0" fontId="62" fillId="0" borderId="9" xfId="3" applyFont="1" applyBorder="1" applyAlignment="1">
      <alignment horizontal="left" indent="1"/>
    </xf>
    <xf numFmtId="0" fontId="62" fillId="0" borderId="59" xfId="3" applyFont="1" applyBorder="1" applyAlignment="1">
      <alignment horizontal="left" indent="1"/>
    </xf>
    <xf numFmtId="0" fontId="62" fillId="0" borderId="5" xfId="3" applyNumberFormat="1" applyFont="1" applyBorder="1" applyAlignment="1" applyProtection="1">
      <alignment horizontal="left" indent="1"/>
      <protection locked="0"/>
    </xf>
    <xf numFmtId="0" fontId="62" fillId="0" borderId="0" xfId="3" applyFont="1" applyBorder="1" applyAlignment="1">
      <alignment horizontal="left" indent="1"/>
    </xf>
    <xf numFmtId="0" fontId="62" fillId="0" borderId="40" xfId="3" applyFont="1" applyBorder="1" applyAlignment="1">
      <alignment horizontal="left" indent="1"/>
    </xf>
    <xf numFmtId="0" fontId="62" fillId="0" borderId="0" xfId="3" applyFont="1" applyBorder="1" applyAlignment="1" applyProtection="1">
      <alignment horizontal="left" indent="1"/>
    </xf>
    <xf numFmtId="0" fontId="62" fillId="0" borderId="40" xfId="3" applyFont="1" applyBorder="1" applyAlignment="1" applyProtection="1">
      <alignment horizontal="left" indent="1"/>
    </xf>
    <xf numFmtId="0" fontId="54" fillId="0" borderId="50" xfId="3" applyNumberFormat="1" applyFont="1" applyBorder="1" applyAlignment="1" applyProtection="1">
      <alignment horizontal="left" vertical="center" indent="1"/>
    </xf>
    <xf numFmtId="0" fontId="54" fillId="0" borderId="9" xfId="3" applyFont="1" applyBorder="1" applyAlignment="1" applyProtection="1">
      <alignment horizontal="left" vertical="center" indent="1"/>
    </xf>
    <xf numFmtId="0" fontId="54" fillId="0" borderId="59" xfId="3" applyFont="1" applyBorder="1" applyAlignment="1" applyProtection="1">
      <alignment horizontal="left" vertical="center" indent="1"/>
    </xf>
    <xf numFmtId="0" fontId="62" fillId="0" borderId="5" xfId="3" applyNumberFormat="1" applyFont="1" applyBorder="1" applyAlignment="1" applyProtection="1"/>
    <xf numFmtId="0" fontId="51" fillId="0" borderId="0" xfId="3" applyFont="1" applyAlignment="1">
      <alignment horizontal="center" vertical="center"/>
    </xf>
    <xf numFmtId="174" fontId="51" fillId="0" borderId="0" xfId="3" applyNumberFormat="1" applyFont="1" applyAlignment="1">
      <alignment horizontal="center" vertical="center"/>
    </xf>
    <xf numFmtId="174" fontId="54" fillId="0" borderId="0" xfId="3" applyNumberFormat="1" applyFont="1" applyAlignment="1">
      <alignment horizontal="center" vertical="center"/>
    </xf>
    <xf numFmtId="0" fontId="54" fillId="0" borderId="69" xfId="3" applyFont="1" applyBorder="1" applyAlignment="1" applyProtection="1">
      <protection locked="0"/>
    </xf>
    <xf numFmtId="0" fontId="62" fillId="0" borderId="0" xfId="3" applyFont="1" applyAlignment="1" applyProtection="1">
      <alignment horizontal="center" vertical="center"/>
    </xf>
    <xf numFmtId="174" fontId="62" fillId="0" borderId="0" xfId="3" applyNumberFormat="1" applyFont="1" applyAlignment="1" applyProtection="1">
      <alignment horizontal="center" vertical="center"/>
    </xf>
    <xf numFmtId="0" fontId="54" fillId="0" borderId="69" xfId="3" applyFont="1" applyBorder="1" applyAlignment="1" applyProtection="1">
      <alignment horizontal="left"/>
      <protection locked="0"/>
    </xf>
    <xf numFmtId="0" fontId="62" fillId="0" borderId="0" xfId="3" quotePrefix="1" applyFont="1" applyAlignment="1" applyProtection="1">
      <alignment horizontal="center" vertical="center"/>
    </xf>
    <xf numFmtId="0" fontId="59" fillId="0" borderId="0" xfId="3" applyFont="1" applyAlignment="1" applyProtection="1">
      <alignment horizontal="left" vertical="center" wrapText="1"/>
    </xf>
    <xf numFmtId="3" fontId="52" fillId="0" borderId="77" xfId="3" applyNumberFormat="1" applyFont="1" applyBorder="1" applyAlignment="1" applyProtection="1">
      <alignment horizontal="right" indent="1"/>
      <protection locked="0"/>
    </xf>
    <xf numFmtId="0" fontId="52" fillId="0" borderId="0" xfId="3" applyFont="1" applyBorder="1" applyAlignment="1" applyProtection="1">
      <alignment vertical="center" wrapText="1"/>
      <protection locked="0"/>
    </xf>
    <xf numFmtId="5" fontId="62" fillId="0" borderId="150" xfId="3" applyNumberFormat="1" applyFont="1" applyBorder="1" applyAlignment="1" applyProtection="1">
      <protection locked="0"/>
    </xf>
    <xf numFmtId="0" fontId="62" fillId="0" borderId="151" xfId="3" applyFont="1" applyBorder="1" applyAlignment="1" applyProtection="1">
      <protection locked="0"/>
    </xf>
    <xf numFmtId="0" fontId="59" fillId="0" borderId="0" xfId="3" applyFont="1" applyBorder="1" applyAlignment="1" applyProtection="1">
      <alignment horizontal="left" vertical="top" wrapText="1"/>
    </xf>
    <xf numFmtId="0" fontId="51" fillId="0" borderId="0" xfId="3" applyFont="1" applyAlignment="1" applyProtection="1">
      <alignment horizontal="center"/>
    </xf>
    <xf numFmtId="0" fontId="51" fillId="0" borderId="78" xfId="3" applyFont="1" applyBorder="1" applyAlignment="1" applyProtection="1">
      <alignment horizontal="center"/>
    </xf>
    <xf numFmtId="0" fontId="52" fillId="0" borderId="0" xfId="3" applyFont="1" applyAlignment="1" applyProtection="1">
      <alignment horizontal="left" vertical="center" wrapText="1"/>
      <protection locked="0"/>
    </xf>
    <xf numFmtId="0" fontId="62" fillId="0" borderId="0" xfId="3" applyNumberFormat="1" applyFont="1" applyBorder="1" applyAlignment="1" applyProtection="1">
      <alignment horizontal="center"/>
    </xf>
    <xf numFmtId="165" fontId="62" fillId="0" borderId="0" xfId="3" applyNumberFormat="1" applyFont="1" applyAlignment="1" applyProtection="1">
      <alignment horizontal="center" vertical="center"/>
    </xf>
    <xf numFmtId="0" fontId="51" fillId="0" borderId="0" xfId="3" applyFont="1" applyAlignment="1" applyProtection="1">
      <alignment horizontal="center" vertical="center" readingOrder="1"/>
    </xf>
    <xf numFmtId="0" fontId="51" fillId="0" borderId="0" xfId="3" applyFont="1" applyAlignment="1" applyProtection="1">
      <alignment horizontal="center" vertical="center"/>
    </xf>
    <xf numFmtId="0" fontId="62" fillId="0" borderId="0" xfId="3" applyNumberFormat="1" applyFont="1" applyAlignment="1">
      <alignment horizontal="center"/>
    </xf>
    <xf numFmtId="165" fontId="51" fillId="0" borderId="0" xfId="3" applyNumberFormat="1" applyFont="1" applyAlignment="1" applyProtection="1">
      <alignment horizontal="center" vertical="center"/>
    </xf>
    <xf numFmtId="0" fontId="51" fillId="0" borderId="0" xfId="3" applyNumberFormat="1" applyFont="1" applyAlignment="1" applyProtection="1">
      <alignment horizontal="center" vertical="center"/>
    </xf>
    <xf numFmtId="0" fontId="61" fillId="0" borderId="150" xfId="3" applyFont="1" applyBorder="1" applyAlignment="1" applyProtection="1">
      <alignment horizontal="center" vertical="center"/>
      <protection locked="0"/>
    </xf>
    <xf numFmtId="0" fontId="61" fillId="0" borderId="76" xfId="3" applyFont="1" applyBorder="1" applyAlignment="1" applyProtection="1">
      <alignment horizontal="center" vertical="center"/>
      <protection locked="0"/>
    </xf>
    <xf numFmtId="0" fontId="61" fillId="0" borderId="151" xfId="3" applyFont="1" applyBorder="1" applyAlignment="1" applyProtection="1">
      <alignment horizontal="center" vertical="center"/>
      <protection locked="0"/>
    </xf>
    <xf numFmtId="6" fontId="59" fillId="0" borderId="77" xfId="3" applyNumberFormat="1" applyFont="1" applyBorder="1" applyAlignment="1" applyProtection="1">
      <alignment horizontal="right" vertical="center"/>
      <protection locked="0"/>
    </xf>
    <xf numFmtId="6" fontId="59" fillId="0" borderId="150" xfId="3" applyNumberFormat="1" applyFont="1" applyBorder="1" applyProtection="1">
      <protection locked="0"/>
    </xf>
    <xf numFmtId="6" fontId="59" fillId="0" borderId="151" xfId="3" applyNumberFormat="1" applyFont="1" applyBorder="1" applyProtection="1">
      <protection locked="0"/>
    </xf>
    <xf numFmtId="170" fontId="54" fillId="0" borderId="9" xfId="3" applyNumberFormat="1" applyFont="1" applyBorder="1" applyAlignment="1" applyProtection="1">
      <alignment horizontal="center"/>
      <protection locked="0"/>
    </xf>
    <xf numFmtId="0" fontId="59" fillId="0" borderId="150" xfId="3" applyFont="1" applyBorder="1" applyAlignment="1" applyProtection="1">
      <alignment horizontal="left" vertical="center"/>
      <protection locked="0"/>
    </xf>
    <xf numFmtId="0" fontId="59" fillId="0" borderId="76" xfId="3" applyFont="1" applyBorder="1" applyAlignment="1" applyProtection="1">
      <alignment horizontal="left" vertical="center"/>
      <protection locked="0"/>
    </xf>
    <xf numFmtId="0" fontId="59" fillId="0" borderId="151" xfId="3" applyFont="1" applyBorder="1" applyAlignment="1" applyProtection="1">
      <alignment horizontal="left" vertical="center"/>
      <protection locked="0"/>
    </xf>
    <xf numFmtId="38" fontId="59" fillId="0" borderId="77" xfId="3" applyNumberFormat="1" applyFont="1" applyBorder="1" applyAlignment="1" applyProtection="1">
      <alignment horizontal="right" vertical="center"/>
      <protection locked="0"/>
    </xf>
    <xf numFmtId="0" fontId="62" fillId="0" borderId="0" xfId="3" applyNumberFormat="1" applyFont="1" applyBorder="1" applyAlignment="1" applyProtection="1">
      <alignment horizontal="center" vertical="center" wrapText="1"/>
    </xf>
    <xf numFmtId="0" fontId="54" fillId="0" borderId="0" xfId="3" applyNumberFormat="1" applyFont="1" applyAlignment="1">
      <alignment horizontal="center" vertical="center" wrapText="1"/>
    </xf>
    <xf numFmtId="165" fontId="62" fillId="0" borderId="0" xfId="3" applyNumberFormat="1" applyFont="1" applyBorder="1" applyAlignment="1" applyProtection="1">
      <alignment horizontal="center" vertical="center" wrapText="1"/>
    </xf>
    <xf numFmtId="0" fontId="54" fillId="0" borderId="0" xfId="3" applyFont="1" applyAlignment="1">
      <alignment horizontal="center" vertical="center" wrapText="1"/>
    </xf>
    <xf numFmtId="169" fontId="51" fillId="0" borderId="0" xfId="3" applyNumberFormat="1" applyFont="1" applyAlignment="1" applyProtection="1">
      <alignment horizontal="center" vertical="center" wrapText="1"/>
    </xf>
    <xf numFmtId="0" fontId="52" fillId="0" borderId="0" xfId="3" applyFont="1" applyAlignment="1">
      <alignment horizontal="center" vertical="center" wrapText="1"/>
    </xf>
    <xf numFmtId="0" fontId="54" fillId="0" borderId="9" xfId="3" applyFont="1" applyBorder="1" applyAlignment="1" applyProtection="1">
      <alignment horizontal="center"/>
      <protection locked="0"/>
    </xf>
    <xf numFmtId="0" fontId="54" fillId="0" borderId="74" xfId="3" applyFont="1" applyBorder="1" applyAlignment="1" applyProtection="1">
      <alignment horizontal="center"/>
      <protection locked="0"/>
    </xf>
    <xf numFmtId="0" fontId="59" fillId="0" borderId="150" xfId="3" applyFont="1" applyBorder="1" applyAlignment="1" applyProtection="1">
      <alignment horizontal="center"/>
    </xf>
    <xf numFmtId="0" fontId="59" fillId="0" borderId="76" xfId="3" applyFont="1" applyBorder="1" applyAlignment="1" applyProtection="1">
      <alignment horizontal="center"/>
    </xf>
    <xf numFmtId="0" fontId="59" fillId="0" borderId="151" xfId="3" applyFont="1" applyBorder="1" applyAlignment="1" applyProtection="1">
      <alignment horizontal="center"/>
    </xf>
    <xf numFmtId="38" fontId="59" fillId="0" borderId="150" xfId="3" applyNumberFormat="1" applyFont="1" applyBorder="1" applyAlignment="1" applyProtection="1">
      <alignment horizontal="right" vertical="center"/>
      <protection locked="0"/>
    </xf>
    <xf numFmtId="38" fontId="59" fillId="0" borderId="76" xfId="3" applyNumberFormat="1" applyFont="1" applyBorder="1" applyAlignment="1" applyProtection="1">
      <alignment horizontal="right" vertical="center"/>
      <protection locked="0"/>
    </xf>
    <xf numFmtId="38" fontId="59" fillId="0" borderId="151" xfId="3" applyNumberFormat="1" applyFont="1" applyBorder="1" applyAlignment="1" applyProtection="1">
      <alignment horizontal="right" vertical="center"/>
      <protection locked="0"/>
    </xf>
    <xf numFmtId="0" fontId="54" fillId="0" borderId="0" xfId="3" applyFont="1" applyBorder="1" applyAlignment="1" applyProtection="1">
      <alignment horizontal="left" vertical="top" wrapText="1"/>
      <protection locked="0"/>
    </xf>
    <xf numFmtId="0" fontId="54" fillId="0" borderId="0" xfId="3" applyFont="1" applyAlignment="1" applyProtection="1">
      <alignment horizontal="left" vertical="top" wrapText="1"/>
      <protection locked="0"/>
    </xf>
    <xf numFmtId="0" fontId="51" fillId="0" borderId="0" xfId="3" applyFont="1" applyAlignment="1" applyProtection="1">
      <alignment horizontal="center" vertical="center" wrapText="1"/>
    </xf>
    <xf numFmtId="0" fontId="51" fillId="0" borderId="0" xfId="3" applyFont="1" applyBorder="1" applyAlignment="1" applyProtection="1">
      <alignment horizontal="center" vertical="center" wrapText="1"/>
    </xf>
    <xf numFmtId="0" fontId="54" fillId="0" borderId="0" xfId="3" applyFont="1" applyBorder="1" applyAlignment="1">
      <alignment horizontal="center" vertical="center" wrapText="1"/>
    </xf>
    <xf numFmtId="8" fontId="54" fillId="0" borderId="0" xfId="3" applyNumberFormat="1" applyFont="1" applyAlignment="1" applyProtection="1">
      <alignment horizontal="left" vertical="top" wrapText="1"/>
      <protection locked="0"/>
    </xf>
    <xf numFmtId="0" fontId="62" fillId="0" borderId="74" xfId="3" applyNumberFormat="1" applyFont="1" applyBorder="1" applyAlignment="1" applyProtection="1">
      <alignment horizontal="center"/>
      <protection locked="0"/>
    </xf>
    <xf numFmtId="0" fontId="62" fillId="0" borderId="74" xfId="3" applyFont="1" applyBorder="1" applyAlignment="1" applyProtection="1">
      <alignment horizontal="center"/>
      <protection locked="0"/>
    </xf>
    <xf numFmtId="0" fontId="62" fillId="0" borderId="74" xfId="3" applyFont="1" applyBorder="1" applyAlignment="1" applyProtection="1">
      <alignment horizontal="center" vertical="center"/>
      <protection locked="0"/>
    </xf>
    <xf numFmtId="0" fontId="51" fillId="0" borderId="0" xfId="3" applyNumberFormat="1" applyFont="1" applyBorder="1" applyAlignment="1" applyProtection="1">
      <alignment horizontal="center" vertical="center" wrapText="1"/>
    </xf>
    <xf numFmtId="165" fontId="51" fillId="0" borderId="0" xfId="3" applyNumberFormat="1" applyFont="1" applyBorder="1" applyAlignment="1" applyProtection="1">
      <alignment horizontal="center" vertical="center" wrapText="1"/>
    </xf>
    <xf numFmtId="0" fontId="51" fillId="0" borderId="145" xfId="3" applyFont="1" applyBorder="1" applyAlignment="1" applyProtection="1">
      <alignment horizontal="center" vertical="center" wrapText="1"/>
    </xf>
    <xf numFmtId="0" fontId="51"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50177" name="Object 1" hidden="1">
              <a:extLst>
                <a:ext uri="{63B3BB69-23CF-44E3-9099-C40C66FF867C}">
                  <a14:compatExt spid="_x0000_s50177"/>
                </a:ext>
                <a:ext uri="{FF2B5EF4-FFF2-40B4-BE49-F238E27FC236}">
                  <a16:creationId xmlns:a16="http://schemas.microsoft.com/office/drawing/2014/main" id="{00000000-0008-0000-1400-000001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50178" name="Object 2" hidden="1">
              <a:extLst>
                <a:ext uri="{63B3BB69-23CF-44E3-9099-C40C66FF867C}">
                  <a14:compatExt spid="_x0000_s50178"/>
                </a:ext>
                <a:ext uri="{FF2B5EF4-FFF2-40B4-BE49-F238E27FC236}">
                  <a16:creationId xmlns:a16="http://schemas.microsoft.com/office/drawing/2014/main" id="{00000000-0008-0000-1400-000002C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4" sqref="A14"/>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2034" t="s">
        <v>425</v>
      </c>
      <c r="J1" s="2035"/>
      <c r="K1" s="2035"/>
      <c r="L1" s="2035"/>
      <c r="M1" s="2035"/>
      <c r="N1" s="2035"/>
      <c r="O1" s="2035"/>
      <c r="P1" s="2035"/>
      <c r="Q1" s="2035"/>
      <c r="R1" s="2035"/>
      <c r="S1" s="2035"/>
    </row>
    <row r="2" spans="1:28" ht="12" customHeight="1" x14ac:dyDescent="0.2">
      <c r="A2" s="47" t="s">
        <v>1684</v>
      </c>
      <c r="D2" s="48"/>
      <c r="I2" s="2036" t="s">
        <v>1036</v>
      </c>
      <c r="J2" s="2035"/>
      <c r="K2" s="2035"/>
      <c r="L2" s="2035"/>
      <c r="M2" s="2035"/>
      <c r="N2" s="2035"/>
      <c r="O2" s="2035"/>
      <c r="P2" s="2035"/>
      <c r="Q2" s="2035"/>
      <c r="R2" s="2035"/>
      <c r="S2" s="2035"/>
    </row>
    <row r="3" spans="1:28" ht="12" customHeight="1" x14ac:dyDescent="0.2">
      <c r="A3" s="155" t="s">
        <v>1685</v>
      </c>
      <c r="B3" s="156"/>
      <c r="C3" s="156"/>
      <c r="D3" s="157"/>
      <c r="I3" s="2036" t="s">
        <v>54</v>
      </c>
      <c r="J3" s="2035"/>
      <c r="K3" s="2035"/>
      <c r="L3" s="2035"/>
      <c r="M3" s="2035"/>
      <c r="N3" s="2035"/>
      <c r="O3" s="2035"/>
      <c r="P3" s="2035"/>
      <c r="Q3" s="2035"/>
      <c r="R3" s="2035"/>
      <c r="S3" s="2035"/>
    </row>
    <row r="4" spans="1:28" ht="12" customHeight="1" x14ac:dyDescent="0.2">
      <c r="A4" s="37"/>
      <c r="I4" s="2036" t="s">
        <v>545</v>
      </c>
      <c r="J4" s="2035"/>
      <c r="K4" s="2035"/>
      <c r="L4" s="2035"/>
      <c r="M4" s="2035"/>
      <c r="N4" s="2035"/>
      <c r="O4" s="2035"/>
      <c r="P4" s="2035"/>
      <c r="Q4" s="2035"/>
      <c r="R4" s="2035"/>
      <c r="S4" s="2035"/>
    </row>
    <row r="5" spans="1:28" ht="14.1" customHeight="1" x14ac:dyDescent="0.2">
      <c r="B5" s="104" t="s">
        <v>2086</v>
      </c>
      <c r="C5" s="26" t="s">
        <v>966</v>
      </c>
      <c r="D5" s="84"/>
      <c r="E5" s="84"/>
      <c r="H5" s="38"/>
      <c r="I5" s="2043" t="s">
        <v>701</v>
      </c>
      <c r="J5" s="1988"/>
      <c r="K5" s="1988"/>
      <c r="L5" s="1988"/>
      <c r="M5" s="1988"/>
      <c r="N5" s="1988"/>
      <c r="O5" s="1988"/>
      <c r="P5" s="1988"/>
      <c r="Q5" s="1988"/>
      <c r="R5" s="1988"/>
      <c r="S5" s="1988"/>
    </row>
    <row r="6" spans="1:28" ht="14.1" customHeight="1" x14ac:dyDescent="0.2">
      <c r="B6" s="104"/>
      <c r="C6" s="26" t="s">
        <v>967</v>
      </c>
      <c r="D6" s="84"/>
      <c r="E6" s="84"/>
      <c r="I6" s="2042" t="s">
        <v>938</v>
      </c>
      <c r="J6" s="1988"/>
      <c r="K6" s="1988"/>
      <c r="L6" s="1988"/>
      <c r="M6" s="1988"/>
      <c r="N6" s="1988"/>
      <c r="O6" s="1988"/>
      <c r="P6" s="1988"/>
      <c r="Q6" s="1988"/>
      <c r="R6" s="1988"/>
      <c r="S6" s="1988"/>
    </row>
    <row r="7" spans="1:28" ht="12.2" customHeight="1" x14ac:dyDescent="0.2">
      <c r="I7" s="2037">
        <v>43281</v>
      </c>
      <c r="J7" s="2038"/>
      <c r="K7" s="2038"/>
      <c r="L7" s="2038"/>
      <c r="M7" s="2038"/>
      <c r="N7" s="2038"/>
      <c r="O7" s="2038"/>
      <c r="P7" s="2038"/>
      <c r="Q7" s="2038"/>
      <c r="R7" s="2038"/>
      <c r="S7" s="2038"/>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39" t="s">
        <v>695</v>
      </c>
      <c r="J9" s="2040"/>
      <c r="K9" s="2040"/>
      <c r="L9" s="2040"/>
      <c r="M9" s="2040"/>
      <c r="N9" s="2040"/>
      <c r="O9" s="2040"/>
      <c r="P9" s="2040"/>
      <c r="Q9" s="2040"/>
      <c r="R9" s="2040"/>
      <c r="S9" s="2041"/>
      <c r="T9" s="1984" t="s">
        <v>554</v>
      </c>
      <c r="U9" s="1985"/>
      <c r="V9" s="1985"/>
      <c r="W9" s="1985"/>
      <c r="X9" s="1985"/>
      <c r="Y9" s="1985"/>
      <c r="Z9" s="1985"/>
      <c r="AA9" s="1986"/>
    </row>
    <row r="10" spans="1:28" ht="13.5" customHeight="1" x14ac:dyDescent="0.2">
      <c r="A10" s="1993" t="s">
        <v>696</v>
      </c>
      <c r="B10" s="1994"/>
      <c r="C10" s="1994"/>
      <c r="D10" s="1994"/>
      <c r="E10" s="1994"/>
      <c r="F10" s="1994"/>
      <c r="G10" s="1994"/>
      <c r="H10" s="1995"/>
      <c r="I10" s="29"/>
      <c r="J10" s="30"/>
      <c r="K10" s="28"/>
      <c r="R10" s="30"/>
      <c r="S10" s="30"/>
      <c r="T10" s="1987"/>
      <c r="U10" s="1988"/>
      <c r="V10" s="1988"/>
      <c r="W10" s="1988"/>
      <c r="X10" s="1988"/>
      <c r="Y10" s="1988"/>
      <c r="Z10" s="1988"/>
      <c r="AA10" s="1989"/>
    </row>
    <row r="11" spans="1:28" ht="14.25" customHeight="1" x14ac:dyDescent="0.2">
      <c r="A11" s="1996" t="s">
        <v>1012</v>
      </c>
      <c r="B11" s="1997"/>
      <c r="C11" s="1997"/>
      <c r="D11" s="1997"/>
      <c r="E11" s="1997"/>
      <c r="F11" s="1997"/>
      <c r="G11" s="1997"/>
      <c r="H11" s="1998"/>
      <c r="I11" s="27"/>
      <c r="J11" s="74"/>
      <c r="K11" s="27"/>
      <c r="O11" s="148" t="s">
        <v>2077</v>
      </c>
      <c r="P11" s="100" t="s">
        <v>210</v>
      </c>
      <c r="Q11" s="30"/>
      <c r="R11" s="28"/>
      <c r="S11" s="27"/>
      <c r="T11" s="1990"/>
      <c r="U11" s="1991"/>
      <c r="V11" s="1991"/>
      <c r="W11" s="1991"/>
      <c r="X11" s="1991"/>
      <c r="Y11" s="1991"/>
      <c r="Z11" s="1991"/>
      <c r="AA11" s="1992"/>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04">
        <v>48072316004</v>
      </c>
      <c r="B13" s="2005"/>
      <c r="C13" s="2005"/>
      <c r="D13" s="2005"/>
      <c r="E13" s="2005"/>
      <c r="F13" s="2005"/>
      <c r="G13" s="2005"/>
      <c r="H13" s="2006"/>
      <c r="I13" s="31"/>
      <c r="J13" s="30"/>
      <c r="K13" s="28"/>
      <c r="L13" s="30"/>
      <c r="M13" s="30"/>
      <c r="N13" s="30"/>
      <c r="O13" s="30"/>
      <c r="P13" s="30"/>
      <c r="Q13" s="30"/>
      <c r="R13" s="30"/>
      <c r="S13" s="30"/>
      <c r="T13" s="2009" t="s">
        <v>2078</v>
      </c>
      <c r="U13" s="2010"/>
      <c r="V13" s="2010"/>
      <c r="W13" s="2010"/>
      <c r="X13" s="2010"/>
      <c r="Y13" s="2011"/>
      <c r="Z13" s="2011"/>
      <c r="AA13" s="2012"/>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02" t="s">
        <v>2080</v>
      </c>
      <c r="B15" s="2007"/>
      <c r="C15" s="2007"/>
      <c r="D15" s="2007"/>
      <c r="E15" s="2007"/>
      <c r="F15" s="2007"/>
      <c r="G15" s="2007"/>
      <c r="H15" s="2008"/>
      <c r="T15" s="1970" t="s">
        <v>2093</v>
      </c>
      <c r="U15" s="1971"/>
      <c r="V15" s="1971"/>
      <c r="W15" s="1971"/>
      <c r="X15" s="1971"/>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2087</v>
      </c>
      <c r="B17" s="2032"/>
      <c r="C17" s="2032"/>
      <c r="D17" s="2032"/>
      <c r="E17" s="2032"/>
      <c r="F17" s="2032"/>
      <c r="G17" s="2032"/>
      <c r="H17" s="2033"/>
      <c r="T17" s="2019" t="s">
        <v>2079</v>
      </c>
      <c r="U17" s="2020"/>
      <c r="V17" s="2020"/>
      <c r="W17" s="2020"/>
      <c r="X17" s="2020"/>
      <c r="Y17" s="2020"/>
      <c r="Z17" s="2020"/>
      <c r="AA17" s="2021"/>
    </row>
    <row r="18" spans="1:27" ht="13.5" customHeight="1" x14ac:dyDescent="0.2">
      <c r="A18" s="85" t="s">
        <v>551</v>
      </c>
      <c r="B18" s="76"/>
      <c r="C18" s="72"/>
      <c r="D18" s="76"/>
      <c r="E18" s="76"/>
      <c r="F18" s="76"/>
      <c r="G18" s="76"/>
      <c r="H18" s="56"/>
      <c r="I18" s="2029" t="s">
        <v>697</v>
      </c>
      <c r="J18" s="2030"/>
      <c r="K18" s="2030"/>
      <c r="L18" s="2030"/>
      <c r="M18" s="2030"/>
      <c r="N18" s="2030"/>
      <c r="O18" s="2030"/>
      <c r="P18" s="2030"/>
      <c r="Q18" s="2030"/>
      <c r="R18" s="2030"/>
      <c r="S18" s="2031"/>
      <c r="T18" s="85" t="s">
        <v>735</v>
      </c>
      <c r="U18" s="51"/>
      <c r="V18" s="72"/>
      <c r="W18" s="50"/>
      <c r="X18" s="85" t="s">
        <v>284</v>
      </c>
      <c r="Y18" s="81"/>
      <c r="Z18" s="159" t="s">
        <v>698</v>
      </c>
      <c r="AA18" s="46"/>
    </row>
    <row r="19" spans="1:27" ht="13.5" customHeight="1" x14ac:dyDescent="0.2">
      <c r="A19" s="2002" t="s">
        <v>2088</v>
      </c>
      <c r="B19" s="2003"/>
      <c r="C19" s="2003"/>
      <c r="D19" s="2003"/>
      <c r="E19" s="2003"/>
      <c r="F19" s="2003"/>
      <c r="G19" s="2003"/>
      <c r="H19" s="2001"/>
      <c r="I19" s="30"/>
      <c r="J19" s="99"/>
      <c r="K19" s="40"/>
      <c r="L19" s="38"/>
      <c r="M19" s="112" t="s">
        <v>333</v>
      </c>
      <c r="P19" s="27"/>
      <c r="Q19" s="27"/>
      <c r="R19" s="27"/>
      <c r="S19" s="31"/>
      <c r="T19" s="2002" t="s">
        <v>2080</v>
      </c>
      <c r="U19" s="2000"/>
      <c r="V19" s="2000"/>
      <c r="W19" s="2001"/>
      <c r="X19" s="2017" t="s">
        <v>2081</v>
      </c>
      <c r="Y19" s="2018"/>
      <c r="Z19" s="2015">
        <v>61614</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99" t="s">
        <v>2080</v>
      </c>
      <c r="B21" s="2000"/>
      <c r="C21" s="2000"/>
      <c r="D21" s="2000"/>
      <c r="E21" s="2000"/>
      <c r="F21" s="2000"/>
      <c r="G21" s="2000"/>
      <c r="H21" s="2001"/>
      <c r="I21" s="2025" t="s">
        <v>699</v>
      </c>
      <c r="J21" s="1988"/>
      <c r="K21" s="1988"/>
      <c r="L21" s="1988"/>
      <c r="M21" s="1988"/>
      <c r="N21" s="1988"/>
      <c r="O21" s="1988"/>
      <c r="P21" s="1988"/>
      <c r="Q21" s="1988"/>
      <c r="R21" s="1988"/>
      <c r="S21" s="1989"/>
      <c r="T21" s="1967" t="s">
        <v>2082</v>
      </c>
      <c r="U21" s="1968"/>
      <c r="V21" s="1968"/>
      <c r="W21" s="1968"/>
      <c r="X21" s="1981" t="s">
        <v>2083</v>
      </c>
      <c r="Y21" s="1982"/>
      <c r="Z21" s="1982"/>
      <c r="AA21" s="1983"/>
    </row>
    <row r="22" spans="1:27" ht="13.5" customHeight="1" x14ac:dyDescent="0.2">
      <c r="A22" s="87" t="s">
        <v>552</v>
      </c>
      <c r="B22" s="59"/>
      <c r="C22" s="59"/>
      <c r="D22" s="59"/>
      <c r="E22" s="59"/>
      <c r="F22" s="59"/>
      <c r="G22" s="59"/>
      <c r="H22" s="60"/>
      <c r="I22" s="2026" t="s">
        <v>1504</v>
      </c>
      <c r="J22" s="2027"/>
      <c r="K22" s="2027"/>
      <c r="L22" s="2027"/>
      <c r="M22" s="2027"/>
      <c r="N22" s="2027"/>
      <c r="O22" s="2027"/>
      <c r="P22" s="2027"/>
      <c r="Q22" s="2027"/>
      <c r="R22" s="2027"/>
      <c r="S22" s="2028"/>
      <c r="T22" s="85" t="s">
        <v>1596</v>
      </c>
      <c r="U22" s="51"/>
      <c r="V22" s="72"/>
      <c r="W22" s="51"/>
      <c r="X22" s="160" t="s">
        <v>1385</v>
      </c>
      <c r="Z22" s="45"/>
      <c r="AA22" s="46"/>
    </row>
    <row r="23" spans="1:27" ht="13.5" customHeight="1" x14ac:dyDescent="0.2">
      <c r="A23" s="2022" t="s">
        <v>2089</v>
      </c>
      <c r="B23" s="2023"/>
      <c r="C23" s="2023"/>
      <c r="D23" s="2023"/>
      <c r="E23" s="2023"/>
      <c r="F23" s="2023"/>
      <c r="G23" s="2023"/>
      <c r="H23" s="2024"/>
      <c r="T23" s="1962" t="s">
        <v>2112</v>
      </c>
      <c r="U23" s="1963"/>
      <c r="V23" s="1963"/>
      <c r="W23" s="1963"/>
      <c r="X23" s="1978">
        <v>44530</v>
      </c>
      <c r="Y23" s="1979"/>
      <c r="Z23" s="1979"/>
      <c r="AA23" s="1980"/>
    </row>
    <row r="24" spans="1:27" ht="14.1" customHeight="1" x14ac:dyDescent="0.2">
      <c r="A24" s="88" t="s">
        <v>698</v>
      </c>
      <c r="B24" s="49"/>
      <c r="C24" s="49"/>
      <c r="D24" s="49"/>
      <c r="E24" s="49"/>
      <c r="F24" s="49"/>
      <c r="G24" s="49"/>
      <c r="H24" s="61"/>
      <c r="J24" s="2064">
        <f>IF(B5="x",IF(AUDITCHECK!D29="AFR form Incomplete.","",IF(AUDITCHECK!D29="Deficit reduction plan is required.","School District must complete a deficit reduction plan in the 2018-2019 Budget",)),"")</f>
        <v>0</v>
      </c>
      <c r="K24" s="2064"/>
      <c r="L24" s="2064"/>
      <c r="M24" s="2064"/>
      <c r="N24" s="2064"/>
      <c r="O24" s="2064"/>
      <c r="P24" s="2064"/>
      <c r="Q24" s="2064"/>
      <c r="R24" s="2064"/>
      <c r="S24" s="2065"/>
      <c r="T24" s="105" t="s">
        <v>552</v>
      </c>
      <c r="U24" s="106"/>
      <c r="V24" s="106"/>
      <c r="W24" s="106"/>
      <c r="X24" s="107"/>
      <c r="Y24" s="107"/>
      <c r="Z24" s="107"/>
      <c r="AA24" s="108"/>
    </row>
    <row r="25" spans="1:27" ht="14.1" customHeight="1" x14ac:dyDescent="0.2">
      <c r="A25" s="1999">
        <v>61607</v>
      </c>
      <c r="B25" s="2000"/>
      <c r="C25" s="2000"/>
      <c r="D25" s="2000"/>
      <c r="E25" s="2000"/>
      <c r="F25" s="2000"/>
      <c r="G25" s="2000"/>
      <c r="H25" s="2001"/>
      <c r="I25" s="113"/>
      <c r="J25" s="2066"/>
      <c r="K25" s="2066"/>
      <c r="L25" s="2066"/>
      <c r="M25" s="2066"/>
      <c r="N25" s="2066"/>
      <c r="O25" s="2066"/>
      <c r="P25" s="2066"/>
      <c r="Q25" s="2066"/>
      <c r="R25" s="2066"/>
      <c r="S25" s="2067"/>
      <c r="T25" s="1959" t="s">
        <v>2094</v>
      </c>
      <c r="U25" s="1960"/>
      <c r="V25" s="1960"/>
      <c r="W25" s="1960"/>
      <c r="X25" s="1960"/>
      <c r="Y25" s="1960"/>
      <c r="Z25" s="1960"/>
      <c r="AA25" s="1961"/>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2057" t="s">
        <v>1591</v>
      </c>
      <c r="J27" s="2030"/>
      <c r="K27" s="2030"/>
      <c r="L27" s="2030"/>
      <c r="M27" s="2030"/>
      <c r="N27" s="2030"/>
      <c r="O27" s="2030"/>
      <c r="P27" s="2030"/>
      <c r="Q27" s="2030"/>
      <c r="R27" s="2030"/>
      <c r="S27" s="2031"/>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2086</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2086</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2086</v>
      </c>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2003"/>
      <c r="Q35" s="2000"/>
      <c r="R35" s="2000"/>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t="s">
        <v>2090</v>
      </c>
      <c r="B38" s="2032"/>
      <c r="C38" s="2032"/>
      <c r="D38" s="2032"/>
      <c r="E38" s="2032"/>
      <c r="F38" s="2000"/>
      <c r="G38" s="2000"/>
      <c r="H38" s="2001"/>
      <c r="I38" s="2051"/>
      <c r="J38" s="1971"/>
      <c r="K38" s="1971"/>
      <c r="L38" s="1971"/>
      <c r="M38" s="1971"/>
      <c r="N38" s="1971"/>
      <c r="O38" s="1971"/>
      <c r="P38" s="1972"/>
      <c r="Q38" s="1972"/>
      <c r="R38" s="1972"/>
      <c r="S38" s="1973"/>
      <c r="T38" s="1970"/>
      <c r="U38" s="1971"/>
      <c r="V38" s="1971"/>
      <c r="W38" s="1971"/>
      <c r="X38" s="1972"/>
      <c r="Y38" s="1972"/>
      <c r="Z38" s="1972"/>
      <c r="AA38" s="1973"/>
    </row>
    <row r="39" spans="1:27" ht="12" customHeight="1" x14ac:dyDescent="0.2">
      <c r="A39" s="2055" t="s">
        <v>552</v>
      </c>
      <c r="B39" s="2056"/>
      <c r="C39" s="72"/>
      <c r="D39" s="69"/>
      <c r="E39" s="69"/>
      <c r="F39" s="79"/>
      <c r="G39" s="69"/>
      <c r="H39" s="56"/>
      <c r="I39" s="2055" t="s">
        <v>552</v>
      </c>
      <c r="J39" s="2056"/>
      <c r="K39" s="2056"/>
      <c r="L39" s="2056"/>
      <c r="M39" s="2056"/>
      <c r="N39" s="67"/>
      <c r="O39" s="72"/>
      <c r="P39" s="72"/>
      <c r="Q39" s="78"/>
      <c r="R39" s="72"/>
      <c r="S39" s="56"/>
      <c r="T39" s="72" t="s">
        <v>552</v>
      </c>
      <c r="U39" s="51"/>
      <c r="V39" s="72"/>
      <c r="W39" s="50"/>
      <c r="X39" s="78"/>
      <c r="Y39" s="45"/>
      <c r="Z39" s="45"/>
      <c r="AA39" s="46"/>
    </row>
    <row r="40" spans="1:27" ht="13.5" customHeight="1" x14ac:dyDescent="0.2">
      <c r="A40" s="2058" t="s">
        <v>2089</v>
      </c>
      <c r="B40" s="2059"/>
      <c r="C40" s="2060"/>
      <c r="D40" s="2060"/>
      <c r="E40" s="2060"/>
      <c r="F40" s="2061"/>
      <c r="G40" s="2061"/>
      <c r="H40" s="2062"/>
      <c r="I40" s="1974"/>
      <c r="J40" s="1976"/>
      <c r="K40" s="1976"/>
      <c r="L40" s="1976"/>
      <c r="M40" s="1976"/>
      <c r="N40" s="1976"/>
      <c r="O40" s="1976"/>
      <c r="P40" s="1976"/>
      <c r="Q40" s="1976"/>
      <c r="R40" s="1976"/>
      <c r="S40" s="1977"/>
      <c r="T40" s="1974"/>
      <c r="U40" s="1975"/>
      <c r="V40" s="1976"/>
      <c r="W40" s="1976"/>
      <c r="X40" s="1976"/>
      <c r="Y40" s="1976"/>
      <c r="Z40" s="1976"/>
      <c r="AA40" s="197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2048" t="s">
        <v>2091</v>
      </c>
      <c r="B42" s="2049"/>
      <c r="C42" s="2050"/>
      <c r="D42" s="2063" t="s">
        <v>2092</v>
      </c>
      <c r="E42" s="2049"/>
      <c r="F42" s="2049"/>
      <c r="G42" s="2049"/>
      <c r="H42" s="2050"/>
      <c r="I42" s="1969"/>
      <c r="J42" s="1965"/>
      <c r="K42" s="1965"/>
      <c r="L42" s="1965"/>
      <c r="M42" s="1965"/>
      <c r="N42" s="1965"/>
      <c r="O42" s="1966"/>
      <c r="P42" s="1964"/>
      <c r="Q42" s="1965"/>
      <c r="R42" s="1965"/>
      <c r="S42" s="1966"/>
      <c r="T42" s="1969"/>
      <c r="U42" s="1965"/>
      <c r="V42" s="1965"/>
      <c r="W42" s="1966"/>
      <c r="X42" s="1964"/>
      <c r="Y42" s="1965"/>
      <c r="Z42" s="1965"/>
      <c r="AA42" s="1966"/>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2052"/>
      <c r="B44" s="2053"/>
      <c r="C44" s="2053"/>
      <c r="D44" s="2053"/>
      <c r="E44" s="2053"/>
      <c r="F44" s="2053"/>
      <c r="G44" s="2053"/>
      <c r="H44" s="2054"/>
      <c r="I44" s="2044"/>
      <c r="J44" s="2046"/>
      <c r="K44" s="2046"/>
      <c r="L44" s="2046"/>
      <c r="M44" s="2046"/>
      <c r="N44" s="2046"/>
      <c r="O44" s="2046"/>
      <c r="P44" s="2046"/>
      <c r="Q44" s="2046"/>
      <c r="R44" s="2046"/>
      <c r="S44" s="2047"/>
      <c r="T44" s="2044"/>
      <c r="U44" s="2045"/>
      <c r="V44" s="2045"/>
      <c r="W44" s="2045"/>
      <c r="X44" s="2045"/>
      <c r="Y44" s="2045"/>
      <c r="Z44" s="2046"/>
      <c r="AA44" s="2047"/>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2"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71" t="s">
        <v>1125</v>
      </c>
      <c r="B35" s="2071"/>
      <c r="C35" s="2071"/>
      <c r="D35" s="2071"/>
      <c r="E35" s="2071"/>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8" t="s">
        <v>715</v>
      </c>
      <c r="B40" s="2068"/>
      <c r="C40" s="2068"/>
      <c r="D40" s="2068"/>
      <c r="E40" s="2068"/>
    </row>
    <row r="41" spans="1:5" x14ac:dyDescent="0.2">
      <c r="A41" s="2069" t="s">
        <v>1706</v>
      </c>
      <c r="B41" s="2069"/>
      <c r="C41" s="2069"/>
      <c r="D41" s="2069"/>
      <c r="E41" s="2069"/>
    </row>
    <row r="42" spans="1:5" ht="12.75" customHeight="1" x14ac:dyDescent="0.2">
      <c r="A42" s="2070" t="s">
        <v>1080</v>
      </c>
      <c r="B42" s="2070"/>
      <c r="C42" s="2070"/>
      <c r="D42" s="2070"/>
      <c r="E42" s="2070"/>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5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72" t="s">
        <v>1230</v>
      </c>
      <c r="B2" s="2072"/>
      <c r="C2" s="2072"/>
      <c r="D2" s="2072"/>
      <c r="E2" s="2072"/>
      <c r="F2" s="2072"/>
      <c r="G2" s="2072"/>
      <c r="H2" s="2072"/>
      <c r="I2" s="2072"/>
      <c r="J2" s="2072"/>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6" t="s">
        <v>1731</v>
      </c>
      <c r="B35" s="2087"/>
      <c r="C35" s="2087"/>
      <c r="D35" s="2087"/>
      <c r="E35" s="2088"/>
      <c r="F35" s="2088"/>
      <c r="G35" s="2088"/>
      <c r="H35" s="2088"/>
      <c r="I35" s="2088"/>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6" t="s">
        <v>331</v>
      </c>
      <c r="B47" s="2089"/>
      <c r="C47" s="2089"/>
      <c r="D47" s="2089"/>
      <c r="E47" s="2090"/>
      <c r="F47" s="2090"/>
      <c r="G47" s="2090"/>
      <c r="H47" s="2090"/>
      <c r="I47" s="2090"/>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3" t="s">
        <v>2105</v>
      </c>
      <c r="C57" s="2094"/>
      <c r="D57" s="2094"/>
      <c r="E57" s="2094"/>
      <c r="F57" s="2094"/>
      <c r="G57" s="2094"/>
      <c r="H57" s="2094"/>
      <c r="I57" s="2094"/>
      <c r="J57" s="2095"/>
    </row>
    <row r="58" spans="1:10" s="181" customFormat="1" x14ac:dyDescent="0.2">
      <c r="A58" s="253"/>
      <c r="B58" s="2096"/>
      <c r="C58" s="2097"/>
      <c r="D58" s="2097"/>
      <c r="E58" s="2097"/>
      <c r="F58" s="2097"/>
      <c r="G58" s="2097"/>
      <c r="H58" s="2097"/>
      <c r="I58" s="2097"/>
      <c r="J58" s="2098"/>
    </row>
    <row r="59" spans="1:10" s="181" customFormat="1" x14ac:dyDescent="0.2">
      <c r="A59" s="253"/>
      <c r="B59" s="2096"/>
      <c r="C59" s="2097"/>
      <c r="D59" s="2097"/>
      <c r="E59" s="2097"/>
      <c r="F59" s="2097"/>
      <c r="G59" s="2097"/>
      <c r="H59" s="2097"/>
      <c r="I59" s="2097"/>
      <c r="J59" s="2098"/>
    </row>
    <row r="60" spans="1:10" s="181" customFormat="1" x14ac:dyDescent="0.2">
      <c r="A60" s="253"/>
      <c r="B60" s="2096"/>
      <c r="C60" s="2097"/>
      <c r="D60" s="2097"/>
      <c r="E60" s="2097"/>
      <c r="F60" s="2097"/>
      <c r="G60" s="2097"/>
      <c r="H60" s="2097"/>
      <c r="I60" s="2097"/>
      <c r="J60" s="2098"/>
    </row>
    <row r="61" spans="1:10" s="181" customFormat="1" x14ac:dyDescent="0.2">
      <c r="A61" s="253"/>
      <c r="B61" s="2096"/>
      <c r="C61" s="2097"/>
      <c r="D61" s="2097"/>
      <c r="E61" s="2097"/>
      <c r="F61" s="2097"/>
      <c r="G61" s="2097"/>
      <c r="H61" s="2097"/>
      <c r="I61" s="2097"/>
      <c r="J61" s="2098"/>
    </row>
    <row r="62" spans="1:10" s="181" customFormat="1" x14ac:dyDescent="0.2">
      <c r="A62" s="253"/>
      <c r="B62" s="2096"/>
      <c r="C62" s="2097"/>
      <c r="D62" s="2097"/>
      <c r="E62" s="2097"/>
      <c r="F62" s="2097"/>
      <c r="G62" s="2097"/>
      <c r="H62" s="2097"/>
      <c r="I62" s="2097"/>
      <c r="J62" s="2098"/>
    </row>
    <row r="63" spans="1:10" s="181" customFormat="1" x14ac:dyDescent="0.2">
      <c r="A63" s="253"/>
      <c r="B63" s="2096"/>
      <c r="C63" s="2097"/>
      <c r="D63" s="2097"/>
      <c r="E63" s="2097"/>
      <c r="F63" s="2097"/>
      <c r="G63" s="2097"/>
      <c r="H63" s="2097"/>
      <c r="I63" s="2097"/>
      <c r="J63" s="2098"/>
    </row>
    <row r="64" spans="1:10" s="181" customFormat="1" x14ac:dyDescent="0.2">
      <c r="A64" s="253"/>
      <c r="B64" s="2096"/>
      <c r="C64" s="2097"/>
      <c r="D64" s="2097"/>
      <c r="E64" s="2097"/>
      <c r="F64" s="2097"/>
      <c r="G64" s="2097"/>
      <c r="H64" s="2097"/>
      <c r="I64" s="2097"/>
      <c r="J64" s="2098"/>
    </row>
    <row r="65" spans="1:10" s="181" customFormat="1" x14ac:dyDescent="0.2">
      <c r="A65" s="253"/>
      <c r="B65" s="2096"/>
      <c r="C65" s="2097"/>
      <c r="D65" s="2097"/>
      <c r="E65" s="2097"/>
      <c r="F65" s="2097"/>
      <c r="G65" s="2097"/>
      <c r="H65" s="2097"/>
      <c r="I65" s="2097"/>
      <c r="J65" s="2098"/>
    </row>
    <row r="66" spans="1:10" s="181" customFormat="1" x14ac:dyDescent="0.2">
      <c r="A66" s="253"/>
      <c r="B66" s="2096"/>
      <c r="C66" s="2097"/>
      <c r="D66" s="2097"/>
      <c r="E66" s="2097"/>
      <c r="F66" s="2097"/>
      <c r="G66" s="2097"/>
      <c r="H66" s="2097"/>
      <c r="I66" s="2097"/>
      <c r="J66" s="2098"/>
    </row>
    <row r="67" spans="1:10" s="181" customFormat="1" ht="9" customHeight="1" x14ac:dyDescent="0.2">
      <c r="A67" s="254"/>
      <c r="B67" s="2099"/>
      <c r="C67" s="2100"/>
      <c r="D67" s="2100"/>
      <c r="E67" s="2100"/>
      <c r="F67" s="2100"/>
      <c r="G67" s="2100"/>
      <c r="H67" s="2100"/>
      <c r="I67" s="2100"/>
      <c r="J67" s="2101"/>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6" t="s">
        <v>1390</v>
      </c>
      <c r="B70" s="2089"/>
      <c r="C70" s="2089"/>
      <c r="D70" s="2089"/>
      <c r="E70" s="2090"/>
      <c r="F70" s="2090"/>
      <c r="G70" s="2090"/>
      <c r="H70" s="2090"/>
      <c r="I70" s="2090"/>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91" t="s">
        <v>1387</v>
      </c>
      <c r="B83" s="2091"/>
      <c r="C83" s="2091"/>
      <c r="D83" s="2092"/>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3"/>
      <c r="C102" s="2074"/>
      <c r="D102" s="2074"/>
      <c r="E102" s="2074"/>
      <c r="F102" s="2074"/>
      <c r="G102" s="2074"/>
      <c r="H102" s="2074"/>
      <c r="I102" s="2075"/>
    </row>
    <row r="103" spans="1:9" s="181" customFormat="1" ht="11.25" customHeight="1" x14ac:dyDescent="0.2">
      <c r="A103" s="316"/>
      <c r="B103" s="2076"/>
      <c r="C103" s="2077"/>
      <c r="D103" s="2077"/>
      <c r="E103" s="2077"/>
      <c r="F103" s="2077"/>
      <c r="G103" s="2077"/>
      <c r="H103" s="2077"/>
      <c r="I103" s="2078"/>
    </row>
    <row r="104" spans="1:9" s="181" customFormat="1" ht="11.25" customHeight="1" x14ac:dyDescent="0.2">
      <c r="A104" s="316"/>
      <c r="B104" s="2076"/>
      <c r="C104" s="2077"/>
      <c r="D104" s="2077"/>
      <c r="E104" s="2077"/>
      <c r="F104" s="2077"/>
      <c r="G104" s="2077"/>
      <c r="H104" s="2077"/>
      <c r="I104" s="2078"/>
    </row>
    <row r="105" spans="1:9" s="181" customFormat="1" x14ac:dyDescent="0.2">
      <c r="A105" s="316"/>
      <c r="B105" s="2076"/>
      <c r="C105" s="2077"/>
      <c r="D105" s="2077"/>
      <c r="E105" s="2077"/>
      <c r="F105" s="2077"/>
      <c r="G105" s="2077"/>
      <c r="H105" s="2077"/>
      <c r="I105" s="2078"/>
    </row>
    <row r="106" spans="1:9" s="181" customFormat="1" ht="11.25" customHeight="1" x14ac:dyDescent="0.2">
      <c r="A106" s="316"/>
      <c r="B106" s="2076"/>
      <c r="C106" s="2077"/>
      <c r="D106" s="2077"/>
      <c r="E106" s="2077"/>
      <c r="F106" s="2077"/>
      <c r="G106" s="2077"/>
      <c r="H106" s="2077"/>
      <c r="I106" s="2078"/>
    </row>
    <row r="107" spans="1:9" s="181" customFormat="1" ht="11.25" customHeight="1" x14ac:dyDescent="0.2">
      <c r="A107" s="316"/>
      <c r="B107" s="2076"/>
      <c r="C107" s="2077"/>
      <c r="D107" s="2077"/>
      <c r="E107" s="2077"/>
      <c r="F107" s="2077"/>
      <c r="G107" s="2077"/>
      <c r="H107" s="2077"/>
      <c r="I107" s="2078"/>
    </row>
    <row r="108" spans="1:9" s="181" customFormat="1" ht="11.25" customHeight="1" x14ac:dyDescent="0.2">
      <c r="A108" s="316"/>
      <c r="B108" s="2076"/>
      <c r="C108" s="2077"/>
      <c r="D108" s="2077"/>
      <c r="E108" s="2077"/>
      <c r="F108" s="2077"/>
      <c r="G108" s="2077"/>
      <c r="H108" s="2077"/>
      <c r="I108" s="2078"/>
    </row>
    <row r="109" spans="1:9" s="181" customFormat="1" ht="11.25" customHeight="1" x14ac:dyDescent="0.2">
      <c r="A109" s="316"/>
      <c r="B109" s="2076"/>
      <c r="C109" s="2077"/>
      <c r="D109" s="2077"/>
      <c r="E109" s="2077"/>
      <c r="F109" s="2077"/>
      <c r="G109" s="2077"/>
      <c r="H109" s="2077"/>
      <c r="I109" s="2078"/>
    </row>
    <row r="110" spans="1:9" s="181" customFormat="1" ht="11.25" customHeight="1" x14ac:dyDescent="0.2">
      <c r="A110" s="316"/>
      <c r="B110" s="2076"/>
      <c r="C110" s="2077"/>
      <c r="D110" s="2077"/>
      <c r="E110" s="2077"/>
      <c r="F110" s="2077"/>
      <c r="G110" s="2077"/>
      <c r="H110" s="2077"/>
      <c r="I110" s="2078"/>
    </row>
    <row r="111" spans="1:9" s="181" customFormat="1" ht="11.25" customHeight="1" x14ac:dyDescent="0.2">
      <c r="A111" s="316"/>
      <c r="B111" s="2076"/>
      <c r="C111" s="2077"/>
      <c r="D111" s="2077"/>
      <c r="E111" s="2077"/>
      <c r="F111" s="2077"/>
      <c r="G111" s="2077"/>
      <c r="H111" s="2077"/>
      <c r="I111" s="2078"/>
    </row>
    <row r="112" spans="1:9" s="181" customFormat="1" ht="11.25" customHeight="1" x14ac:dyDescent="0.2">
      <c r="A112" s="316"/>
      <c r="B112" s="2079"/>
      <c r="C112" s="2080"/>
      <c r="D112" s="2080"/>
      <c r="E112" s="2080"/>
      <c r="F112" s="2080"/>
      <c r="G112" s="2080"/>
      <c r="H112" s="2080"/>
      <c r="I112" s="2081"/>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82" t="s">
        <v>2084</v>
      </c>
      <c r="D114" s="2082"/>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3" t="s">
        <v>1397</v>
      </c>
      <c r="D117" s="2084"/>
      <c r="E117" s="2085"/>
      <c r="F117" s="2085"/>
      <c r="G117" s="2085"/>
      <c r="H117" s="2085"/>
      <c r="I117" s="304"/>
    </row>
    <row r="118" spans="1:9" s="181" customFormat="1" ht="24" customHeight="1" x14ac:dyDescent="0.2">
      <c r="A118" s="316"/>
      <c r="B118" s="316"/>
      <c r="C118" s="316"/>
      <c r="D118" s="323" t="s">
        <v>2113</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2"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topLeftCell="A16"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02" t="s">
        <v>404</v>
      </c>
      <c r="B1" s="2102"/>
      <c r="C1" s="2102"/>
      <c r="D1" s="2102"/>
      <c r="E1" s="2102"/>
      <c r="F1" s="2102"/>
      <c r="G1" s="2102"/>
      <c r="H1" s="2102"/>
      <c r="I1" s="2102"/>
      <c r="J1" s="2102"/>
      <c r="K1" s="2102"/>
      <c r="L1" s="2102"/>
      <c r="M1" s="2102"/>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49610177</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2.3400000000000001E-2</v>
      </c>
      <c r="E10" s="356" t="s">
        <v>1062</v>
      </c>
      <c r="F10" s="355">
        <v>2.0157999999999999E-3</v>
      </c>
      <c r="G10" s="356" t="s">
        <v>1062</v>
      </c>
      <c r="H10" s="355">
        <v>1.3102999999999999E-3</v>
      </c>
      <c r="I10" s="356" t="s">
        <v>1063</v>
      </c>
      <c r="J10" s="1752">
        <f>ROUND(D10+F10+H10,5)</f>
        <v>2.673E-2</v>
      </c>
      <c r="K10" s="222"/>
      <c r="L10" s="355">
        <v>1.008E-4</v>
      </c>
      <c r="M10" s="222"/>
    </row>
    <row r="11" spans="1:14" ht="7.5" customHeight="1" x14ac:dyDescent="0.2">
      <c r="B11" s="222"/>
      <c r="C11" s="222"/>
      <c r="D11" s="2112" t="str">
        <f>IF(SUM(J10)&lt;=0.0999999,"","Enter the Tax Rates by moving the decimal two places to the left.")</f>
        <v/>
      </c>
      <c r="E11" s="2113"/>
      <c r="F11" s="2113"/>
      <c r="G11" s="2113"/>
      <c r="H11" s="2113"/>
      <c r="I11" s="2113"/>
      <c r="J11" s="2113"/>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1804035</v>
      </c>
      <c r="E16" s="356"/>
      <c r="F16" s="1753">
        <f>SUM('Acct Summary 7-8'!C17,'Acct Summary 7-8'!D17,'Acct Summary 7-8'!F17)</f>
        <v>1935231</v>
      </c>
      <c r="G16" s="356"/>
      <c r="H16" s="1753">
        <f>SUM(D16-F16)</f>
        <v>-131196</v>
      </c>
      <c r="I16" s="222"/>
      <c r="J16" s="1753">
        <f>SUM('Acct Summary 7-8'!C81,'Acct Summary 7-8'!D81,'Acct Summary 7-8'!F81,'Acct Summary 7-8'!I81)</f>
        <v>1592259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2086</v>
      </c>
      <c r="C31" s="367" t="s">
        <v>607</v>
      </c>
      <c r="D31" s="237" t="s">
        <v>1132</v>
      </c>
      <c r="E31" s="222"/>
      <c r="F31" s="222"/>
      <c r="G31" s="363"/>
      <c r="H31" s="1755">
        <f>IF(B31="X",(J7*0.069),IF(B32="X",(J7*0.138),"Enter x in a.or b."))</f>
        <v>3423102.2130000005</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3"/>
      <c r="C54" s="2104"/>
      <c r="D54" s="2104"/>
      <c r="E54" s="2104"/>
      <c r="F54" s="2104"/>
      <c r="G54" s="2104"/>
      <c r="H54" s="2104"/>
      <c r="I54" s="2104"/>
      <c r="J54" s="2104"/>
      <c r="K54" s="2104"/>
      <c r="L54" s="2105"/>
      <c r="M54" s="380"/>
    </row>
    <row r="55" spans="1:13" ht="12.75" customHeight="1" x14ac:dyDescent="0.2">
      <c r="B55" s="2106"/>
      <c r="C55" s="2107"/>
      <c r="D55" s="2107"/>
      <c r="E55" s="2107"/>
      <c r="F55" s="2107"/>
      <c r="G55" s="2107"/>
      <c r="H55" s="2107"/>
      <c r="I55" s="2107"/>
      <c r="J55" s="2107"/>
      <c r="K55" s="2107"/>
      <c r="L55" s="2108"/>
      <c r="M55" s="380"/>
    </row>
    <row r="56" spans="1:13" ht="12.75" customHeight="1" x14ac:dyDescent="0.2">
      <c r="B56" s="2106"/>
      <c r="C56" s="2107"/>
      <c r="D56" s="2107"/>
      <c r="E56" s="2107"/>
      <c r="F56" s="2107"/>
      <c r="G56" s="2107"/>
      <c r="H56" s="2107"/>
      <c r="I56" s="2107"/>
      <c r="J56" s="2107"/>
      <c r="K56" s="2107"/>
      <c r="L56" s="2108"/>
      <c r="M56" s="222"/>
    </row>
    <row r="57" spans="1:13" ht="12.75" customHeight="1" x14ac:dyDescent="0.2">
      <c r="B57" s="2106"/>
      <c r="C57" s="2107"/>
      <c r="D57" s="2107"/>
      <c r="E57" s="2107"/>
      <c r="F57" s="2107"/>
      <c r="G57" s="2107"/>
      <c r="H57" s="2107"/>
      <c r="I57" s="2107"/>
      <c r="J57" s="2107"/>
      <c r="K57" s="2107"/>
      <c r="L57" s="2108"/>
      <c r="M57" s="222"/>
    </row>
    <row r="58" spans="1:13" x14ac:dyDescent="0.2">
      <c r="B58" s="2109"/>
      <c r="C58" s="2110"/>
      <c r="D58" s="2110"/>
      <c r="E58" s="2110"/>
      <c r="F58" s="2110"/>
      <c r="G58" s="2110"/>
      <c r="H58" s="2110"/>
      <c r="I58" s="2110"/>
      <c r="J58" s="2110"/>
      <c r="K58" s="2110"/>
      <c r="L58" s="2111"/>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4"/>
      <c r="D61" s="2115"/>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2"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7"/>
      <c r="B1" s="2118"/>
      <c r="C1" s="2118"/>
      <c r="D1" s="384"/>
      <c r="E1" s="384"/>
      <c r="F1" s="384"/>
      <c r="G1" s="384"/>
      <c r="H1" s="384"/>
      <c r="I1" s="384"/>
      <c r="J1" s="384"/>
      <c r="K1" s="384"/>
      <c r="L1" s="384"/>
      <c r="M1" s="384"/>
      <c r="N1" s="384"/>
      <c r="O1" s="2117"/>
      <c r="P1" s="2118"/>
      <c r="Q1" s="2118"/>
    </row>
    <row r="2" spans="1:18" ht="15" x14ac:dyDescent="0.2">
      <c r="A2" s="2121" t="s">
        <v>577</v>
      </c>
      <c r="B2" s="2121"/>
      <c r="C2" s="2121"/>
      <c r="D2" s="2121"/>
      <c r="E2" s="2121"/>
      <c r="F2" s="2121"/>
      <c r="G2" s="2121"/>
      <c r="H2" s="2121"/>
      <c r="I2" s="2121"/>
      <c r="J2" s="2121"/>
      <c r="K2" s="2121"/>
      <c r="L2" s="2121"/>
      <c r="M2" s="2121"/>
      <c r="N2" s="2121"/>
      <c r="O2" s="2121"/>
      <c r="P2" s="2121"/>
      <c r="Q2" s="2121"/>
      <c r="R2" s="2121"/>
    </row>
    <row r="3" spans="1:18" ht="12.75" x14ac:dyDescent="0.2">
      <c r="A3" s="2122" t="s">
        <v>1480</v>
      </c>
      <c r="B3" s="2122"/>
      <c r="C3" s="2122"/>
      <c r="D3" s="2122"/>
      <c r="E3" s="2122"/>
      <c r="F3" s="2122"/>
      <c r="G3" s="2122"/>
      <c r="H3" s="2122"/>
      <c r="I3" s="2122"/>
      <c r="J3" s="2122"/>
      <c r="K3" s="2122"/>
      <c r="L3" s="2122"/>
      <c r="M3" s="2122"/>
      <c r="N3" s="2122"/>
      <c r="O3" s="2122"/>
      <c r="P3" s="2122"/>
      <c r="Q3" s="2122"/>
      <c r="R3" s="2122"/>
    </row>
    <row r="4" spans="1:18" x14ac:dyDescent="0.2">
      <c r="A4" s="2123" t="s">
        <v>1635</v>
      </c>
      <c r="B4" s="2123"/>
      <c r="C4" s="2123"/>
      <c r="D4" s="2123"/>
      <c r="E4" s="2123"/>
      <c r="F4" s="2123"/>
      <c r="G4" s="2123"/>
      <c r="H4" s="2123"/>
      <c r="I4" s="2123"/>
      <c r="J4" s="2123"/>
      <c r="K4" s="2123"/>
      <c r="L4" s="2123"/>
      <c r="M4" s="2123"/>
      <c r="N4" s="2123"/>
      <c r="O4" s="2123"/>
      <c r="P4" s="2123"/>
      <c r="Q4" s="2123"/>
      <c r="R4" s="2123"/>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Limestone Walters School District No. 316</v>
      </c>
      <c r="E7" s="391"/>
      <c r="G7" s="252"/>
      <c r="H7" s="387"/>
      <c r="I7" s="387"/>
      <c r="J7" s="387"/>
      <c r="K7" s="387"/>
      <c r="L7" s="329"/>
      <c r="M7" s="329"/>
      <c r="N7" s="329"/>
      <c r="O7" s="329"/>
      <c r="P7" s="329"/>
    </row>
    <row r="8" spans="1:18" ht="12.75" x14ac:dyDescent="0.2">
      <c r="A8" s="329"/>
      <c r="B8" s="329"/>
      <c r="C8" s="389" t="s">
        <v>1187</v>
      </c>
      <c r="D8" s="392">
        <f>COVER!A13</f>
        <v>48072316004</v>
      </c>
      <c r="E8" s="393"/>
      <c r="G8" s="329"/>
      <c r="H8" s="329"/>
      <c r="I8" s="329"/>
      <c r="J8" s="329"/>
      <c r="K8" s="329"/>
      <c r="L8" s="329"/>
      <c r="M8" s="329"/>
      <c r="N8" s="329"/>
      <c r="O8" s="329"/>
      <c r="P8" s="329"/>
    </row>
    <row r="9" spans="1:18" ht="12.75" x14ac:dyDescent="0.2">
      <c r="A9" s="329"/>
      <c r="B9" s="329"/>
      <c r="C9" s="389" t="s">
        <v>737</v>
      </c>
      <c r="D9" s="394" t="str">
        <f>COVER!A15</f>
        <v>Peoria</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1592259</v>
      </c>
      <c r="I12" s="404"/>
      <c r="J12" s="404"/>
      <c r="K12" s="405">
        <f>TRUNC((H12/H13*100000),5)/100000</f>
        <v>0.88260981629999991</v>
      </c>
      <c r="L12" s="406"/>
      <c r="M12" s="360" t="s">
        <v>1206</v>
      </c>
      <c r="N12" s="360"/>
      <c r="O12" s="407">
        <v>0.35</v>
      </c>
      <c r="P12" s="218"/>
      <c r="Q12" s="218"/>
    </row>
    <row r="13" spans="1:18" s="408" customFormat="1" ht="12.75" x14ac:dyDescent="0.2">
      <c r="A13" s="218"/>
      <c r="B13" s="401"/>
      <c r="C13" s="2119" t="s">
        <v>1391</v>
      </c>
      <c r="D13" s="2120"/>
      <c r="E13" s="218"/>
      <c r="F13" s="409" t="s">
        <v>826</v>
      </c>
      <c r="G13" s="402"/>
      <c r="H13" s="403">
        <f>SUM('Acct Summary 7-8'!C8+'Acct Summary 7-8'!D8+'Acct Summary 7-8'!F8+'Acct Summary 7-8'!I8)+H14</f>
        <v>1804035</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1935231</v>
      </c>
      <c r="I17" s="404"/>
      <c r="J17" s="416"/>
      <c r="K17" s="405">
        <f>TRUNC((H17/H18*100000),5)/100000</f>
        <v>1.0727236444000001</v>
      </c>
      <c r="L17" s="406"/>
      <c r="M17" s="417" t="s">
        <v>1233</v>
      </c>
      <c r="O17" s="418" t="str">
        <f>IF(AND(O16="2", J20 &gt; 2),"1",IF(AND(O16 = "1", J20 &gt; 2),"2",IF(AND(O16="1", J20 &gt;1),"1","0")))</f>
        <v>0</v>
      </c>
      <c r="P17" s="218"/>
    </row>
    <row r="18" spans="1:18" s="408" customFormat="1" ht="11.25" x14ac:dyDescent="0.2">
      <c r="A18" s="218"/>
      <c r="B18" s="401"/>
      <c r="C18" s="2119" t="s">
        <v>1384</v>
      </c>
      <c r="D18" s="2120"/>
      <c r="E18" s="218"/>
      <c r="F18" s="419" t="s">
        <v>827</v>
      </c>
      <c r="G18" s="402"/>
      <c r="H18" s="403">
        <f>SUM('Acct Summary 7-8'!C8+'Acct Summary 7-8'!D8+'Acct Summary 7-8'!F8+'Acct Summary 7-8'!I8)+H19</f>
        <v>1804035</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10.761421800000001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6" t="s">
        <v>1479</v>
      </c>
      <c r="D24" s="2116"/>
      <c r="E24" s="218"/>
      <c r="F24" s="218" t="s">
        <v>465</v>
      </c>
      <c r="G24" s="402"/>
      <c r="H24" s="403">
        <f>SUM('Assets-Liab 5-6'!C4+'Assets-Liab 5-6'!D4+'Assets-Liab 5-6'!F4+'Assets-Liab 5-6'!I4+'Assets-Liab 5-6'!C5+'Assets-Liab 5-6'!D5+'Assets-Liab 5-6'!F5+'Assets-Liab 5-6'!I5)</f>
        <v>1592259</v>
      </c>
      <c r="I24" s="422"/>
      <c r="J24" s="422"/>
      <c r="K24" s="423">
        <f>TRUNC(((H24/H25*100000)/100000),2)</f>
        <v>296.19</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5375.64167</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1127168.0265299999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0</v>
      </c>
      <c r="I32" s="420"/>
      <c r="J32" s="420"/>
      <c r="K32" s="423">
        <f>TRUNC(100-((((H32/H33*100))*100)/100),2)</f>
        <v>100</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3423102.2130000005</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2"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4"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5"/>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6" t="s">
        <v>1030</v>
      </c>
      <c r="B3" s="2127"/>
      <c r="C3" s="1579"/>
      <c r="D3" s="1580"/>
      <c r="E3" s="1580"/>
      <c r="F3" s="1580"/>
      <c r="G3" s="1580"/>
      <c r="H3" s="1580"/>
      <c r="I3" s="1580"/>
      <c r="J3" s="1580"/>
      <c r="K3" s="1580"/>
      <c r="L3" s="1580"/>
      <c r="M3" s="1581"/>
      <c r="N3" s="1582"/>
    </row>
    <row r="4" spans="1:14" ht="13.5" customHeight="1" x14ac:dyDescent="0.2">
      <c r="A4" s="463" t="s">
        <v>1750</v>
      </c>
      <c r="B4" s="464"/>
      <c r="C4" s="465">
        <v>70620</v>
      </c>
      <c r="D4" s="465">
        <v>4186</v>
      </c>
      <c r="E4" s="466">
        <v>0</v>
      </c>
      <c r="F4" s="466">
        <v>3389</v>
      </c>
      <c r="G4" s="466">
        <v>8544</v>
      </c>
      <c r="H4" s="466">
        <v>21207</v>
      </c>
      <c r="I4" s="466">
        <v>805</v>
      </c>
      <c r="J4" s="467">
        <v>4375</v>
      </c>
      <c r="K4" s="466">
        <v>1455</v>
      </c>
      <c r="L4" s="466">
        <v>35822</v>
      </c>
      <c r="M4" s="468"/>
      <c r="N4" s="469"/>
    </row>
    <row r="5" spans="1:14" x14ac:dyDescent="0.2">
      <c r="A5" s="463" t="s">
        <v>1049</v>
      </c>
      <c r="B5" s="470">
        <v>120</v>
      </c>
      <c r="C5" s="465">
        <v>935686</v>
      </c>
      <c r="D5" s="466">
        <v>288107</v>
      </c>
      <c r="E5" s="466">
        <v>0</v>
      </c>
      <c r="F5" s="466">
        <v>169317</v>
      </c>
      <c r="G5" s="466">
        <v>25300</v>
      </c>
      <c r="H5" s="466">
        <v>25087</v>
      </c>
      <c r="I5" s="466">
        <v>120149</v>
      </c>
      <c r="J5" s="467">
        <v>14250</v>
      </c>
      <c r="K5" s="471">
        <v>41487</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1006306</v>
      </c>
      <c r="D13" s="1757">
        <f t="shared" ref="D13:L13" si="0">SUM(D4:D12)</f>
        <v>292293</v>
      </c>
      <c r="E13" s="1757">
        <f t="shared" si="0"/>
        <v>0</v>
      </c>
      <c r="F13" s="1757">
        <f t="shared" si="0"/>
        <v>172706</v>
      </c>
      <c r="G13" s="1757">
        <f t="shared" si="0"/>
        <v>33844</v>
      </c>
      <c r="H13" s="1757">
        <f t="shared" si="0"/>
        <v>46294</v>
      </c>
      <c r="I13" s="1757">
        <f t="shared" si="0"/>
        <v>120954</v>
      </c>
      <c r="J13" s="1757">
        <f t="shared" si="0"/>
        <v>18625</v>
      </c>
      <c r="K13" s="1757">
        <f t="shared" si="0"/>
        <v>42942</v>
      </c>
      <c r="L13" s="1757">
        <f t="shared" si="0"/>
        <v>35822</v>
      </c>
      <c r="M13" s="468"/>
      <c r="N13" s="469"/>
    </row>
    <row r="14" spans="1:14" ht="18" customHeight="1" thickTop="1" x14ac:dyDescent="0.2">
      <c r="A14" s="2128" t="s">
        <v>149</v>
      </c>
      <c r="B14" s="2129"/>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20000</v>
      </c>
      <c r="N16" s="483"/>
    </row>
    <row r="17" spans="1:14" s="484" customFormat="1" ht="12.75" customHeight="1" x14ac:dyDescent="0.2">
      <c r="A17" s="481" t="s">
        <v>1470</v>
      </c>
      <c r="B17" s="482">
        <v>230</v>
      </c>
      <c r="C17" s="476"/>
      <c r="D17" s="476"/>
      <c r="E17" s="476"/>
      <c r="F17" s="476"/>
      <c r="G17" s="476"/>
      <c r="H17" s="476"/>
      <c r="I17" s="476"/>
      <c r="J17" s="476"/>
      <c r="K17" s="476"/>
      <c r="L17" s="476"/>
      <c r="M17" s="467">
        <v>1405642</v>
      </c>
      <c r="N17" s="483"/>
    </row>
    <row r="18" spans="1:14" s="484" customFormat="1" ht="12.75" customHeight="1" x14ac:dyDescent="0.2">
      <c r="A18" s="481" t="s">
        <v>1471</v>
      </c>
      <c r="B18" s="482">
        <v>240</v>
      </c>
      <c r="C18" s="476"/>
      <c r="D18" s="476"/>
      <c r="E18" s="476"/>
      <c r="F18" s="476"/>
      <c r="G18" s="476"/>
      <c r="H18" s="476"/>
      <c r="I18" s="476"/>
      <c r="J18" s="476"/>
      <c r="K18" s="476"/>
      <c r="L18" s="476"/>
      <c r="M18" s="467">
        <v>495815</v>
      </c>
      <c r="N18" s="483"/>
    </row>
    <row r="19" spans="1:14" s="484" customFormat="1" ht="12.75" customHeight="1" x14ac:dyDescent="0.2">
      <c r="A19" s="481" t="s">
        <v>1472</v>
      </c>
      <c r="B19" s="482">
        <v>250</v>
      </c>
      <c r="C19" s="476"/>
      <c r="D19" s="476"/>
      <c r="E19" s="476"/>
      <c r="F19" s="476"/>
      <c r="G19" s="476"/>
      <c r="H19" s="476"/>
      <c r="I19" s="476"/>
      <c r="J19" s="476"/>
      <c r="K19" s="476"/>
      <c r="L19" s="476"/>
      <c r="M19" s="467">
        <v>168038</v>
      </c>
      <c r="N19" s="483"/>
    </row>
    <row r="20" spans="1:14" s="484" customFormat="1" ht="12.75" customHeight="1" x14ac:dyDescent="0.2">
      <c r="A20" s="481" t="s">
        <v>1473</v>
      </c>
      <c r="B20" s="482">
        <v>260</v>
      </c>
      <c r="C20" s="476"/>
      <c r="D20" s="476"/>
      <c r="E20" s="476"/>
      <c r="F20" s="476"/>
      <c r="G20" s="476"/>
      <c r="H20" s="476"/>
      <c r="I20" s="476"/>
      <c r="J20" s="476"/>
      <c r="K20" s="476"/>
      <c r="L20" s="476"/>
      <c r="M20" s="467">
        <v>0</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0</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0</v>
      </c>
    </row>
    <row r="23" spans="1:14" ht="13.5" customHeight="1" thickBot="1" x14ac:dyDescent="0.25">
      <c r="A23" s="1756" t="s">
        <v>664</v>
      </c>
      <c r="B23" s="1761"/>
      <c r="C23" s="468"/>
      <c r="D23" s="468"/>
      <c r="E23" s="468"/>
      <c r="F23" s="468"/>
      <c r="G23" s="468"/>
      <c r="H23" s="468"/>
      <c r="I23" s="468"/>
      <c r="J23" s="468"/>
      <c r="K23" s="468"/>
      <c r="L23" s="468"/>
      <c r="M23" s="1708">
        <f>SUM(M15:M22)</f>
        <v>2089495</v>
      </c>
      <c r="N23" s="1708">
        <f>SUM(N21:N22)</f>
        <v>0</v>
      </c>
    </row>
    <row r="24" spans="1:14" ht="18" customHeight="1" thickTop="1" x14ac:dyDescent="0.2">
      <c r="A24" s="2130" t="s">
        <v>619</v>
      </c>
      <c r="B24" s="2131"/>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34559</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34559</v>
      </c>
      <c r="M34" s="468"/>
      <c r="N34" s="479"/>
    </row>
    <row r="35" spans="1:14" ht="18" customHeight="1" thickTop="1" x14ac:dyDescent="0.2">
      <c r="A35" s="2132" t="s">
        <v>550</v>
      </c>
      <c r="B35" s="2133"/>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0</v>
      </c>
    </row>
    <row r="37" spans="1:14" ht="13.5" thickBot="1" x14ac:dyDescent="0.25">
      <c r="A37" s="1756" t="s">
        <v>674</v>
      </c>
      <c r="B37" s="1761"/>
      <c r="C37" s="476"/>
      <c r="D37" s="476"/>
      <c r="E37" s="476"/>
      <c r="F37" s="476"/>
      <c r="G37" s="476"/>
      <c r="H37" s="476"/>
      <c r="I37" s="476"/>
      <c r="J37" s="476"/>
      <c r="K37" s="476"/>
      <c r="L37" s="479"/>
      <c r="M37" s="468"/>
      <c r="N37" s="1708">
        <f>SUM(N36:N36)</f>
        <v>0</v>
      </c>
    </row>
    <row r="38" spans="1:14" s="329" customFormat="1" ht="13.5" customHeight="1" thickTop="1" x14ac:dyDescent="0.2">
      <c r="A38" s="494" t="s">
        <v>440</v>
      </c>
      <c r="B38" s="482">
        <v>714</v>
      </c>
      <c r="C38" s="465">
        <v>0</v>
      </c>
      <c r="D38" s="465">
        <v>0</v>
      </c>
      <c r="E38" s="465">
        <v>0</v>
      </c>
      <c r="F38" s="465">
        <v>0</v>
      </c>
      <c r="G38" s="465">
        <v>6364</v>
      </c>
      <c r="H38" s="465">
        <v>46294</v>
      </c>
      <c r="I38" s="465">
        <v>0</v>
      </c>
      <c r="J38" s="465">
        <v>0</v>
      </c>
      <c r="K38" s="465">
        <v>0</v>
      </c>
      <c r="L38" s="465">
        <v>1263</v>
      </c>
      <c r="M38" s="495"/>
      <c r="N38" s="495"/>
    </row>
    <row r="39" spans="1:14" s="329" customFormat="1" ht="13.5" customHeight="1" x14ac:dyDescent="0.2">
      <c r="A39" s="494" t="s">
        <v>360</v>
      </c>
      <c r="B39" s="482">
        <v>730</v>
      </c>
      <c r="C39" s="465">
        <v>1006306</v>
      </c>
      <c r="D39" s="465">
        <v>292293</v>
      </c>
      <c r="E39" s="465">
        <v>0</v>
      </c>
      <c r="F39" s="465">
        <v>172706</v>
      </c>
      <c r="G39" s="465">
        <v>27480</v>
      </c>
      <c r="H39" s="465">
        <v>0</v>
      </c>
      <c r="I39" s="465">
        <v>120954</v>
      </c>
      <c r="J39" s="465">
        <v>18625</v>
      </c>
      <c r="K39" s="465">
        <v>42942</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2089495</v>
      </c>
      <c r="N40" s="495"/>
    </row>
    <row r="41" spans="1:14" ht="13.5" customHeight="1" thickBot="1" x14ac:dyDescent="0.25">
      <c r="A41" s="1756" t="s">
        <v>676</v>
      </c>
      <c r="B41" s="1726"/>
      <c r="C41" s="1708">
        <f>(SUM(C34,C37,C38,C39))</f>
        <v>1006306</v>
      </c>
      <c r="D41" s="1708">
        <f t="shared" ref="D41:L41" si="2">SUM(D34,D37,D38:D39)</f>
        <v>292293</v>
      </c>
      <c r="E41" s="1708">
        <f t="shared" si="2"/>
        <v>0</v>
      </c>
      <c r="F41" s="1708">
        <f t="shared" si="2"/>
        <v>172706</v>
      </c>
      <c r="G41" s="1708">
        <f t="shared" si="2"/>
        <v>33844</v>
      </c>
      <c r="H41" s="1708">
        <f t="shared" si="2"/>
        <v>46294</v>
      </c>
      <c r="I41" s="1708">
        <f t="shared" si="2"/>
        <v>120954</v>
      </c>
      <c r="J41" s="1708">
        <f t="shared" si="2"/>
        <v>18625</v>
      </c>
      <c r="K41" s="1708">
        <f t="shared" si="2"/>
        <v>42942</v>
      </c>
      <c r="L41" s="1708">
        <f t="shared" si="2"/>
        <v>35822</v>
      </c>
      <c r="M41" s="1708">
        <f>SUM(M40)</f>
        <v>2089495</v>
      </c>
      <c r="N41" s="1708">
        <f>SUM(N37)</f>
        <v>0</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2" type="noConversion"/>
  <printOptions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T20" sqref="T20"/>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42"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3"/>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4" t="s">
        <v>1237</v>
      </c>
      <c r="B3" s="2155"/>
      <c r="C3" s="1593"/>
      <c r="D3" s="1594"/>
      <c r="E3" s="1594"/>
      <c r="F3" s="1594"/>
      <c r="G3" s="1594"/>
      <c r="H3" s="1594"/>
      <c r="I3" s="1594"/>
      <c r="J3" s="1594"/>
      <c r="K3" s="1595"/>
      <c r="L3" s="504"/>
    </row>
    <row r="4" spans="1:13" ht="15.75" customHeight="1" x14ac:dyDescent="0.2">
      <c r="A4" s="1952" t="s">
        <v>1579</v>
      </c>
      <c r="B4" s="1953">
        <v>1000</v>
      </c>
      <c r="C4" s="1762">
        <f>'Revenues 9-14'!C109</f>
        <v>1267930</v>
      </c>
      <c r="D4" s="1762">
        <f>'Revenues 9-14'!D109</f>
        <v>132850</v>
      </c>
      <c r="E4" s="1762">
        <f>'Revenues 9-14'!E109</f>
        <v>0</v>
      </c>
      <c r="F4" s="1762">
        <f>'Revenues 9-14'!F109</f>
        <v>86718</v>
      </c>
      <c r="G4" s="1762">
        <f>'Revenues 9-14'!G109</f>
        <v>27827</v>
      </c>
      <c r="H4" s="1762">
        <f>'Revenues 9-14'!H109</f>
        <v>46294</v>
      </c>
      <c r="I4" s="1762">
        <f>'Revenues 9-14'!I109</f>
        <v>5795</v>
      </c>
      <c r="J4" s="1762">
        <f>'Revenues 9-14'!J109</f>
        <v>35067</v>
      </c>
      <c r="K4" s="1762">
        <f>'Revenues 9-14'!K109</f>
        <v>277</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146297</v>
      </c>
      <c r="D6" s="1763">
        <f>'Revenues 9-14'!D173</f>
        <v>0</v>
      </c>
      <c r="E6" s="1763">
        <f>'Revenues 9-14'!E173</f>
        <v>0</v>
      </c>
      <c r="F6" s="1763">
        <f>'Revenues 9-14'!F173</f>
        <v>104178</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52221</v>
      </c>
      <c r="D7" s="1763">
        <f>'Revenues 9-14'!D274</f>
        <v>8046</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1466448</v>
      </c>
      <c r="D8" s="1708">
        <f t="shared" ref="D8:K8" si="0">SUM(D4:D7)</f>
        <v>140896</v>
      </c>
      <c r="E8" s="1708">
        <f t="shared" si="0"/>
        <v>0</v>
      </c>
      <c r="F8" s="1708">
        <f t="shared" si="0"/>
        <v>190896</v>
      </c>
      <c r="G8" s="1708">
        <f t="shared" si="0"/>
        <v>27827</v>
      </c>
      <c r="H8" s="1708">
        <f t="shared" si="0"/>
        <v>46294</v>
      </c>
      <c r="I8" s="1708">
        <f t="shared" si="0"/>
        <v>5795</v>
      </c>
      <c r="J8" s="1708">
        <f t="shared" si="0"/>
        <v>35067</v>
      </c>
      <c r="K8" s="1708">
        <f t="shared" si="0"/>
        <v>277</v>
      </c>
      <c r="L8" s="347"/>
    </row>
    <row r="9" spans="1:13" ht="15.75" thickTop="1" x14ac:dyDescent="0.2">
      <c r="A9" s="512" t="s">
        <v>1752</v>
      </c>
      <c r="B9" s="513">
        <v>3998</v>
      </c>
      <c r="C9" s="465">
        <v>549509</v>
      </c>
      <c r="D9" s="514"/>
      <c r="E9" s="480"/>
      <c r="F9" s="480"/>
      <c r="G9" s="515"/>
      <c r="H9" s="480"/>
      <c r="I9" s="507" t="s">
        <v>1231</v>
      </c>
      <c r="J9" s="477"/>
      <c r="K9" s="480"/>
      <c r="L9" s="347"/>
    </row>
    <row r="10" spans="1:13" s="517" customFormat="1" ht="13.5" thickBot="1" x14ac:dyDescent="0.25">
      <c r="A10" s="1756" t="s">
        <v>1235</v>
      </c>
      <c r="B10" s="1729"/>
      <c r="C10" s="1708">
        <f>SUM(C8:C9)</f>
        <v>2015957</v>
      </c>
      <c r="D10" s="1708">
        <f t="shared" ref="D10:K10" si="1">SUM(D8:D9)</f>
        <v>140896</v>
      </c>
      <c r="E10" s="1708">
        <f t="shared" si="1"/>
        <v>0</v>
      </c>
      <c r="F10" s="1708">
        <f t="shared" si="1"/>
        <v>190896</v>
      </c>
      <c r="G10" s="1708">
        <f t="shared" si="1"/>
        <v>27827</v>
      </c>
      <c r="H10" s="1708">
        <f t="shared" si="1"/>
        <v>46294</v>
      </c>
      <c r="I10" s="1708">
        <f t="shared" si="1"/>
        <v>5795</v>
      </c>
      <c r="J10" s="1708">
        <f t="shared" si="1"/>
        <v>35067</v>
      </c>
      <c r="K10" s="1708">
        <f t="shared" si="1"/>
        <v>277</v>
      </c>
      <c r="L10" s="516"/>
    </row>
    <row r="11" spans="1:13" s="517" customFormat="1" ht="16.7" customHeight="1" thickTop="1" x14ac:dyDescent="0.2">
      <c r="A11" s="2128" t="s">
        <v>1238</v>
      </c>
      <c r="B11" s="2129"/>
      <c r="C11" s="1590"/>
      <c r="D11" s="1591"/>
      <c r="E11" s="1591"/>
      <c r="F11" s="1591"/>
      <c r="G11" s="1591"/>
      <c r="H11" s="1591"/>
      <c r="I11" s="1591"/>
      <c r="J11" s="1591"/>
      <c r="K11" s="1592"/>
      <c r="L11" s="516"/>
    </row>
    <row r="12" spans="1:13" ht="15.75" customHeight="1" x14ac:dyDescent="0.2">
      <c r="A12" s="1596" t="s">
        <v>476</v>
      </c>
      <c r="B12" s="1598">
        <v>1000</v>
      </c>
      <c r="C12" s="1762">
        <f>'Expenditures 15-22'!K33</f>
        <v>873439</v>
      </c>
      <c r="D12" s="518" t="s">
        <v>1231</v>
      </c>
      <c r="E12" s="468" t="s">
        <v>1231</v>
      </c>
      <c r="F12" s="468" t="s">
        <v>1231</v>
      </c>
      <c r="G12" s="1762">
        <f>'Expenditures 15-22'!K229</f>
        <v>18997</v>
      </c>
      <c r="H12" s="519"/>
      <c r="I12" s="468" t="s">
        <v>1231</v>
      </c>
      <c r="J12" s="468" t="s">
        <v>1231</v>
      </c>
      <c r="K12" s="519" t="s">
        <v>1231</v>
      </c>
      <c r="L12" s="347"/>
    </row>
    <row r="13" spans="1:13" ht="15.75" customHeight="1" x14ac:dyDescent="0.2">
      <c r="A13" s="1596" t="s">
        <v>477</v>
      </c>
      <c r="B13" s="1598">
        <v>2000</v>
      </c>
      <c r="C13" s="1763">
        <f>'Expenditures 15-22'!K74</f>
        <v>420931</v>
      </c>
      <c r="D13" s="1763">
        <f>'Expenditures 15-22'!K129</f>
        <v>299330</v>
      </c>
      <c r="E13" s="469" t="s">
        <v>1231</v>
      </c>
      <c r="F13" s="1763">
        <f>'Expenditures 15-22'!K184</f>
        <v>153560</v>
      </c>
      <c r="G13" s="1763">
        <f>'Expenditures 15-22'!K279</f>
        <v>26255</v>
      </c>
      <c r="H13" s="1763">
        <f>'Expenditures 15-22'!K303</f>
        <v>0</v>
      </c>
      <c r="I13" s="468" t="s">
        <v>1231</v>
      </c>
      <c r="J13" s="1763">
        <f>'Expenditures 15-22'!K330</f>
        <v>32205</v>
      </c>
      <c r="K13" s="1767">
        <f>'Expenditures 15-22'!K352</f>
        <v>0</v>
      </c>
      <c r="L13" s="347"/>
    </row>
    <row r="14" spans="1:13" ht="15.7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186021</v>
      </c>
      <c r="D15" s="1763">
        <f>'Expenditures 15-22'!K139</f>
        <v>1950</v>
      </c>
      <c r="E15" s="1763">
        <f>'Expenditures 15-22'!K160</f>
        <v>0</v>
      </c>
      <c r="F15" s="1763">
        <f>'Expenditures 15-22'!K196</f>
        <v>0</v>
      </c>
      <c r="G15" s="1763">
        <f>'Expenditures 15-22'!K285</f>
        <v>2223</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0</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1480391</v>
      </c>
      <c r="D17" s="1708">
        <f t="shared" si="2"/>
        <v>301280</v>
      </c>
      <c r="E17" s="1708">
        <f t="shared" si="2"/>
        <v>0</v>
      </c>
      <c r="F17" s="1708">
        <f t="shared" si="2"/>
        <v>153560</v>
      </c>
      <c r="G17" s="1708">
        <f t="shared" si="2"/>
        <v>47475</v>
      </c>
      <c r="H17" s="1708">
        <f t="shared" si="2"/>
        <v>0</v>
      </c>
      <c r="I17" s="468"/>
      <c r="J17" s="1708">
        <f>SUM(J12:J16)</f>
        <v>32205</v>
      </c>
      <c r="K17" s="1708">
        <f>SUM(K12:K16)</f>
        <v>0</v>
      </c>
      <c r="L17" s="347"/>
    </row>
    <row r="18" spans="1:12" ht="15" customHeight="1" thickTop="1" x14ac:dyDescent="0.2">
      <c r="A18" s="1764" t="s">
        <v>1753</v>
      </c>
      <c r="B18" s="1765">
        <v>4180</v>
      </c>
      <c r="C18" s="1762">
        <f t="shared" ref="C18:H18" si="3">C9</f>
        <v>549509</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2029900</v>
      </c>
      <c r="D19" s="1708">
        <f t="shared" si="4"/>
        <v>301280</v>
      </c>
      <c r="E19" s="1708">
        <f t="shared" si="4"/>
        <v>0</v>
      </c>
      <c r="F19" s="1708">
        <f t="shared" si="4"/>
        <v>153560</v>
      </c>
      <c r="G19" s="1708">
        <f t="shared" si="4"/>
        <v>47475</v>
      </c>
      <c r="H19" s="1708">
        <f t="shared" si="4"/>
        <v>0</v>
      </c>
      <c r="I19" s="468"/>
      <c r="J19" s="1708">
        <f>SUM(J17:J18)</f>
        <v>32205</v>
      </c>
      <c r="K19" s="1708">
        <f>SUM(K17:K18)</f>
        <v>0</v>
      </c>
      <c r="L19" s="347"/>
    </row>
    <row r="20" spans="1:12" ht="16.5" thickTop="1" thickBot="1" x14ac:dyDescent="0.25">
      <c r="A20" s="2144" t="s">
        <v>1754</v>
      </c>
      <c r="B20" s="2145"/>
      <c r="C20" s="1766">
        <f>C8-C17</f>
        <v>-13943</v>
      </c>
      <c r="D20" s="1766">
        <f t="shared" ref="D20:K20" si="5">D8-D17</f>
        <v>-160384</v>
      </c>
      <c r="E20" s="1766">
        <f t="shared" si="5"/>
        <v>0</v>
      </c>
      <c r="F20" s="1766">
        <f t="shared" si="5"/>
        <v>37336</v>
      </c>
      <c r="G20" s="1766">
        <f t="shared" si="5"/>
        <v>-19648</v>
      </c>
      <c r="H20" s="1766">
        <f t="shared" si="5"/>
        <v>46294</v>
      </c>
      <c r="I20" s="1766">
        <f t="shared" si="5"/>
        <v>5795</v>
      </c>
      <c r="J20" s="1766">
        <f t="shared" si="5"/>
        <v>2862</v>
      </c>
      <c r="K20" s="1766">
        <f t="shared" si="5"/>
        <v>277</v>
      </c>
      <c r="L20" s="347"/>
    </row>
    <row r="21" spans="1:12" ht="16.7" customHeight="1" thickTop="1" x14ac:dyDescent="0.2">
      <c r="A21" s="2156" t="s">
        <v>616</v>
      </c>
      <c r="B21" s="2157"/>
      <c r="C21" s="1590"/>
      <c r="D21" s="1591"/>
      <c r="E21" s="1591"/>
      <c r="F21" s="1591"/>
      <c r="G21" s="1591"/>
      <c r="H21" s="1591"/>
      <c r="I21" s="1591"/>
      <c r="J21" s="1591"/>
      <c r="K21" s="1592"/>
      <c r="L21" s="522"/>
    </row>
    <row r="22" spans="1:12" ht="15.75" customHeight="1" collapsed="1" x14ac:dyDescent="0.2">
      <c r="A22" s="2152" t="s">
        <v>617</v>
      </c>
      <c r="B22" s="2153"/>
      <c r="C22" s="476"/>
      <c r="D22" s="476"/>
      <c r="E22" s="476"/>
      <c r="F22" s="476"/>
      <c r="G22" s="476"/>
      <c r="H22" s="476"/>
      <c r="I22" s="476"/>
      <c r="J22" s="476"/>
      <c r="K22" s="476"/>
      <c r="L22" s="347"/>
    </row>
    <row r="23" spans="1:12" s="484" customFormat="1" ht="15.75" customHeight="1" x14ac:dyDescent="0.2">
      <c r="A23" s="2148" t="s">
        <v>311</v>
      </c>
      <c r="B23" s="2149"/>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50000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50" t="s">
        <v>1038</v>
      </c>
      <c r="B32" s="2151"/>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3170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0</v>
      </c>
      <c r="F37" s="475"/>
      <c r="G37" s="475"/>
      <c r="H37" s="475"/>
      <c r="I37" s="476"/>
      <c r="J37" s="475"/>
      <c r="K37" s="475"/>
      <c r="L37" s="522"/>
    </row>
    <row r="38" spans="1:12" s="484" customFormat="1" x14ac:dyDescent="0.2">
      <c r="A38" s="1509" t="s">
        <v>462</v>
      </c>
      <c r="B38" s="523">
        <v>7500</v>
      </c>
      <c r="C38" s="476"/>
      <c r="D38" s="476"/>
      <c r="E38" s="1763">
        <f>SUM(C58:D61,H58:H61)</f>
        <v>0</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8" t="s">
        <v>392</v>
      </c>
      <c r="B44" s="2159"/>
      <c r="C44" s="1723">
        <f>SUM(C24:C43)</f>
        <v>0</v>
      </c>
      <c r="D44" s="1723">
        <f t="shared" ref="D44:K44" si="6">SUM(D24:D43)</f>
        <v>53170</v>
      </c>
      <c r="E44" s="1723">
        <f t="shared" si="6"/>
        <v>0</v>
      </c>
      <c r="F44" s="1723">
        <f t="shared" si="6"/>
        <v>0</v>
      </c>
      <c r="G44" s="1723">
        <f t="shared" si="6"/>
        <v>0</v>
      </c>
      <c r="H44" s="1723">
        <f t="shared" si="6"/>
        <v>0</v>
      </c>
      <c r="I44" s="1723">
        <f t="shared" si="6"/>
        <v>0</v>
      </c>
      <c r="J44" s="1723">
        <f t="shared" si="6"/>
        <v>0</v>
      </c>
      <c r="K44" s="1723">
        <f t="shared" si="6"/>
        <v>0</v>
      </c>
      <c r="L44" s="522"/>
    </row>
    <row r="45" spans="1:12" ht="15.75" customHeight="1" thickTop="1" x14ac:dyDescent="0.2">
      <c r="A45" s="2152" t="s">
        <v>110</v>
      </c>
      <c r="B45" s="2153"/>
      <c r="C45" s="526"/>
      <c r="D45" s="526"/>
      <c r="E45" s="526"/>
      <c r="F45" s="526"/>
      <c r="G45" s="526"/>
      <c r="H45" s="526"/>
      <c r="I45" s="526"/>
      <c r="J45" s="526"/>
      <c r="K45" s="526"/>
      <c r="L45" s="347"/>
    </row>
    <row r="46" spans="1:12" s="484" customFormat="1" ht="15.75" customHeight="1" x14ac:dyDescent="0.2">
      <c r="A46" s="2160" t="s">
        <v>111</v>
      </c>
      <c r="B46" s="2161"/>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50000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3">
        <f>D30</f>
        <v>0</v>
      </c>
      <c r="L52" s="522"/>
    </row>
    <row r="53" spans="1:12" s="484" customFormat="1" ht="26.25" x14ac:dyDescent="0.2">
      <c r="A53" s="1510" t="s">
        <v>1899</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0</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0</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4" t="s">
        <v>460</v>
      </c>
      <c r="B76" s="2135"/>
      <c r="C76" s="1723">
        <f t="shared" ref="C76:K76" si="7">SUM(C47:C75)</f>
        <v>0</v>
      </c>
      <c r="D76" s="1723">
        <f t="shared" si="7"/>
        <v>0</v>
      </c>
      <c r="E76" s="1723">
        <f t="shared" si="7"/>
        <v>0</v>
      </c>
      <c r="F76" s="1723">
        <f t="shared" si="7"/>
        <v>50000</v>
      </c>
      <c r="G76" s="1723">
        <f t="shared" si="7"/>
        <v>0</v>
      </c>
      <c r="H76" s="1723">
        <f t="shared" si="7"/>
        <v>0</v>
      </c>
      <c r="I76" s="1723">
        <f t="shared" si="7"/>
        <v>0</v>
      </c>
      <c r="J76" s="1723">
        <f t="shared" si="7"/>
        <v>0</v>
      </c>
      <c r="K76" s="1723">
        <f t="shared" si="7"/>
        <v>0</v>
      </c>
      <c r="L76" s="522"/>
    </row>
    <row r="77" spans="1:12" ht="14.25" thickTop="1" thickBot="1" x14ac:dyDescent="0.25">
      <c r="A77" s="2136" t="s">
        <v>1239</v>
      </c>
      <c r="B77" s="2137"/>
      <c r="C77" s="1723">
        <f t="shared" ref="C77:K77" si="8">C44-C76</f>
        <v>0</v>
      </c>
      <c r="D77" s="1723">
        <f t="shared" si="8"/>
        <v>53170</v>
      </c>
      <c r="E77" s="1723">
        <f t="shared" si="8"/>
        <v>0</v>
      </c>
      <c r="F77" s="1723">
        <f t="shared" si="8"/>
        <v>-50000</v>
      </c>
      <c r="G77" s="1723">
        <f t="shared" si="8"/>
        <v>0</v>
      </c>
      <c r="H77" s="1723">
        <f t="shared" si="8"/>
        <v>0</v>
      </c>
      <c r="I77" s="1723">
        <f t="shared" si="8"/>
        <v>0</v>
      </c>
      <c r="J77" s="1723">
        <f t="shared" si="8"/>
        <v>0</v>
      </c>
      <c r="K77" s="1723">
        <f t="shared" si="8"/>
        <v>0</v>
      </c>
      <c r="L77" s="347"/>
    </row>
    <row r="78" spans="1:12" ht="21.75" customHeight="1" thickTop="1" thickBot="1" x14ac:dyDescent="0.25">
      <c r="A78" s="2140" t="s">
        <v>618</v>
      </c>
      <c r="B78" s="2141"/>
      <c r="C78" s="1722">
        <f t="shared" ref="C78:K78" si="9">C20+C77</f>
        <v>-13943</v>
      </c>
      <c r="D78" s="1722">
        <f t="shared" si="9"/>
        <v>-107214</v>
      </c>
      <c r="E78" s="1722">
        <f t="shared" si="9"/>
        <v>0</v>
      </c>
      <c r="F78" s="1722">
        <f t="shared" si="9"/>
        <v>-12664</v>
      </c>
      <c r="G78" s="1722">
        <f t="shared" si="9"/>
        <v>-19648</v>
      </c>
      <c r="H78" s="1722">
        <f t="shared" si="9"/>
        <v>46294</v>
      </c>
      <c r="I78" s="1722">
        <f t="shared" si="9"/>
        <v>5795</v>
      </c>
      <c r="J78" s="1722">
        <f t="shared" si="9"/>
        <v>2862</v>
      </c>
      <c r="K78" s="1722">
        <f t="shared" si="9"/>
        <v>277</v>
      </c>
      <c r="L78" s="531"/>
    </row>
    <row r="79" spans="1:12" ht="13.5" thickTop="1" x14ac:dyDescent="0.2">
      <c r="A79" s="1514" t="s">
        <v>2073</v>
      </c>
      <c r="B79" s="532"/>
      <c r="C79" s="467">
        <v>1020249</v>
      </c>
      <c r="D79" s="467">
        <v>399507</v>
      </c>
      <c r="E79" s="467">
        <v>0</v>
      </c>
      <c r="F79" s="467">
        <v>185370</v>
      </c>
      <c r="G79" s="467">
        <v>53492</v>
      </c>
      <c r="H79" s="467">
        <v>0</v>
      </c>
      <c r="I79" s="467">
        <v>115159</v>
      </c>
      <c r="J79" s="467">
        <v>15763</v>
      </c>
      <c r="K79" s="467">
        <v>42665</v>
      </c>
      <c r="L79" s="347"/>
    </row>
    <row r="80" spans="1:12" x14ac:dyDescent="0.2">
      <c r="A80" s="2146" t="s">
        <v>1898</v>
      </c>
      <c r="B80" s="2147"/>
      <c r="C80" s="467">
        <v>0</v>
      </c>
      <c r="D80" s="467">
        <v>0</v>
      </c>
      <c r="E80" s="467">
        <v>0</v>
      </c>
      <c r="F80" s="467">
        <v>0</v>
      </c>
      <c r="G80" s="467">
        <v>0</v>
      </c>
      <c r="H80" s="467">
        <v>0</v>
      </c>
      <c r="I80" s="467">
        <v>0</v>
      </c>
      <c r="J80" s="467">
        <v>0</v>
      </c>
      <c r="K80" s="467">
        <v>0</v>
      </c>
      <c r="L80" s="347"/>
    </row>
    <row r="81" spans="1:12" ht="13.5" thickBot="1" x14ac:dyDescent="0.25">
      <c r="A81" s="2138" t="s">
        <v>2074</v>
      </c>
      <c r="B81" s="2139"/>
      <c r="C81" s="1708">
        <f>(SUM(C78:C80))</f>
        <v>1006306</v>
      </c>
      <c r="D81" s="1708">
        <f>SUM(D78:D80)</f>
        <v>292293</v>
      </c>
      <c r="E81" s="1708">
        <f t="shared" ref="E81:K81" si="10">SUM(E78:E80)</f>
        <v>0</v>
      </c>
      <c r="F81" s="1708">
        <f t="shared" si="10"/>
        <v>172706</v>
      </c>
      <c r="G81" s="1708">
        <f t="shared" si="10"/>
        <v>33844</v>
      </c>
      <c r="H81" s="1708">
        <f t="shared" si="10"/>
        <v>46294</v>
      </c>
      <c r="I81" s="1708">
        <f t="shared" si="10"/>
        <v>120954</v>
      </c>
      <c r="J81" s="1708">
        <f t="shared" si="10"/>
        <v>18625</v>
      </c>
      <c r="K81" s="1708">
        <f t="shared" si="10"/>
        <v>42942</v>
      </c>
      <c r="L81" s="347"/>
    </row>
    <row r="82" spans="1:12" ht="0.75" customHeight="1" thickTop="1" thickBot="1" x14ac:dyDescent="0.25">
      <c r="A82" s="534" t="s">
        <v>361</v>
      </c>
      <c r="B82" s="535"/>
      <c r="C82" s="536">
        <f>(C81-C79)</f>
        <v>-13943</v>
      </c>
      <c r="D82" s="536">
        <f t="shared" ref="D82:K82" si="11">(D81-D79)</f>
        <v>-107214</v>
      </c>
      <c r="E82" s="536">
        <f t="shared" si="11"/>
        <v>0</v>
      </c>
      <c r="F82" s="536">
        <f t="shared" si="11"/>
        <v>-12664</v>
      </c>
      <c r="G82" s="536">
        <f t="shared" si="11"/>
        <v>-19648</v>
      </c>
      <c r="H82" s="536">
        <f t="shared" si="11"/>
        <v>46294</v>
      </c>
      <c r="I82" s="536">
        <f t="shared" si="11"/>
        <v>5795</v>
      </c>
      <c r="J82" s="536">
        <f t="shared" si="11"/>
        <v>2862</v>
      </c>
      <c r="K82" s="536">
        <f t="shared" si="11"/>
        <v>277</v>
      </c>
    </row>
    <row r="83" spans="1:12" ht="14.25" hidden="1" thickTop="1" thickBot="1" x14ac:dyDescent="0.25">
      <c r="A83" s="537" t="s">
        <v>362</v>
      </c>
      <c r="B83" s="464"/>
      <c r="C83" s="538">
        <f>C82/C81</f>
        <v>-1.3855626419796761E-2</v>
      </c>
      <c r="D83" s="538">
        <f t="shared" ref="D83:K83" si="12">D82/D81</f>
        <v>-0.36680317352793257</v>
      </c>
      <c r="E83" s="538" t="e">
        <f t="shared" si="12"/>
        <v>#DIV/0!</v>
      </c>
      <c r="F83" s="538">
        <f t="shared" si="12"/>
        <v>-7.3326925526617487E-2</v>
      </c>
      <c r="G83" s="538">
        <f t="shared" si="12"/>
        <v>-0.58054603474766575</v>
      </c>
      <c r="H83" s="538">
        <f t="shared" si="12"/>
        <v>1</v>
      </c>
      <c r="I83" s="538">
        <f t="shared" si="12"/>
        <v>4.7910775997486645E-2</v>
      </c>
      <c r="J83" s="538">
        <f t="shared" si="12"/>
        <v>0.15366442953020135</v>
      </c>
      <c r="K83" s="538">
        <f t="shared" si="12"/>
        <v>6.4505612221135485E-3</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2"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T20" sqref="T20"/>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42" t="s">
        <v>1905</v>
      </c>
      <c r="B1" s="452"/>
      <c r="C1" s="453" t="s">
        <v>445</v>
      </c>
      <c r="D1" s="453" t="s">
        <v>446</v>
      </c>
      <c r="E1" s="453" t="s">
        <v>447</v>
      </c>
      <c r="F1" s="453" t="s">
        <v>448</v>
      </c>
      <c r="G1" s="453" t="s">
        <v>449</v>
      </c>
      <c r="H1" s="453" t="s">
        <v>450</v>
      </c>
      <c r="I1" s="453" t="s">
        <v>451</v>
      </c>
      <c r="J1" s="453" t="s">
        <v>452</v>
      </c>
      <c r="K1" s="453" t="s">
        <v>780</v>
      </c>
    </row>
    <row r="2" spans="1:12" ht="36" x14ac:dyDescent="0.2">
      <c r="A2" s="2143"/>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1155035</v>
      </c>
      <c r="D5" s="480">
        <v>109832</v>
      </c>
      <c r="E5" s="480">
        <v>0</v>
      </c>
      <c r="F5" s="546">
        <v>84862</v>
      </c>
      <c r="G5" s="466">
        <v>9996</v>
      </c>
      <c r="H5" s="466">
        <v>0</v>
      </c>
      <c r="I5" s="466">
        <v>5011</v>
      </c>
      <c r="J5" s="466">
        <v>34943</v>
      </c>
      <c r="K5" s="466">
        <v>0</v>
      </c>
    </row>
    <row r="6" spans="1:12" ht="15" x14ac:dyDescent="0.2">
      <c r="A6" s="463" t="s">
        <v>1761</v>
      </c>
      <c r="B6" s="470">
        <v>1130</v>
      </c>
      <c r="C6" s="466">
        <v>9986</v>
      </c>
      <c r="D6" s="466">
        <v>0</v>
      </c>
      <c r="E6" s="475"/>
      <c r="F6" s="475"/>
      <c r="G6" s="468"/>
      <c r="H6" s="468"/>
      <c r="I6" s="468"/>
      <c r="J6" s="468"/>
      <c r="K6" s="468"/>
    </row>
    <row r="7" spans="1:12" x14ac:dyDescent="0.2">
      <c r="A7" s="463" t="s">
        <v>112</v>
      </c>
      <c r="B7" s="547">
        <v>1140</v>
      </c>
      <c r="C7" s="466">
        <v>9873</v>
      </c>
      <c r="D7" s="466">
        <v>0</v>
      </c>
      <c r="E7" s="468"/>
      <c r="F7" s="467">
        <v>0</v>
      </c>
      <c r="G7" s="467">
        <v>0</v>
      </c>
      <c r="H7" s="467">
        <v>0</v>
      </c>
      <c r="I7" s="468"/>
      <c r="J7" s="468"/>
      <c r="K7" s="468"/>
    </row>
    <row r="8" spans="1:12" x14ac:dyDescent="0.2">
      <c r="A8" s="463" t="s">
        <v>433</v>
      </c>
      <c r="B8" s="470">
        <v>1150</v>
      </c>
      <c r="C8" s="475"/>
      <c r="D8" s="475"/>
      <c r="E8" s="476"/>
      <c r="F8" s="476"/>
      <c r="G8" s="480">
        <v>9996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1174894</v>
      </c>
      <c r="D12" s="1727">
        <f t="shared" si="0"/>
        <v>109832</v>
      </c>
      <c r="E12" s="1727">
        <f t="shared" si="0"/>
        <v>0</v>
      </c>
      <c r="F12" s="1727">
        <f t="shared" si="0"/>
        <v>84862</v>
      </c>
      <c r="G12" s="1727">
        <f t="shared" si="0"/>
        <v>19992</v>
      </c>
      <c r="H12" s="1727">
        <f t="shared" si="0"/>
        <v>0</v>
      </c>
      <c r="I12" s="1727">
        <f t="shared" si="0"/>
        <v>5011</v>
      </c>
      <c r="J12" s="1727">
        <f t="shared" si="0"/>
        <v>34943</v>
      </c>
      <c r="K12" s="1708">
        <f t="shared" si="0"/>
        <v>0</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41</v>
      </c>
      <c r="D14" s="466">
        <v>0</v>
      </c>
      <c r="E14" s="466">
        <v>0</v>
      </c>
      <c r="F14" s="466">
        <v>4</v>
      </c>
      <c r="G14" s="466">
        <v>0</v>
      </c>
      <c r="H14" s="466">
        <v>0</v>
      </c>
      <c r="I14" s="466">
        <v>0</v>
      </c>
      <c r="J14" s="467">
        <v>1</v>
      </c>
      <c r="K14" s="466">
        <v>0</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0</v>
      </c>
      <c r="D16" s="466">
        <v>18552</v>
      </c>
      <c r="E16" s="466">
        <v>0</v>
      </c>
      <c r="F16" s="466">
        <v>0</v>
      </c>
      <c r="G16" s="466">
        <v>7786</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41</v>
      </c>
      <c r="D18" s="1730">
        <f t="shared" ref="D18:K18" si="1">SUM(D14:D17)</f>
        <v>18552</v>
      </c>
      <c r="E18" s="1730">
        <f t="shared" si="1"/>
        <v>0</v>
      </c>
      <c r="F18" s="1730">
        <f t="shared" si="1"/>
        <v>4</v>
      </c>
      <c r="G18" s="1730">
        <f t="shared" si="1"/>
        <v>7786</v>
      </c>
      <c r="H18" s="1730">
        <f t="shared" si="1"/>
        <v>0</v>
      </c>
      <c r="I18" s="1730">
        <f t="shared" si="1"/>
        <v>0</v>
      </c>
      <c r="J18" s="1730">
        <f t="shared" si="1"/>
        <v>1</v>
      </c>
      <c r="K18" s="1731">
        <f t="shared" si="1"/>
        <v>0</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5575</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5575</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10912</v>
      </c>
      <c r="D65" s="466">
        <v>3238</v>
      </c>
      <c r="E65" s="466">
        <v>0</v>
      </c>
      <c r="F65" s="467">
        <v>1852</v>
      </c>
      <c r="G65" s="466">
        <v>49</v>
      </c>
      <c r="H65" s="466">
        <v>87</v>
      </c>
      <c r="I65" s="466">
        <v>784</v>
      </c>
      <c r="J65" s="467">
        <v>123</v>
      </c>
      <c r="K65" s="466">
        <v>277</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10912</v>
      </c>
      <c r="D67" s="1708">
        <f t="shared" ref="D67:K67" si="2">SUM(D65:D66)</f>
        <v>3238</v>
      </c>
      <c r="E67" s="1708">
        <f t="shared" si="2"/>
        <v>0</v>
      </c>
      <c r="F67" s="1708">
        <f t="shared" si="2"/>
        <v>1852</v>
      </c>
      <c r="G67" s="1708">
        <f t="shared" si="2"/>
        <v>49</v>
      </c>
      <c r="H67" s="1708">
        <f t="shared" si="2"/>
        <v>87</v>
      </c>
      <c r="I67" s="1708">
        <f t="shared" si="2"/>
        <v>784</v>
      </c>
      <c r="J67" s="1708">
        <f t="shared" si="2"/>
        <v>123</v>
      </c>
      <c r="K67" s="1708">
        <f t="shared" si="2"/>
        <v>277</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36188</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0</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2092</v>
      </c>
      <c r="D73" s="468"/>
      <c r="E73" s="468"/>
      <c r="F73" s="468"/>
      <c r="G73" s="468"/>
      <c r="H73" s="468"/>
      <c r="I73" s="468"/>
      <c r="J73" s="468"/>
      <c r="K73" s="468"/>
    </row>
    <row r="74" spans="1:11" ht="12.75" customHeight="1" x14ac:dyDescent="0.2">
      <c r="A74" s="463" t="s">
        <v>25</v>
      </c>
      <c r="B74" s="470">
        <v>1690</v>
      </c>
      <c r="C74" s="549">
        <v>0</v>
      </c>
      <c r="D74" s="468"/>
      <c r="E74" s="468"/>
      <c r="F74" s="468"/>
      <c r="G74" s="468"/>
      <c r="H74" s="468"/>
      <c r="I74" s="468"/>
      <c r="J74" s="468"/>
      <c r="K74" s="468"/>
    </row>
    <row r="75" spans="1:11" ht="12.75" customHeight="1" thickBot="1" x14ac:dyDescent="0.25">
      <c r="A75" s="1728" t="s">
        <v>569</v>
      </c>
      <c r="B75" s="1729"/>
      <c r="C75" s="1708">
        <f>SUM(C69:C74)</f>
        <v>38280</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6884</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0</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6884</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11705</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11705</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0</v>
      </c>
      <c r="E95" s="519"/>
      <c r="F95" s="519"/>
      <c r="G95" s="519"/>
      <c r="H95" s="519"/>
      <c r="I95" s="519"/>
      <c r="J95" s="519"/>
      <c r="K95" s="519"/>
    </row>
    <row r="96" spans="1:11" ht="12.75" customHeight="1" x14ac:dyDescent="0.2">
      <c r="A96" s="463" t="s">
        <v>409</v>
      </c>
      <c r="B96" s="470">
        <v>1920</v>
      </c>
      <c r="C96" s="549">
        <v>640</v>
      </c>
      <c r="D96" s="549">
        <v>1200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6</v>
      </c>
      <c r="D99" s="466">
        <v>0</v>
      </c>
      <c r="E99" s="466">
        <v>0</v>
      </c>
      <c r="F99" s="466">
        <v>0</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0</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46207</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18993</v>
      </c>
      <c r="D107" s="466">
        <v>28</v>
      </c>
      <c r="E107" s="466">
        <v>0</v>
      </c>
      <c r="F107" s="466">
        <v>0</v>
      </c>
      <c r="G107" s="466">
        <v>0</v>
      </c>
      <c r="H107" s="466">
        <v>0</v>
      </c>
      <c r="I107" s="466">
        <v>0</v>
      </c>
      <c r="J107" s="467">
        <v>0</v>
      </c>
      <c r="K107" s="466">
        <v>0</v>
      </c>
    </row>
    <row r="108" spans="1:12" ht="12.75" customHeight="1" thickBot="1" x14ac:dyDescent="0.25">
      <c r="A108" s="1728" t="s">
        <v>508</v>
      </c>
      <c r="B108" s="1732"/>
      <c r="C108" s="1727">
        <f>SUM(C95:C107)</f>
        <v>19639</v>
      </c>
      <c r="D108" s="1727">
        <f t="shared" ref="D108:K108" si="3">SUM(D95:D107)</f>
        <v>1228</v>
      </c>
      <c r="E108" s="1727">
        <f t="shared" si="3"/>
        <v>0</v>
      </c>
      <c r="F108" s="1727">
        <f t="shared" si="3"/>
        <v>0</v>
      </c>
      <c r="G108" s="1727">
        <f t="shared" si="3"/>
        <v>0</v>
      </c>
      <c r="H108" s="1727">
        <f t="shared" si="3"/>
        <v>46207</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1267930</v>
      </c>
      <c r="D109" s="1735">
        <f t="shared" si="4"/>
        <v>132850</v>
      </c>
      <c r="E109" s="1735">
        <f t="shared" si="4"/>
        <v>0</v>
      </c>
      <c r="F109" s="1735">
        <f t="shared" si="4"/>
        <v>86718</v>
      </c>
      <c r="G109" s="1735">
        <f t="shared" si="4"/>
        <v>27827</v>
      </c>
      <c r="H109" s="1735">
        <f t="shared" si="4"/>
        <v>46294</v>
      </c>
      <c r="I109" s="1735">
        <f t="shared" si="4"/>
        <v>5795</v>
      </c>
      <c r="J109" s="1735">
        <f t="shared" si="4"/>
        <v>35067</v>
      </c>
      <c r="K109" s="1722">
        <f t="shared" si="4"/>
        <v>277</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110724</v>
      </c>
      <c r="D117" s="480">
        <v>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110724</v>
      </c>
      <c r="D121" s="1727">
        <f t="shared" si="5"/>
        <v>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11205</v>
      </c>
      <c r="D125" s="559"/>
      <c r="E125" s="468"/>
      <c r="F125" s="466">
        <v>5625</v>
      </c>
      <c r="G125" s="468"/>
      <c r="H125" s="468"/>
      <c r="I125" s="468"/>
      <c r="J125" s="468"/>
      <c r="K125" s="468"/>
    </row>
    <row r="126" spans="1:11" ht="12.75" customHeight="1" x14ac:dyDescent="0.2">
      <c r="A126" s="463" t="s">
        <v>922</v>
      </c>
      <c r="B126" s="560">
        <v>3110</v>
      </c>
      <c r="C126" s="549">
        <v>0</v>
      </c>
      <c r="D126" s="466">
        <v>0</v>
      </c>
      <c r="E126" s="468"/>
      <c r="F126" s="466">
        <v>0</v>
      </c>
      <c r="G126" s="468"/>
      <c r="H126" s="468"/>
      <c r="I126" s="468"/>
      <c r="J126" s="468"/>
      <c r="K126" s="468"/>
    </row>
    <row r="127" spans="1:11" ht="12.75" customHeight="1" x14ac:dyDescent="0.2">
      <c r="A127" s="463" t="s">
        <v>107</v>
      </c>
      <c r="B127" s="560">
        <v>3120</v>
      </c>
      <c r="C127" s="466">
        <v>24130</v>
      </c>
      <c r="D127" s="559"/>
      <c r="E127" s="468"/>
      <c r="F127" s="466">
        <v>0</v>
      </c>
      <c r="G127" s="468"/>
      <c r="H127" s="468"/>
      <c r="I127" s="468"/>
      <c r="J127" s="468"/>
      <c r="K127" s="468"/>
    </row>
    <row r="128" spans="1:11" ht="12.75" customHeight="1" x14ac:dyDescent="0.2">
      <c r="A128" s="463" t="s">
        <v>1522</v>
      </c>
      <c r="B128" s="560">
        <v>3130</v>
      </c>
      <c r="C128" s="466">
        <v>0</v>
      </c>
      <c r="D128" s="559"/>
      <c r="E128" s="468"/>
      <c r="F128" s="466">
        <v>0</v>
      </c>
      <c r="G128" s="468"/>
      <c r="H128" s="468"/>
      <c r="I128" s="468"/>
      <c r="J128" s="468"/>
      <c r="K128" s="468"/>
    </row>
    <row r="129" spans="1:11" ht="12.75" customHeight="1" x14ac:dyDescent="0.2">
      <c r="A129" s="463" t="s">
        <v>139</v>
      </c>
      <c r="B129" s="560">
        <v>3145</v>
      </c>
      <c r="C129" s="466">
        <v>0</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35335</v>
      </c>
      <c r="D131" s="1727">
        <f>SUM(D124:D130)</f>
        <v>0</v>
      </c>
      <c r="E131" s="469" t="s">
        <v>1231</v>
      </c>
      <c r="F131" s="1727">
        <f>SUM(F124:F130)</f>
        <v>5625</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0</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238</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0</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87099</v>
      </c>
      <c r="G151" s="467">
        <v>0</v>
      </c>
      <c r="H151" s="468"/>
      <c r="I151" s="468"/>
      <c r="J151" s="468"/>
      <c r="K151" s="468"/>
    </row>
    <row r="152" spans="1:11" ht="12.75" customHeight="1" x14ac:dyDescent="0.2">
      <c r="A152" s="463" t="s">
        <v>1117</v>
      </c>
      <c r="B152" s="560">
        <v>3510</v>
      </c>
      <c r="C152" s="549">
        <v>0</v>
      </c>
      <c r="D152" s="466">
        <v>0</v>
      </c>
      <c r="E152" s="559"/>
      <c r="F152" s="466">
        <v>11454</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98553</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0</v>
      </c>
      <c r="D158" s="576">
        <v>0</v>
      </c>
      <c r="E158" s="559"/>
      <c r="F158" s="574">
        <v>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0</v>
      </c>
      <c r="D171" s="578">
        <v>0</v>
      </c>
      <c r="E171" s="578">
        <v>0</v>
      </c>
      <c r="F171" s="578">
        <v>0</v>
      </c>
      <c r="G171" s="579">
        <v>0</v>
      </c>
      <c r="H171" s="580">
        <v>0</v>
      </c>
      <c r="I171" s="579">
        <v>0</v>
      </c>
      <c r="J171" s="579">
        <v>0</v>
      </c>
      <c r="K171" s="580">
        <v>0</v>
      </c>
    </row>
    <row r="172" spans="1:11" ht="12.75" customHeight="1" thickTop="1" thickBot="1" x14ac:dyDescent="0.25">
      <c r="A172" s="2162" t="s">
        <v>418</v>
      </c>
      <c r="B172" s="2163"/>
      <c r="C172" s="1742">
        <f t="shared" ref="C172:K172" si="6">SUM(C131,C140,C144,C145:C149,C154,C155:C170,C171)</f>
        <v>35573</v>
      </c>
      <c r="D172" s="1742">
        <f t="shared" si="6"/>
        <v>0</v>
      </c>
      <c r="E172" s="1742">
        <f t="shared" si="6"/>
        <v>0</v>
      </c>
      <c r="F172" s="1742">
        <f t="shared" si="6"/>
        <v>104178</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146297</v>
      </c>
      <c r="D173" s="1735">
        <f>SUM(D121,D172)</f>
        <v>0</v>
      </c>
      <c r="E173" s="1735">
        <f>SUM(E121,E172)</f>
        <v>0</v>
      </c>
      <c r="F173" s="1735">
        <f t="shared" ref="F173:K173" si="7">SUM(F121,F172)</f>
        <v>104178</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4" t="s">
        <v>1572</v>
      </c>
      <c r="B175" s="2165"/>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8" t="s">
        <v>1764</v>
      </c>
      <c r="B178" s="2169"/>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72" t="s">
        <v>1763</v>
      </c>
      <c r="B179" s="2173"/>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20500</v>
      </c>
      <c r="D183" s="466">
        <v>0</v>
      </c>
      <c r="E183" s="468"/>
      <c r="F183" s="466">
        <v>0</v>
      </c>
      <c r="G183" s="466">
        <v>0</v>
      </c>
      <c r="H183" s="466">
        <v>0</v>
      </c>
      <c r="I183" s="468"/>
      <c r="J183" s="468"/>
      <c r="K183" s="466">
        <v>0</v>
      </c>
    </row>
    <row r="184" spans="1:11" ht="13.5" thickBot="1" x14ac:dyDescent="0.25">
      <c r="A184" s="2170" t="s">
        <v>818</v>
      </c>
      <c r="B184" s="2171"/>
      <c r="C184" s="1727">
        <f>SUM(C180:C183)</f>
        <v>20500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6" t="s">
        <v>1906</v>
      </c>
      <c r="B185" s="2167"/>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24686</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24686</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2943</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2943</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3143</v>
      </c>
      <c r="D220" s="466">
        <v>0</v>
      </c>
      <c r="E220" s="468"/>
      <c r="F220" s="466">
        <v>0</v>
      </c>
      <c r="G220" s="466">
        <v>0</v>
      </c>
      <c r="H220" s="468"/>
      <c r="I220" s="468"/>
      <c r="J220" s="468"/>
      <c r="K220" s="468"/>
    </row>
    <row r="221" spans="1:11" ht="12.75" customHeight="1" x14ac:dyDescent="0.2">
      <c r="A221" s="463" t="s">
        <v>1114</v>
      </c>
      <c r="B221" s="470">
        <v>4625</v>
      </c>
      <c r="C221" s="549">
        <v>0</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3143</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0</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949</v>
      </c>
      <c r="D270" s="574">
        <v>3802</v>
      </c>
      <c r="E270" s="468"/>
      <c r="F270" s="574">
        <v>0</v>
      </c>
      <c r="G270" s="574">
        <v>0</v>
      </c>
      <c r="H270" s="468"/>
      <c r="I270" s="468"/>
      <c r="J270" s="468"/>
      <c r="K270" s="468"/>
    </row>
    <row r="271" spans="1:11" ht="12.75" customHeight="1" thickTop="1" thickBot="1" x14ac:dyDescent="0.25">
      <c r="A271" s="463" t="s">
        <v>395</v>
      </c>
      <c r="B271" s="470">
        <v>4992</v>
      </c>
      <c r="C271" s="573">
        <v>0</v>
      </c>
      <c r="D271" s="574">
        <v>4244</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31721</v>
      </c>
      <c r="D273" s="1735">
        <f t="shared" si="10"/>
        <v>8046</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52221</v>
      </c>
      <c r="D274" s="1735">
        <f>SUM(D178,D184,D273)</f>
        <v>8046</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1466448</v>
      </c>
      <c r="D275" s="1735">
        <f t="shared" si="12"/>
        <v>140896</v>
      </c>
      <c r="E275" s="1735">
        <f t="shared" si="12"/>
        <v>0</v>
      </c>
      <c r="F275" s="1735">
        <f t="shared" si="12"/>
        <v>190896</v>
      </c>
      <c r="G275" s="1735">
        <f t="shared" si="12"/>
        <v>27827</v>
      </c>
      <c r="H275" s="1735">
        <f t="shared" si="12"/>
        <v>46294</v>
      </c>
      <c r="I275" s="1735">
        <f t="shared" si="12"/>
        <v>5795</v>
      </c>
      <c r="J275" s="1735">
        <f t="shared" si="12"/>
        <v>35067</v>
      </c>
      <c r="K275" s="1722">
        <f t="shared" si="12"/>
        <v>277</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2"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T20" sqref="T20"/>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42"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4"/>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80" t="s">
        <v>315</v>
      </c>
      <c r="B3" s="2181"/>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649696</v>
      </c>
      <c r="D5" s="466">
        <v>63567</v>
      </c>
      <c r="E5" s="466">
        <v>44629</v>
      </c>
      <c r="F5" s="466">
        <v>19880</v>
      </c>
      <c r="G5" s="466">
        <v>11939</v>
      </c>
      <c r="H5" s="466">
        <v>0</v>
      </c>
      <c r="I5" s="467">
        <v>0</v>
      </c>
      <c r="J5" s="467">
        <v>0</v>
      </c>
      <c r="K5" s="1691">
        <f>SUM(C5:J5)</f>
        <v>789711</v>
      </c>
      <c r="L5" s="466">
        <v>845855</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0</v>
      </c>
      <c r="D7" s="467">
        <v>0</v>
      </c>
      <c r="E7" s="467">
        <v>0</v>
      </c>
      <c r="F7" s="467">
        <v>0</v>
      </c>
      <c r="G7" s="467">
        <v>0</v>
      </c>
      <c r="H7" s="467">
        <v>0</v>
      </c>
      <c r="I7" s="467">
        <v>0</v>
      </c>
      <c r="J7" s="467">
        <v>0</v>
      </c>
      <c r="K7" s="1691">
        <f t="shared" ref="K7:K32" si="0">SUM(C7:J7)</f>
        <v>0</v>
      </c>
      <c r="L7" s="466">
        <v>0</v>
      </c>
    </row>
    <row r="8" spans="1:14" x14ac:dyDescent="0.2">
      <c r="A8" s="1524" t="s">
        <v>166</v>
      </c>
      <c r="B8" s="613">
        <v>1200</v>
      </c>
      <c r="C8" s="466">
        <v>8183</v>
      </c>
      <c r="D8" s="466">
        <v>21</v>
      </c>
      <c r="E8" s="466">
        <v>297</v>
      </c>
      <c r="F8" s="466">
        <v>0</v>
      </c>
      <c r="G8" s="466">
        <v>0</v>
      </c>
      <c r="H8" s="466">
        <v>0</v>
      </c>
      <c r="I8" s="467">
        <v>0</v>
      </c>
      <c r="J8" s="467">
        <v>0</v>
      </c>
      <c r="K8" s="1691">
        <f t="shared" si="0"/>
        <v>8501</v>
      </c>
      <c r="L8" s="466">
        <v>9427</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0</v>
      </c>
      <c r="D10" s="466">
        <v>0</v>
      </c>
      <c r="E10" s="466">
        <v>0</v>
      </c>
      <c r="F10" s="466">
        <v>0</v>
      </c>
      <c r="G10" s="466">
        <v>0</v>
      </c>
      <c r="H10" s="466">
        <v>0</v>
      </c>
      <c r="I10" s="467">
        <v>0</v>
      </c>
      <c r="J10" s="467">
        <v>0</v>
      </c>
      <c r="K10" s="1691">
        <f t="shared" si="0"/>
        <v>0</v>
      </c>
      <c r="L10" s="466">
        <v>0</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6631</v>
      </c>
      <c r="F12" s="466">
        <v>0</v>
      </c>
      <c r="G12" s="466">
        <v>0</v>
      </c>
      <c r="H12" s="466">
        <v>0</v>
      </c>
      <c r="I12" s="467">
        <v>0</v>
      </c>
      <c r="J12" s="467">
        <v>0</v>
      </c>
      <c r="K12" s="1691">
        <f t="shared" si="0"/>
        <v>6631</v>
      </c>
      <c r="L12" s="466">
        <v>8000</v>
      </c>
    </row>
    <row r="13" spans="1:14" x14ac:dyDescent="0.2">
      <c r="A13" s="1524" t="s">
        <v>747</v>
      </c>
      <c r="B13" s="613">
        <v>1400</v>
      </c>
      <c r="C13" s="467">
        <v>0</v>
      </c>
      <c r="D13" s="466">
        <v>0</v>
      </c>
      <c r="E13" s="466">
        <v>0</v>
      </c>
      <c r="F13" s="466">
        <v>0</v>
      </c>
      <c r="G13" s="466">
        <v>0</v>
      </c>
      <c r="H13" s="466">
        <v>0</v>
      </c>
      <c r="I13" s="467">
        <v>0</v>
      </c>
      <c r="J13" s="467">
        <v>0</v>
      </c>
      <c r="K13" s="1691">
        <f t="shared" si="0"/>
        <v>0</v>
      </c>
      <c r="L13" s="466">
        <v>0</v>
      </c>
    </row>
    <row r="14" spans="1:14" x14ac:dyDescent="0.2">
      <c r="A14" s="1524" t="s">
        <v>1020</v>
      </c>
      <c r="B14" s="613">
        <v>1500</v>
      </c>
      <c r="C14" s="467">
        <v>41577</v>
      </c>
      <c r="D14" s="466">
        <v>437</v>
      </c>
      <c r="E14" s="466">
        <v>16723</v>
      </c>
      <c r="F14" s="466">
        <v>9859</v>
      </c>
      <c r="G14" s="466">
        <v>0</v>
      </c>
      <c r="H14" s="466">
        <v>0</v>
      </c>
      <c r="I14" s="467">
        <v>0</v>
      </c>
      <c r="J14" s="467">
        <v>0</v>
      </c>
      <c r="K14" s="1691">
        <f t="shared" si="0"/>
        <v>68596</v>
      </c>
      <c r="L14" s="466">
        <v>65261</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0</v>
      </c>
      <c r="D17" s="467">
        <v>0</v>
      </c>
      <c r="E17" s="467">
        <v>0</v>
      </c>
      <c r="F17" s="467">
        <v>0</v>
      </c>
      <c r="G17" s="467">
        <v>0</v>
      </c>
      <c r="H17" s="467">
        <v>0</v>
      </c>
      <c r="I17" s="467">
        <v>0</v>
      </c>
      <c r="J17" s="467">
        <v>0</v>
      </c>
      <c r="K17" s="1691">
        <f t="shared" si="0"/>
        <v>0</v>
      </c>
      <c r="L17" s="466">
        <v>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0</v>
      </c>
      <c r="I22" s="615"/>
      <c r="J22" s="476"/>
      <c r="K22" s="1691">
        <f t="shared" si="0"/>
        <v>0</v>
      </c>
      <c r="L22" s="466">
        <v>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699456</v>
      </c>
      <c r="D33" s="1690">
        <f t="shared" ref="D33:L33" si="1">SUM(D5:D32)</f>
        <v>64025</v>
      </c>
      <c r="E33" s="1690">
        <f t="shared" si="1"/>
        <v>68280</v>
      </c>
      <c r="F33" s="1690">
        <f t="shared" si="1"/>
        <v>29739</v>
      </c>
      <c r="G33" s="1690">
        <f t="shared" si="1"/>
        <v>11939</v>
      </c>
      <c r="H33" s="1690">
        <f t="shared" si="1"/>
        <v>0</v>
      </c>
      <c r="I33" s="1690">
        <f t="shared" si="1"/>
        <v>0</v>
      </c>
      <c r="J33" s="1690">
        <f t="shared" si="1"/>
        <v>0</v>
      </c>
      <c r="K33" s="1690">
        <f t="shared" si="1"/>
        <v>873439</v>
      </c>
      <c r="L33" s="1690">
        <f t="shared" si="1"/>
        <v>928543</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0</v>
      </c>
      <c r="D37" s="466">
        <v>0</v>
      </c>
      <c r="E37" s="466">
        <v>0</v>
      </c>
      <c r="F37" s="466">
        <v>0</v>
      </c>
      <c r="G37" s="466">
        <v>0</v>
      </c>
      <c r="H37" s="466">
        <v>0</v>
      </c>
      <c r="I37" s="467">
        <v>0</v>
      </c>
      <c r="J37" s="467">
        <v>0</v>
      </c>
      <c r="K37" s="1691">
        <f t="shared" si="2"/>
        <v>0</v>
      </c>
      <c r="L37" s="466">
        <v>0</v>
      </c>
    </row>
    <row r="38" spans="1:14" x14ac:dyDescent="0.2">
      <c r="A38" s="1524" t="s">
        <v>207</v>
      </c>
      <c r="B38" s="613">
        <v>2130</v>
      </c>
      <c r="C38" s="466">
        <v>0</v>
      </c>
      <c r="D38" s="466">
        <v>0</v>
      </c>
      <c r="E38" s="466">
        <v>0</v>
      </c>
      <c r="F38" s="466">
        <v>0</v>
      </c>
      <c r="G38" s="466">
        <v>0</v>
      </c>
      <c r="H38" s="466">
        <v>0</v>
      </c>
      <c r="I38" s="467">
        <v>0</v>
      </c>
      <c r="J38" s="467">
        <v>0</v>
      </c>
      <c r="K38" s="1691">
        <f t="shared" si="2"/>
        <v>0</v>
      </c>
      <c r="L38" s="466">
        <v>0</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0</v>
      </c>
      <c r="D40" s="466">
        <v>0</v>
      </c>
      <c r="E40" s="466">
        <v>0</v>
      </c>
      <c r="F40" s="466">
        <v>0</v>
      </c>
      <c r="G40" s="466">
        <v>0</v>
      </c>
      <c r="H40" s="466">
        <v>0</v>
      </c>
      <c r="I40" s="467">
        <v>0</v>
      </c>
      <c r="J40" s="467">
        <v>0</v>
      </c>
      <c r="K40" s="1691">
        <f t="shared" si="2"/>
        <v>0</v>
      </c>
      <c r="L40" s="466">
        <v>0</v>
      </c>
    </row>
    <row r="41" spans="1:14" x14ac:dyDescent="0.2">
      <c r="A41" s="1524" t="s">
        <v>1768</v>
      </c>
      <c r="B41" s="613">
        <v>2190</v>
      </c>
      <c r="C41" s="466">
        <v>0</v>
      </c>
      <c r="D41" s="466">
        <v>0</v>
      </c>
      <c r="E41" s="466">
        <v>0</v>
      </c>
      <c r="F41" s="466">
        <v>0</v>
      </c>
      <c r="G41" s="466">
        <v>0</v>
      </c>
      <c r="H41" s="466">
        <v>0</v>
      </c>
      <c r="I41" s="467">
        <v>0</v>
      </c>
      <c r="J41" s="467">
        <v>0</v>
      </c>
      <c r="K41" s="1691">
        <f t="shared" si="2"/>
        <v>0</v>
      </c>
      <c r="L41" s="466">
        <v>0</v>
      </c>
    </row>
    <row r="42" spans="1:14" ht="12.75" customHeight="1" thickBot="1" x14ac:dyDescent="0.25">
      <c r="A42" s="1688" t="s">
        <v>581</v>
      </c>
      <c r="B42" s="1689" t="s">
        <v>740</v>
      </c>
      <c r="C42" s="1690">
        <f>SUM(C36:C41)</f>
        <v>0</v>
      </c>
      <c r="D42" s="1690">
        <f t="shared" ref="D42:L42" si="3">SUM(D36:D41)</f>
        <v>0</v>
      </c>
      <c r="E42" s="1690">
        <f t="shared" si="3"/>
        <v>0</v>
      </c>
      <c r="F42" s="1690">
        <f t="shared" si="3"/>
        <v>0</v>
      </c>
      <c r="G42" s="1690">
        <f t="shared" si="3"/>
        <v>0</v>
      </c>
      <c r="H42" s="1690">
        <f t="shared" si="3"/>
        <v>0</v>
      </c>
      <c r="I42" s="1690">
        <f t="shared" si="3"/>
        <v>0</v>
      </c>
      <c r="J42" s="1690">
        <f t="shared" si="3"/>
        <v>0</v>
      </c>
      <c r="K42" s="1690">
        <f t="shared" si="3"/>
        <v>0</v>
      </c>
      <c r="L42" s="1690">
        <f t="shared" si="3"/>
        <v>0</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0</v>
      </c>
      <c r="D44" s="480">
        <v>0</v>
      </c>
      <c r="E44" s="480">
        <v>29123</v>
      </c>
      <c r="F44" s="480">
        <v>1101</v>
      </c>
      <c r="G44" s="480">
        <v>8984</v>
      </c>
      <c r="H44" s="480">
        <v>0</v>
      </c>
      <c r="I44" s="467">
        <v>0</v>
      </c>
      <c r="J44" s="467">
        <v>0</v>
      </c>
      <c r="K44" s="1692">
        <f>SUM(C44:J44)</f>
        <v>39208</v>
      </c>
      <c r="L44" s="480">
        <v>58200</v>
      </c>
    </row>
    <row r="45" spans="1:14" x14ac:dyDescent="0.2">
      <c r="A45" s="1524" t="s">
        <v>869</v>
      </c>
      <c r="B45" s="613">
        <v>2220</v>
      </c>
      <c r="C45" s="467">
        <v>15639</v>
      </c>
      <c r="D45" s="466">
        <v>0</v>
      </c>
      <c r="E45" s="466">
        <v>669</v>
      </c>
      <c r="F45" s="466">
        <v>0</v>
      </c>
      <c r="G45" s="466">
        <v>0</v>
      </c>
      <c r="H45" s="466">
        <v>0</v>
      </c>
      <c r="I45" s="467">
        <v>0</v>
      </c>
      <c r="J45" s="467">
        <v>0</v>
      </c>
      <c r="K45" s="1692">
        <f>SUM(C45:J45)</f>
        <v>16308</v>
      </c>
      <c r="L45" s="466">
        <v>24658</v>
      </c>
    </row>
    <row r="46" spans="1:14" x14ac:dyDescent="0.2">
      <c r="A46" s="1524" t="s">
        <v>870</v>
      </c>
      <c r="B46" s="613">
        <v>2230</v>
      </c>
      <c r="C46" s="467">
        <v>0</v>
      </c>
      <c r="D46" s="466">
        <v>0</v>
      </c>
      <c r="E46" s="466">
        <v>5379</v>
      </c>
      <c r="F46" s="466">
        <v>255</v>
      </c>
      <c r="G46" s="466">
        <v>0</v>
      </c>
      <c r="H46" s="466">
        <v>0</v>
      </c>
      <c r="I46" s="467">
        <v>0</v>
      </c>
      <c r="J46" s="467">
        <v>0</v>
      </c>
      <c r="K46" s="1692">
        <f>SUM(C46:J46)</f>
        <v>5634</v>
      </c>
      <c r="L46" s="466">
        <v>6812</v>
      </c>
    </row>
    <row r="47" spans="1:14" ht="12.75" customHeight="1" thickBot="1" x14ac:dyDescent="0.25">
      <c r="A47" s="1688" t="s">
        <v>582</v>
      </c>
      <c r="B47" s="1689" t="s">
        <v>32</v>
      </c>
      <c r="C47" s="1690">
        <f>SUM(C44:C46)</f>
        <v>15639</v>
      </c>
      <c r="D47" s="1690">
        <f t="shared" ref="D47:K47" si="4">SUM(D44:D46)</f>
        <v>0</v>
      </c>
      <c r="E47" s="1690">
        <f t="shared" si="4"/>
        <v>35171</v>
      </c>
      <c r="F47" s="1690">
        <f t="shared" si="4"/>
        <v>1356</v>
      </c>
      <c r="G47" s="1690">
        <f t="shared" si="4"/>
        <v>8984</v>
      </c>
      <c r="H47" s="1690">
        <f t="shared" si="4"/>
        <v>0</v>
      </c>
      <c r="I47" s="1690">
        <f t="shared" si="4"/>
        <v>0</v>
      </c>
      <c r="J47" s="1690">
        <f t="shared" si="4"/>
        <v>0</v>
      </c>
      <c r="K47" s="1690">
        <f t="shared" si="4"/>
        <v>61150</v>
      </c>
      <c r="L47" s="1690">
        <f>SUM(L44:L46)</f>
        <v>89670</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2500</v>
      </c>
      <c r="D49" s="480">
        <v>0</v>
      </c>
      <c r="E49" s="480">
        <v>23839</v>
      </c>
      <c r="F49" s="480">
        <v>3226</v>
      </c>
      <c r="G49" s="480">
        <v>0</v>
      </c>
      <c r="H49" s="480">
        <v>0</v>
      </c>
      <c r="I49" s="467">
        <v>0</v>
      </c>
      <c r="J49" s="467">
        <v>0</v>
      </c>
      <c r="K49" s="1692">
        <f>SUM(C49:J49)</f>
        <v>29565</v>
      </c>
      <c r="L49" s="466">
        <v>26000</v>
      </c>
    </row>
    <row r="50" spans="1:14" x14ac:dyDescent="0.2">
      <c r="A50" s="1524" t="s">
        <v>872</v>
      </c>
      <c r="B50" s="613">
        <v>2320</v>
      </c>
      <c r="C50" s="466">
        <v>106799</v>
      </c>
      <c r="D50" s="466">
        <v>29266</v>
      </c>
      <c r="E50" s="466">
        <v>0</v>
      </c>
      <c r="F50" s="466">
        <v>1319</v>
      </c>
      <c r="G50" s="466">
        <v>0</v>
      </c>
      <c r="H50" s="466">
        <v>0</v>
      </c>
      <c r="I50" s="467">
        <v>0</v>
      </c>
      <c r="J50" s="467">
        <v>0</v>
      </c>
      <c r="K50" s="1692">
        <f>SUM(C50:J50)</f>
        <v>137384</v>
      </c>
      <c r="L50" s="466">
        <v>137397</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109299</v>
      </c>
      <c r="D53" s="1690">
        <f t="shared" ref="D53:L53" si="5">SUM(D49:D52)</f>
        <v>29266</v>
      </c>
      <c r="E53" s="1690">
        <f t="shared" si="5"/>
        <v>23839</v>
      </c>
      <c r="F53" s="1690">
        <f t="shared" si="5"/>
        <v>4545</v>
      </c>
      <c r="G53" s="1690">
        <f t="shared" si="5"/>
        <v>0</v>
      </c>
      <c r="H53" s="1690">
        <f t="shared" si="5"/>
        <v>0</v>
      </c>
      <c r="I53" s="1690">
        <f t="shared" si="5"/>
        <v>0</v>
      </c>
      <c r="J53" s="1690">
        <f t="shared" si="5"/>
        <v>0</v>
      </c>
      <c r="K53" s="1690">
        <f t="shared" si="5"/>
        <v>166949</v>
      </c>
      <c r="L53" s="1690">
        <f t="shared" si="5"/>
        <v>163397</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0</v>
      </c>
      <c r="D55" s="480">
        <v>0</v>
      </c>
      <c r="E55" s="480">
        <v>0</v>
      </c>
      <c r="F55" s="480">
        <v>0</v>
      </c>
      <c r="G55" s="480">
        <v>0</v>
      </c>
      <c r="H55" s="480">
        <v>0</v>
      </c>
      <c r="I55" s="467">
        <v>0</v>
      </c>
      <c r="J55" s="467">
        <v>0</v>
      </c>
      <c r="K55" s="1692">
        <f>SUM(C55:J55)</f>
        <v>0</v>
      </c>
      <c r="L55" s="480">
        <v>0</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0</v>
      </c>
      <c r="D57" s="1694">
        <f t="shared" ref="D57:K57" si="6">SUM(D55:D56)</f>
        <v>0</v>
      </c>
      <c r="E57" s="1694">
        <f t="shared" si="6"/>
        <v>0</v>
      </c>
      <c r="F57" s="1694">
        <f t="shared" si="6"/>
        <v>0</v>
      </c>
      <c r="G57" s="1694">
        <f t="shared" si="6"/>
        <v>0</v>
      </c>
      <c r="H57" s="1694">
        <f t="shared" si="6"/>
        <v>0</v>
      </c>
      <c r="I57" s="1694">
        <f t="shared" si="6"/>
        <v>0</v>
      </c>
      <c r="J57" s="1694">
        <f t="shared" si="6"/>
        <v>0</v>
      </c>
      <c r="K57" s="1694">
        <f t="shared" si="6"/>
        <v>0</v>
      </c>
      <c r="L57" s="1690">
        <f>SUM(L55:L56)</f>
        <v>0</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76646</v>
      </c>
      <c r="D60" s="466">
        <v>14985</v>
      </c>
      <c r="E60" s="466">
        <v>25</v>
      </c>
      <c r="F60" s="466">
        <v>0</v>
      </c>
      <c r="G60" s="466">
        <v>0</v>
      </c>
      <c r="H60" s="466">
        <v>0</v>
      </c>
      <c r="I60" s="467">
        <v>0</v>
      </c>
      <c r="J60" s="467">
        <v>0</v>
      </c>
      <c r="K60" s="1692">
        <f t="shared" si="7"/>
        <v>91656</v>
      </c>
      <c r="L60" s="466">
        <v>91950</v>
      </c>
      <c r="M60" s="608"/>
      <c r="N60" s="608"/>
    </row>
    <row r="61" spans="1:14" s="343" customFormat="1" x14ac:dyDescent="0.2">
      <c r="A61" s="1524" t="s">
        <v>206</v>
      </c>
      <c r="B61" s="613">
        <v>2540</v>
      </c>
      <c r="C61" s="467">
        <v>0</v>
      </c>
      <c r="D61" s="466">
        <v>0</v>
      </c>
      <c r="E61" s="466">
        <v>12301</v>
      </c>
      <c r="F61" s="466">
        <v>25047</v>
      </c>
      <c r="G61" s="466">
        <v>0</v>
      </c>
      <c r="H61" s="466">
        <v>0</v>
      </c>
      <c r="I61" s="467">
        <v>0</v>
      </c>
      <c r="J61" s="467">
        <v>0</v>
      </c>
      <c r="K61" s="1692">
        <f t="shared" si="7"/>
        <v>37348</v>
      </c>
      <c r="L61" s="466">
        <v>44025</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19749</v>
      </c>
      <c r="D63" s="466">
        <v>0</v>
      </c>
      <c r="E63" s="466">
        <v>2453</v>
      </c>
      <c r="F63" s="466">
        <v>41626</v>
      </c>
      <c r="G63" s="466">
        <v>0</v>
      </c>
      <c r="H63" s="466">
        <v>0</v>
      </c>
      <c r="I63" s="467">
        <v>0</v>
      </c>
      <c r="J63" s="467">
        <v>0</v>
      </c>
      <c r="K63" s="1692">
        <f t="shared" si="7"/>
        <v>63828</v>
      </c>
      <c r="L63" s="466">
        <v>64497</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96395</v>
      </c>
      <c r="D65" s="1690">
        <f t="shared" ref="D65:L65" si="8">SUM(D59:D64)</f>
        <v>14985</v>
      </c>
      <c r="E65" s="1690">
        <f t="shared" si="8"/>
        <v>14779</v>
      </c>
      <c r="F65" s="1690">
        <f t="shared" si="8"/>
        <v>66673</v>
      </c>
      <c r="G65" s="1690">
        <f t="shared" si="8"/>
        <v>0</v>
      </c>
      <c r="H65" s="1690">
        <f t="shared" si="8"/>
        <v>0</v>
      </c>
      <c r="I65" s="1690">
        <f t="shared" si="8"/>
        <v>0</v>
      </c>
      <c r="J65" s="1690">
        <f t="shared" si="8"/>
        <v>0</v>
      </c>
      <c r="K65" s="1690">
        <f t="shared" si="8"/>
        <v>192832</v>
      </c>
      <c r="L65" s="1690">
        <f t="shared" si="8"/>
        <v>200472</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0</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0</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221333</v>
      </c>
      <c r="D74" s="1697">
        <f t="shared" ref="D74:K74" si="10">SUM(D42,D47,D53,D57,D65,D72,D73)</f>
        <v>44251</v>
      </c>
      <c r="E74" s="1697">
        <f t="shared" si="10"/>
        <v>73789</v>
      </c>
      <c r="F74" s="1697">
        <f t="shared" si="10"/>
        <v>72574</v>
      </c>
      <c r="G74" s="1697">
        <f t="shared" si="10"/>
        <v>8984</v>
      </c>
      <c r="H74" s="1697">
        <f t="shared" si="10"/>
        <v>0</v>
      </c>
      <c r="I74" s="1697">
        <f t="shared" si="10"/>
        <v>0</v>
      </c>
      <c r="J74" s="1697">
        <f t="shared" si="10"/>
        <v>0</v>
      </c>
      <c r="K74" s="1697">
        <f t="shared" si="10"/>
        <v>420931</v>
      </c>
      <c r="L74" s="1697">
        <f>SUM(L42,L47,L53,L57,L65,L72,L73)</f>
        <v>453539</v>
      </c>
    </row>
    <row r="75" spans="1:14" s="259" customFormat="1" ht="15.75" customHeight="1" thickTop="1" thickBot="1" x14ac:dyDescent="0.25">
      <c r="A75" s="1630" t="s">
        <v>49</v>
      </c>
      <c r="B75" s="1631" t="s">
        <v>596</v>
      </c>
      <c r="C75" s="571">
        <v>0</v>
      </c>
      <c r="D75" s="571">
        <v>0</v>
      </c>
      <c r="E75" s="571">
        <v>0</v>
      </c>
      <c r="F75" s="571">
        <v>0</v>
      </c>
      <c r="G75" s="571">
        <v>0</v>
      </c>
      <c r="H75" s="571">
        <v>0</v>
      </c>
      <c r="I75" s="529">
        <v>0</v>
      </c>
      <c r="J75" s="529">
        <v>0</v>
      </c>
      <c r="K75" s="1690">
        <f>SUM(C75:J75)</f>
        <v>0</v>
      </c>
      <c r="L75" s="574">
        <v>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1927</v>
      </c>
      <c r="F79" s="615"/>
      <c r="G79" s="615"/>
      <c r="H79" s="466">
        <v>0</v>
      </c>
      <c r="I79" s="476"/>
      <c r="J79" s="476"/>
      <c r="K79" s="1691">
        <f t="shared" si="11"/>
        <v>1927</v>
      </c>
      <c r="L79" s="466">
        <v>500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1927</v>
      </c>
      <c r="F84" s="615"/>
      <c r="G84" s="615"/>
      <c r="H84" s="1690">
        <f>SUM(H78:H83)</f>
        <v>0</v>
      </c>
      <c r="I84" s="476"/>
      <c r="J84" s="476"/>
      <c r="K84" s="1690">
        <f>SUM(K78:K83)</f>
        <v>1927</v>
      </c>
      <c r="L84" s="1690">
        <f>SUM(L78:L83)</f>
        <v>500</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184094</v>
      </c>
      <c r="I86" s="476"/>
      <c r="J86" s="476"/>
      <c r="K86" s="1697">
        <f t="shared" ref="K86:K98" si="12">H86</f>
        <v>184094</v>
      </c>
      <c r="L86" s="528">
        <v>165000</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184094</v>
      </c>
      <c r="I92" s="476"/>
      <c r="J92" s="476"/>
      <c r="K92" s="1697">
        <f t="shared" si="12"/>
        <v>184094</v>
      </c>
      <c r="L92" s="1690">
        <f>SUM(L85:L91)</f>
        <v>165000</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1927</v>
      </c>
      <c r="F102" s="615"/>
      <c r="G102" s="615"/>
      <c r="H102" s="1697">
        <f>SUM(H84,H92,H100,H101)</f>
        <v>184094</v>
      </c>
      <c r="I102" s="476"/>
      <c r="J102" s="476"/>
      <c r="K102" s="1697">
        <f>SUM(K84,K92,K100,K101)</f>
        <v>186021</v>
      </c>
      <c r="L102" s="1697">
        <f>SUM(L84,L92,L100,L101)</f>
        <v>165500</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0</v>
      </c>
      <c r="M113" s="612"/>
      <c r="N113" s="612"/>
    </row>
    <row r="114" spans="1:14" ht="12.75" customHeight="1" thickTop="1" thickBot="1" x14ac:dyDescent="0.25">
      <c r="A114" s="1688" t="s">
        <v>50</v>
      </c>
      <c r="B114" s="1702"/>
      <c r="C114" s="1690">
        <f>SUM(C33,C74,C75,C102,C112,C113)</f>
        <v>920789</v>
      </c>
      <c r="D114" s="1690">
        <f t="shared" ref="D114:K114" si="13">SUM(D33,D74,D75,D102,D112,D113)</f>
        <v>108276</v>
      </c>
      <c r="E114" s="1690">
        <f t="shared" si="13"/>
        <v>143996</v>
      </c>
      <c r="F114" s="1690">
        <f t="shared" si="13"/>
        <v>102313</v>
      </c>
      <c r="G114" s="1690">
        <f t="shared" si="13"/>
        <v>20923</v>
      </c>
      <c r="H114" s="1690">
        <f>SUM(H33,H74,H75,H102,H112,H113)</f>
        <v>184094</v>
      </c>
      <c r="I114" s="1690">
        <f t="shared" si="13"/>
        <v>0</v>
      </c>
      <c r="J114" s="1690">
        <f t="shared" si="13"/>
        <v>0</v>
      </c>
      <c r="K114" s="1690">
        <f t="shared" si="13"/>
        <v>1480391</v>
      </c>
      <c r="L114" s="1690">
        <f>SUM(L33,L74,L75,L102,L112,L113)</f>
        <v>1547582</v>
      </c>
    </row>
    <row r="115" spans="1:14" ht="13.5" thickTop="1" x14ac:dyDescent="0.2">
      <c r="A115" s="2199" t="s">
        <v>1053</v>
      </c>
      <c r="B115" s="2200"/>
      <c r="C115" s="617"/>
      <c r="D115" s="617"/>
      <c r="E115" s="617"/>
      <c r="F115" s="617"/>
      <c r="G115" s="617"/>
      <c r="H115" s="617"/>
      <c r="I115" s="617"/>
      <c r="J115" s="617"/>
      <c r="K115" s="1704">
        <f>'Revenues 9-14'!C275-'Expenditures 15-22'!K114</f>
        <v>-13943</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7" t="s">
        <v>314</v>
      </c>
      <c r="B117" s="2178"/>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0</v>
      </c>
      <c r="H123" s="466">
        <v>0</v>
      </c>
      <c r="I123" s="467">
        <v>0</v>
      </c>
      <c r="J123" s="467">
        <v>0</v>
      </c>
      <c r="K123" s="1690">
        <f>SUM(C123:J123)</f>
        <v>0</v>
      </c>
      <c r="L123" s="466">
        <v>0</v>
      </c>
    </row>
    <row r="124" spans="1:14" ht="14.25" thickTop="1" thickBot="1" x14ac:dyDescent="0.25">
      <c r="A124" s="1524" t="s">
        <v>206</v>
      </c>
      <c r="B124" s="613">
        <v>2540</v>
      </c>
      <c r="C124" s="466">
        <v>12136</v>
      </c>
      <c r="D124" s="466">
        <v>0</v>
      </c>
      <c r="E124" s="466">
        <v>150015</v>
      </c>
      <c r="F124" s="466">
        <v>9393</v>
      </c>
      <c r="G124" s="466">
        <v>127786</v>
      </c>
      <c r="H124" s="466">
        <v>0</v>
      </c>
      <c r="I124" s="467">
        <v>0</v>
      </c>
      <c r="J124" s="467">
        <v>0</v>
      </c>
      <c r="K124" s="1690">
        <f>SUM(C124:J124)</f>
        <v>299330</v>
      </c>
      <c r="L124" s="466">
        <v>309427</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12136</v>
      </c>
      <c r="D127" s="1690">
        <f t="shared" ref="D127:L127" si="14">SUM(D122:D126)</f>
        <v>0</v>
      </c>
      <c r="E127" s="1690">
        <f t="shared" si="14"/>
        <v>150015</v>
      </c>
      <c r="F127" s="1690">
        <f t="shared" si="14"/>
        <v>9393</v>
      </c>
      <c r="G127" s="1690">
        <f t="shared" si="14"/>
        <v>127786</v>
      </c>
      <c r="H127" s="1690">
        <f t="shared" si="14"/>
        <v>0</v>
      </c>
      <c r="I127" s="1690">
        <f t="shared" si="14"/>
        <v>0</v>
      </c>
      <c r="J127" s="1690">
        <f t="shared" si="14"/>
        <v>0</v>
      </c>
      <c r="K127" s="1690">
        <f t="shared" si="14"/>
        <v>299330</v>
      </c>
      <c r="L127" s="1690">
        <f t="shared" si="14"/>
        <v>309427</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12136</v>
      </c>
      <c r="D129" s="1697">
        <f t="shared" ref="D129:L129" si="15">SUM(D120,D127,D128)</f>
        <v>0</v>
      </c>
      <c r="E129" s="1697">
        <f t="shared" si="15"/>
        <v>150015</v>
      </c>
      <c r="F129" s="1697">
        <f t="shared" si="15"/>
        <v>9393</v>
      </c>
      <c r="G129" s="1697">
        <f t="shared" si="15"/>
        <v>127786</v>
      </c>
      <c r="H129" s="1697">
        <f t="shared" si="15"/>
        <v>0</v>
      </c>
      <c r="I129" s="1697">
        <f t="shared" si="15"/>
        <v>0</v>
      </c>
      <c r="J129" s="1697">
        <f t="shared" si="15"/>
        <v>0</v>
      </c>
      <c r="K129" s="1697">
        <f t="shared" si="15"/>
        <v>299330</v>
      </c>
      <c r="L129" s="1697">
        <f t="shared" si="15"/>
        <v>309427</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1957</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1950</v>
      </c>
      <c r="F134" s="615"/>
      <c r="G134" s="615"/>
      <c r="H134" s="480">
        <v>0</v>
      </c>
      <c r="I134" s="476"/>
      <c r="J134" s="615"/>
      <c r="K134" s="1692">
        <f>SUM(E134,H134)</f>
        <v>1950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1950</v>
      </c>
      <c r="F137" s="615"/>
      <c r="G137" s="615"/>
      <c r="H137" s="1690">
        <f>SUM(H133:H136)</f>
        <v>0</v>
      </c>
      <c r="I137" s="476"/>
      <c r="J137" s="615"/>
      <c r="K137" s="1690">
        <f>SUM(K133:K136)</f>
        <v>1950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1950</v>
      </c>
      <c r="F139" s="615"/>
      <c r="G139" s="615"/>
      <c r="H139" s="1699">
        <f>SUM(H137:H138)</f>
        <v>0</v>
      </c>
      <c r="I139" s="476"/>
      <c r="J139" s="615"/>
      <c r="K139" s="1692">
        <f>SUM(K137,K138)</f>
        <v>1950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0</v>
      </c>
    </row>
    <row r="151" spans="1:14" ht="12.75" customHeight="1" thickTop="1" thickBot="1" x14ac:dyDescent="0.25">
      <c r="A151" s="2189" t="s">
        <v>641</v>
      </c>
      <c r="B151" s="2171"/>
      <c r="C151" s="1690">
        <f>SUM(C129,C130,C139,C149,C150)</f>
        <v>12136</v>
      </c>
      <c r="D151" s="1690">
        <f t="shared" ref="D151:K151" si="16">SUM(D129,D130,D139,D149,D150)</f>
        <v>0</v>
      </c>
      <c r="E151" s="1690">
        <f t="shared" si="16"/>
        <v>151965</v>
      </c>
      <c r="F151" s="1690">
        <f t="shared" si="16"/>
        <v>9393</v>
      </c>
      <c r="G151" s="1690">
        <f t="shared" si="16"/>
        <v>127786</v>
      </c>
      <c r="H151" s="1690">
        <f t="shared" si="16"/>
        <v>0</v>
      </c>
      <c r="I151" s="1690">
        <f t="shared" si="16"/>
        <v>0</v>
      </c>
      <c r="J151" s="1690">
        <f t="shared" si="16"/>
        <v>0</v>
      </c>
      <c r="K151" s="1690">
        <f t="shared" si="16"/>
        <v>301280</v>
      </c>
      <c r="L151" s="1690">
        <f>SUM(L129,L130,L139,L149,L150)</f>
        <v>309427</v>
      </c>
    </row>
    <row r="152" spans="1:14" ht="12.75" customHeight="1" thickTop="1" x14ac:dyDescent="0.2">
      <c r="A152" s="2192" t="s">
        <v>1240</v>
      </c>
      <c r="B152" s="2193"/>
      <c r="C152" s="617"/>
      <c r="D152" s="617"/>
      <c r="E152" s="617"/>
      <c r="F152" s="617"/>
      <c r="G152" s="617"/>
      <c r="H152" s="617"/>
      <c r="I152" s="617"/>
      <c r="J152" s="615"/>
      <c r="K152" s="1704">
        <f>'Revenues 9-14'!D275-'Expenditures 15-22'!K151</f>
        <v>-160384</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7" t="s">
        <v>642</v>
      </c>
      <c r="B154" s="2179"/>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1959</v>
      </c>
      <c r="C158" s="615"/>
      <c r="D158" s="615"/>
      <c r="E158" s="615"/>
      <c r="F158" s="615"/>
      <c r="G158" s="615"/>
      <c r="H158" s="467">
        <v>0</v>
      </c>
      <c r="I158" s="615"/>
      <c r="J158" s="615"/>
      <c r="K158" s="1691">
        <f>H158</f>
        <v>0</v>
      </c>
      <c r="L158" s="467">
        <v>0</v>
      </c>
      <c r="M158" s="618"/>
      <c r="N158" s="618"/>
    </row>
    <row r="159" spans="1:14" s="619" customFormat="1" ht="12" x14ac:dyDescent="0.2">
      <c r="A159" s="1847" t="s">
        <v>1960</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0</v>
      </c>
      <c r="I169" s="615"/>
      <c r="J169" s="615"/>
      <c r="K169" s="1691">
        <f>SUM(C169:H169)</f>
        <v>0</v>
      </c>
      <c r="L169" s="655">
        <v>0</v>
      </c>
    </row>
    <row r="170" spans="1:14" ht="33.75" customHeight="1" x14ac:dyDescent="0.2">
      <c r="A170" s="668" t="s">
        <v>1769</v>
      </c>
      <c r="B170" s="670" t="s">
        <v>31</v>
      </c>
      <c r="C170" s="615"/>
      <c r="D170" s="615"/>
      <c r="E170" s="615"/>
      <c r="F170" s="615"/>
      <c r="G170" s="615"/>
      <c r="H170" s="567">
        <v>0</v>
      </c>
      <c r="I170" s="615"/>
      <c r="J170" s="615"/>
      <c r="K170" s="1691">
        <f>SUM(C170:J170)</f>
        <v>0</v>
      </c>
      <c r="L170" s="567">
        <v>0</v>
      </c>
    </row>
    <row r="171" spans="1:14" ht="15.75" customHeight="1" x14ac:dyDescent="0.2">
      <c r="A171" s="620" t="s">
        <v>790</v>
      </c>
      <c r="B171" s="671" t="s">
        <v>86</v>
      </c>
      <c r="C171" s="615"/>
      <c r="D171" s="615"/>
      <c r="E171" s="466">
        <v>0</v>
      </c>
      <c r="F171" s="615"/>
      <c r="G171" s="615"/>
      <c r="H171" s="567">
        <v>0</v>
      </c>
      <c r="I171" s="476"/>
      <c r="J171" s="615"/>
      <c r="K171" s="1691">
        <f>SUM(C171:J171)</f>
        <v>0</v>
      </c>
      <c r="L171" s="567">
        <v>0</v>
      </c>
    </row>
    <row r="172" spans="1:14" ht="12.75" customHeight="1" thickBot="1" x14ac:dyDescent="0.25">
      <c r="A172" s="1688" t="s">
        <v>659</v>
      </c>
      <c r="B172" s="1689" t="s">
        <v>513</v>
      </c>
      <c r="C172" s="615"/>
      <c r="D172" s="615"/>
      <c r="E172" s="1697">
        <f>SUM(E168,E169,E170,E171)</f>
        <v>0</v>
      </c>
      <c r="F172" s="615"/>
      <c r="G172" s="615"/>
      <c r="H172" s="1697">
        <f>SUM(H168,H169,H170,H171)</f>
        <v>0</v>
      </c>
      <c r="I172" s="637"/>
      <c r="J172" s="615"/>
      <c r="K172" s="1697">
        <f>SUM(K168,K169,K170,K171)</f>
        <v>0</v>
      </c>
      <c r="L172" s="1697">
        <f>SUM(L168,L169,L170,L171)</f>
        <v>0</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0</v>
      </c>
      <c r="I174" s="637"/>
      <c r="J174" s="615"/>
      <c r="K174" s="1697">
        <f>SUM(K160,K172,K173)</f>
        <v>0</v>
      </c>
      <c r="L174" s="1697">
        <f>SUM(L160,L172,L173)</f>
        <v>0</v>
      </c>
    </row>
    <row r="175" spans="1:14" ht="13.5" thickTop="1" x14ac:dyDescent="0.2">
      <c r="A175" s="2199" t="s">
        <v>1053</v>
      </c>
      <c r="B175" s="2200"/>
      <c r="C175" s="615"/>
      <c r="D175" s="615"/>
      <c r="E175" s="615"/>
      <c r="F175" s="615"/>
      <c r="G175" s="615"/>
      <c r="H175" s="617"/>
      <c r="I175" s="615"/>
      <c r="J175" s="615"/>
      <c r="K175" s="1704">
        <f>'Revenues 9-14'!E275-'Expenditures 15-22'!K174</f>
        <v>0</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3303</v>
      </c>
      <c r="D182" s="467">
        <v>818</v>
      </c>
      <c r="E182" s="467">
        <v>100584</v>
      </c>
      <c r="F182" s="467">
        <v>0</v>
      </c>
      <c r="G182" s="467">
        <v>0</v>
      </c>
      <c r="H182" s="466">
        <v>0</v>
      </c>
      <c r="I182" s="467">
        <v>0</v>
      </c>
      <c r="J182" s="467">
        <v>0</v>
      </c>
      <c r="K182" s="1691">
        <f>SUM(C182:J182)</f>
        <v>104705</v>
      </c>
      <c r="L182" s="466">
        <v>105108</v>
      </c>
    </row>
    <row r="183" spans="1:14" ht="12.75" customHeight="1" thickBot="1" x14ac:dyDescent="0.25">
      <c r="A183" s="1529" t="s">
        <v>1037</v>
      </c>
      <c r="B183" s="676">
        <v>2900</v>
      </c>
      <c r="C183" s="571">
        <v>0</v>
      </c>
      <c r="D183" s="571">
        <v>0</v>
      </c>
      <c r="E183" s="571">
        <v>48855</v>
      </c>
      <c r="F183" s="571">
        <v>0</v>
      </c>
      <c r="G183" s="571">
        <v>0</v>
      </c>
      <c r="H183" s="571">
        <v>0</v>
      </c>
      <c r="I183" s="530">
        <v>0</v>
      </c>
      <c r="J183" s="530">
        <v>0</v>
      </c>
      <c r="K183" s="1697">
        <f>SUM(C183:J183)</f>
        <v>48855</v>
      </c>
      <c r="L183" s="571">
        <v>48855</v>
      </c>
    </row>
    <row r="184" spans="1:14" ht="12.75" customHeight="1" thickTop="1" thickBot="1" x14ac:dyDescent="0.25">
      <c r="A184" s="1711" t="s">
        <v>865</v>
      </c>
      <c r="B184" s="1689" t="s">
        <v>590</v>
      </c>
      <c r="C184" s="1697">
        <f>SUM(C180,C182,C183)</f>
        <v>3303</v>
      </c>
      <c r="D184" s="1697">
        <f t="shared" ref="D184:J184" si="17">SUM(D180,D182,D183)</f>
        <v>818</v>
      </c>
      <c r="E184" s="1697">
        <f t="shared" si="17"/>
        <v>149439</v>
      </c>
      <c r="F184" s="1697">
        <f t="shared" si="17"/>
        <v>0</v>
      </c>
      <c r="G184" s="1697">
        <f t="shared" si="17"/>
        <v>0</v>
      </c>
      <c r="H184" s="1697">
        <f t="shared" si="17"/>
        <v>0</v>
      </c>
      <c r="I184" s="1697">
        <f t="shared" si="17"/>
        <v>0</v>
      </c>
      <c r="J184" s="1697">
        <f t="shared" si="17"/>
        <v>0</v>
      </c>
      <c r="K184" s="1697">
        <f>SUM(K180,K182,K183)</f>
        <v>153560</v>
      </c>
      <c r="L184" s="1697">
        <f>SUM(L180, L182:L183)</f>
        <v>153963</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0</v>
      </c>
    </row>
    <row r="210" spans="1:14" ht="12.75" customHeight="1" thickTop="1" thickBot="1" x14ac:dyDescent="0.25">
      <c r="A210" s="1712" t="s">
        <v>295</v>
      </c>
      <c r="B210" s="1713"/>
      <c r="C210" s="1690">
        <f>SUM(C184,C185)</f>
        <v>3303</v>
      </c>
      <c r="D210" s="1690">
        <f>SUM(D184,D185)</f>
        <v>818</v>
      </c>
      <c r="E210" s="1690">
        <f>SUM(E184,E185,E196)</f>
        <v>149439</v>
      </c>
      <c r="F210" s="1690">
        <f>SUM(F184,F185)</f>
        <v>0</v>
      </c>
      <c r="G210" s="1690">
        <f>SUM(G184,G185)</f>
        <v>0</v>
      </c>
      <c r="H210" s="1690">
        <f>SUM(H184,H185,H196,H208,H209)</f>
        <v>0</v>
      </c>
      <c r="I210" s="1690">
        <f>SUM(I184,I185)</f>
        <v>0</v>
      </c>
      <c r="J210" s="1690">
        <f>SUM(J184,J185)</f>
        <v>0</v>
      </c>
      <c r="K210" s="1691">
        <f>SUM(K184,K185,K196,K208,K209)</f>
        <v>153560</v>
      </c>
      <c r="L210" s="1690">
        <f>SUM(L184,L185,L196,L208,L209)</f>
        <v>153963</v>
      </c>
    </row>
    <row r="211" spans="1:14" ht="13.5" thickTop="1" x14ac:dyDescent="0.2">
      <c r="A211" s="2199" t="s">
        <v>1053</v>
      </c>
      <c r="B211" s="2200"/>
      <c r="C211" s="617"/>
      <c r="D211" s="617"/>
      <c r="E211" s="617"/>
      <c r="F211" s="617"/>
      <c r="G211" s="617"/>
      <c r="H211" s="617"/>
      <c r="I211" s="615"/>
      <c r="J211" s="615"/>
      <c r="K211" s="1704">
        <f>'Revenues 9-14'!F275-'Expenditures 15-22'!K210</f>
        <v>37336</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4" t="s">
        <v>1022</v>
      </c>
      <c r="B213" s="2195"/>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16100</v>
      </c>
      <c r="E215" s="615"/>
      <c r="F215" s="615"/>
      <c r="G215" s="615"/>
      <c r="H215" s="615"/>
      <c r="I215" s="615"/>
      <c r="J215" s="615"/>
      <c r="K215" s="1691">
        <f>D215</f>
        <v>16100</v>
      </c>
      <c r="L215" s="466">
        <v>18742</v>
      </c>
    </row>
    <row r="216" spans="1:14" x14ac:dyDescent="0.2">
      <c r="A216" s="1524" t="s">
        <v>165</v>
      </c>
      <c r="B216" s="613" t="s">
        <v>1024</v>
      </c>
      <c r="C216" s="615"/>
      <c r="D216" s="467">
        <v>0</v>
      </c>
      <c r="E216" s="615"/>
      <c r="F216" s="615"/>
      <c r="G216" s="615"/>
      <c r="H216" s="615"/>
      <c r="I216" s="615"/>
      <c r="J216" s="615"/>
      <c r="K216" s="1691">
        <f t="shared" ref="K216:K228" si="19">D216</f>
        <v>0</v>
      </c>
      <c r="L216" s="466">
        <v>0</v>
      </c>
    </row>
    <row r="217" spans="1:14" x14ac:dyDescent="0.2">
      <c r="A217" s="1524" t="s">
        <v>166</v>
      </c>
      <c r="B217" s="613">
        <v>1200</v>
      </c>
      <c r="C217" s="615"/>
      <c r="D217" s="466">
        <v>1510</v>
      </c>
      <c r="E217" s="615"/>
      <c r="F217" s="615"/>
      <c r="G217" s="615"/>
      <c r="H217" s="615"/>
      <c r="I217" s="615"/>
      <c r="J217" s="615"/>
      <c r="K217" s="1691">
        <f t="shared" si="19"/>
        <v>1510</v>
      </c>
      <c r="L217" s="466">
        <v>2110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0</v>
      </c>
      <c r="E219" s="615"/>
      <c r="F219" s="615"/>
      <c r="G219" s="615"/>
      <c r="H219" s="615"/>
      <c r="I219" s="615"/>
      <c r="J219" s="615"/>
      <c r="K219" s="1691">
        <f t="shared" si="19"/>
        <v>0</v>
      </c>
      <c r="L219" s="466">
        <v>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0</v>
      </c>
      <c r="E222" s="615"/>
      <c r="F222" s="615"/>
      <c r="G222" s="615"/>
      <c r="H222" s="615"/>
      <c r="I222" s="615"/>
      <c r="J222" s="615"/>
      <c r="K222" s="1691">
        <f t="shared" si="19"/>
        <v>0</v>
      </c>
      <c r="L222" s="466">
        <v>0</v>
      </c>
    </row>
    <row r="223" spans="1:14" x14ac:dyDescent="0.2">
      <c r="A223" s="1524" t="s">
        <v>1020</v>
      </c>
      <c r="B223" s="613">
        <v>1500</v>
      </c>
      <c r="C223" s="615"/>
      <c r="D223" s="466">
        <v>1387</v>
      </c>
      <c r="E223" s="615"/>
      <c r="F223" s="615"/>
      <c r="G223" s="615"/>
      <c r="H223" s="615"/>
      <c r="I223" s="615"/>
      <c r="J223" s="615"/>
      <c r="K223" s="1691">
        <f t="shared" si="19"/>
        <v>1387</v>
      </c>
      <c r="L223" s="466">
        <v>1617</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0</v>
      </c>
      <c r="E226" s="615"/>
      <c r="F226" s="615"/>
      <c r="G226" s="615"/>
      <c r="H226" s="615"/>
      <c r="I226" s="615"/>
      <c r="J226" s="615"/>
      <c r="K226" s="1691">
        <f t="shared" si="19"/>
        <v>0</v>
      </c>
      <c r="L226" s="466">
        <v>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18997</v>
      </c>
      <c r="E229" s="615"/>
      <c r="F229" s="615"/>
      <c r="G229" s="615"/>
      <c r="H229" s="615"/>
      <c r="I229" s="615"/>
      <c r="J229" s="615"/>
      <c r="K229" s="1690">
        <f>SUM(K215:K228)</f>
        <v>18997</v>
      </c>
      <c r="L229" s="1690">
        <f>SUM(L215:L228)</f>
        <v>22469</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0</v>
      </c>
      <c r="E233" s="615"/>
      <c r="F233" s="615"/>
      <c r="G233" s="615"/>
      <c r="H233" s="615"/>
      <c r="I233" s="615"/>
      <c r="J233" s="615"/>
      <c r="K233" s="1691">
        <f t="shared" si="20"/>
        <v>0</v>
      </c>
      <c r="L233" s="466">
        <v>0</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0</v>
      </c>
      <c r="E236" s="615"/>
      <c r="F236" s="615"/>
      <c r="G236" s="615"/>
      <c r="H236" s="615"/>
      <c r="I236" s="615"/>
      <c r="J236" s="615"/>
      <c r="K236" s="1691">
        <f t="shared" si="20"/>
        <v>0</v>
      </c>
      <c r="L236" s="466">
        <v>0</v>
      </c>
    </row>
    <row r="237" spans="1:12" x14ac:dyDescent="0.2">
      <c r="A237" s="1524" t="s">
        <v>167</v>
      </c>
      <c r="B237" s="613">
        <v>2190</v>
      </c>
      <c r="C237" s="615"/>
      <c r="D237" s="466">
        <v>0</v>
      </c>
      <c r="E237" s="615"/>
      <c r="F237" s="615"/>
      <c r="G237" s="615"/>
      <c r="H237" s="615"/>
      <c r="I237" s="615"/>
      <c r="J237" s="615"/>
      <c r="K237" s="1691">
        <f t="shared" si="20"/>
        <v>0</v>
      </c>
      <c r="L237" s="466">
        <v>0</v>
      </c>
    </row>
    <row r="238" spans="1:12" ht="12.75" customHeight="1" thickBot="1" x14ac:dyDescent="0.25">
      <c r="A238" s="1688" t="s">
        <v>581</v>
      </c>
      <c r="B238" s="1695" t="s">
        <v>740</v>
      </c>
      <c r="C238" s="615"/>
      <c r="D238" s="1690">
        <f>SUM(D232:D237)</f>
        <v>0</v>
      </c>
      <c r="E238" s="615"/>
      <c r="F238" s="615"/>
      <c r="G238" s="615"/>
      <c r="H238" s="615"/>
      <c r="I238" s="615"/>
      <c r="J238" s="615"/>
      <c r="K238" s="1690">
        <f>SUM(K232:K237)</f>
        <v>0</v>
      </c>
      <c r="L238" s="1690">
        <f>SUM(L232:L237)</f>
        <v>0</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0</v>
      </c>
      <c r="E240" s="615"/>
      <c r="F240" s="615"/>
      <c r="G240" s="615"/>
      <c r="H240" s="615"/>
      <c r="I240" s="615"/>
      <c r="J240" s="615"/>
      <c r="K240" s="1692">
        <f>D240</f>
        <v>0</v>
      </c>
      <c r="L240" s="480">
        <v>0</v>
      </c>
    </row>
    <row r="241" spans="1:12" x14ac:dyDescent="0.2">
      <c r="A241" s="1524" t="s">
        <v>869</v>
      </c>
      <c r="B241" s="613">
        <v>2220</v>
      </c>
      <c r="C241" s="615"/>
      <c r="D241" s="466">
        <v>3292</v>
      </c>
      <c r="E241" s="615"/>
      <c r="F241" s="615"/>
      <c r="G241" s="615"/>
      <c r="H241" s="615"/>
      <c r="I241" s="615"/>
      <c r="J241" s="615"/>
      <c r="K241" s="1692">
        <f>D241</f>
        <v>3292</v>
      </c>
      <c r="L241" s="466">
        <v>4625</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3292</v>
      </c>
      <c r="E243" s="615"/>
      <c r="F243" s="615"/>
      <c r="G243" s="615"/>
      <c r="H243" s="615"/>
      <c r="I243" s="615"/>
      <c r="J243" s="615"/>
      <c r="K243" s="1690">
        <f>SUM(K240:K242)</f>
        <v>3292</v>
      </c>
      <c r="L243" s="1690">
        <f>SUM(L240:L242)</f>
        <v>4625</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553</v>
      </c>
      <c r="E245" s="615"/>
      <c r="F245" s="615"/>
      <c r="G245" s="615"/>
      <c r="H245" s="615"/>
      <c r="I245" s="615"/>
      <c r="J245" s="615"/>
      <c r="K245" s="1692">
        <f>D245</f>
        <v>553</v>
      </c>
      <c r="L245" s="480">
        <v>564</v>
      </c>
    </row>
    <row r="246" spans="1:12" x14ac:dyDescent="0.2">
      <c r="A246" s="1524" t="s">
        <v>872</v>
      </c>
      <c r="B246" s="613">
        <v>2320</v>
      </c>
      <c r="C246" s="615"/>
      <c r="D246" s="466">
        <v>1501</v>
      </c>
      <c r="E246" s="615"/>
      <c r="F246" s="615"/>
      <c r="G246" s="615"/>
      <c r="H246" s="615"/>
      <c r="I246" s="615"/>
      <c r="J246" s="615"/>
      <c r="K246" s="1692">
        <f t="shared" ref="K246:K256" si="21">D246</f>
        <v>1501</v>
      </c>
      <c r="L246" s="466">
        <v>1549</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1908</v>
      </c>
      <c r="B249" s="682" t="s">
        <v>300</v>
      </c>
      <c r="C249" s="615"/>
      <c r="D249" s="474">
        <v>0</v>
      </c>
      <c r="E249" s="615"/>
      <c r="F249" s="615"/>
      <c r="G249" s="615"/>
      <c r="H249" s="615"/>
      <c r="I249" s="615"/>
      <c r="J249" s="615"/>
      <c r="K249" s="1692">
        <f t="shared" si="21"/>
        <v>0</v>
      </c>
      <c r="L249" s="466">
        <v>0</v>
      </c>
    </row>
    <row r="250" spans="1:12" x14ac:dyDescent="0.2">
      <c r="A250" s="1525" t="s">
        <v>1909</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2054</v>
      </c>
      <c r="E257" s="615"/>
      <c r="F257" s="615"/>
      <c r="G257" s="615"/>
      <c r="H257" s="615"/>
      <c r="I257" s="615"/>
      <c r="J257" s="615"/>
      <c r="K257" s="1690">
        <f>SUM(K245:K256)</f>
        <v>2054</v>
      </c>
      <c r="L257" s="1690">
        <f>SUM(L245:L256)</f>
        <v>2113</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0</v>
      </c>
      <c r="E259" s="615"/>
      <c r="F259" s="615"/>
      <c r="G259" s="615"/>
      <c r="H259" s="615"/>
      <c r="I259" s="615"/>
      <c r="J259" s="615"/>
      <c r="K259" s="1692">
        <f>D259</f>
        <v>0</v>
      </c>
      <c r="L259" s="480">
        <v>0</v>
      </c>
    </row>
    <row r="260" spans="1:14" s="596" customFormat="1" x14ac:dyDescent="0.2">
      <c r="A260" s="1542" t="s">
        <v>1907</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0</v>
      </c>
      <c r="E261" s="615"/>
      <c r="F261" s="615"/>
      <c r="G261" s="615"/>
      <c r="H261" s="615"/>
      <c r="I261" s="615"/>
      <c r="J261" s="615"/>
      <c r="K261" s="1690">
        <f>SUM(K259:K260)</f>
        <v>0</v>
      </c>
      <c r="L261" s="1690">
        <f>SUM(L259:L260)</f>
        <v>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16113</v>
      </c>
      <c r="E264" s="615"/>
      <c r="F264" s="615"/>
      <c r="G264" s="615"/>
      <c r="H264" s="615"/>
      <c r="I264" s="615"/>
      <c r="J264" s="615"/>
      <c r="K264" s="1692">
        <f t="shared" ref="K264:K269" si="22">D264</f>
        <v>16113</v>
      </c>
      <c r="L264" s="466">
        <v>17235</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928</v>
      </c>
      <c r="E266" s="615"/>
      <c r="F266" s="615"/>
      <c r="G266" s="615"/>
      <c r="H266" s="615"/>
      <c r="I266" s="615"/>
      <c r="J266" s="615"/>
      <c r="K266" s="1692">
        <f t="shared" si="22"/>
        <v>928</v>
      </c>
      <c r="L266" s="466">
        <v>767</v>
      </c>
    </row>
    <row r="267" spans="1:14" x14ac:dyDescent="0.2">
      <c r="A267" s="1524" t="s">
        <v>1010</v>
      </c>
      <c r="B267" s="613">
        <v>2550</v>
      </c>
      <c r="C267" s="615"/>
      <c r="D267" s="466">
        <v>46</v>
      </c>
      <c r="E267" s="615"/>
      <c r="F267" s="615"/>
      <c r="G267" s="615"/>
      <c r="H267" s="615"/>
      <c r="I267" s="615"/>
      <c r="J267" s="615"/>
      <c r="K267" s="1692">
        <f t="shared" si="22"/>
        <v>46</v>
      </c>
      <c r="L267" s="466">
        <v>48</v>
      </c>
    </row>
    <row r="268" spans="1:14" x14ac:dyDescent="0.2">
      <c r="A268" s="1524" t="s">
        <v>102</v>
      </c>
      <c r="B268" s="613">
        <v>2560</v>
      </c>
      <c r="C268" s="615"/>
      <c r="D268" s="466">
        <v>3822</v>
      </c>
      <c r="E268" s="615"/>
      <c r="F268" s="615"/>
      <c r="G268" s="615"/>
      <c r="H268" s="615"/>
      <c r="I268" s="615"/>
      <c r="J268" s="615"/>
      <c r="K268" s="1692">
        <f t="shared" si="22"/>
        <v>3822</v>
      </c>
      <c r="L268" s="466">
        <v>4907</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20909</v>
      </c>
      <c r="E270" s="615"/>
      <c r="F270" s="615"/>
      <c r="G270" s="615"/>
      <c r="H270" s="615"/>
      <c r="I270" s="615"/>
      <c r="J270" s="615"/>
      <c r="K270" s="1690">
        <f>SUM(K263:K269)</f>
        <v>20909</v>
      </c>
      <c r="L270" s="1690">
        <f>SUM(L263:L269)</f>
        <v>22957</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26255</v>
      </c>
      <c r="E279" s="615"/>
      <c r="F279" s="615"/>
      <c r="G279" s="615"/>
      <c r="H279" s="615"/>
      <c r="I279" s="615"/>
      <c r="J279" s="615"/>
      <c r="K279" s="1697">
        <f>SUM(K238,K243,K257,K261,K270,K277,K278)</f>
        <v>26255</v>
      </c>
      <c r="L279" s="1697">
        <f>SUM(L238,L243,L257,L261,L270,L277,L278)</f>
        <v>29695</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7">
        <v>0</v>
      </c>
      <c r="E282" s="615"/>
      <c r="F282" s="615"/>
      <c r="G282" s="615"/>
      <c r="H282" s="615"/>
      <c r="I282" s="615"/>
      <c r="J282" s="615"/>
      <c r="K282" s="1691">
        <f>D282</f>
        <v>0</v>
      </c>
      <c r="L282" s="467">
        <v>0</v>
      </c>
    </row>
    <row r="283" spans="1:12" x14ac:dyDescent="0.2">
      <c r="A283" s="1524" t="s">
        <v>322</v>
      </c>
      <c r="B283" s="613">
        <v>4120</v>
      </c>
      <c r="C283" s="615"/>
      <c r="D283" s="466">
        <v>2223</v>
      </c>
      <c r="E283" s="615"/>
      <c r="F283" s="615"/>
      <c r="G283" s="615"/>
      <c r="H283" s="615"/>
      <c r="I283" s="615"/>
      <c r="J283" s="615"/>
      <c r="K283" s="1691">
        <f>D283</f>
        <v>2223</v>
      </c>
      <c r="L283" s="466">
        <v>3023</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2223</v>
      </c>
      <c r="E285" s="615"/>
      <c r="F285" s="615"/>
      <c r="G285" s="615"/>
      <c r="H285" s="615"/>
      <c r="I285" s="615"/>
      <c r="J285" s="615"/>
      <c r="K285" s="1690">
        <f>SUM(K282:K284)</f>
        <v>2223</v>
      </c>
      <c r="L285" s="1690">
        <f>SUM(L282:L284)</f>
        <v>3023</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90" t="s">
        <v>526</v>
      </c>
      <c r="B295" s="2191"/>
      <c r="C295" s="615"/>
      <c r="D295" s="1690">
        <f>SUM(D229,D279,D280,D285)</f>
        <v>47475</v>
      </c>
      <c r="E295" s="615"/>
      <c r="F295" s="615"/>
      <c r="G295" s="615"/>
      <c r="H295" s="1690">
        <f>H293</f>
        <v>0</v>
      </c>
      <c r="I295" s="615"/>
      <c r="J295" s="615"/>
      <c r="K295" s="1690">
        <f>SUM(K229,K279,K280,K285,K293,K294)</f>
        <v>47475</v>
      </c>
      <c r="L295" s="1690">
        <f>SUM(L229,L279,L280,L285,L293,L294)</f>
        <v>55187</v>
      </c>
    </row>
    <row r="296" spans="1:14" ht="13.5" thickTop="1" x14ac:dyDescent="0.2">
      <c r="A296" s="2199" t="s">
        <v>1053</v>
      </c>
      <c r="B296" s="2200"/>
      <c r="C296" s="615"/>
      <c r="D296" s="617"/>
      <c r="E296" s="615"/>
      <c r="F296" s="615"/>
      <c r="G296" s="615"/>
      <c r="H296" s="686"/>
      <c r="I296" s="615"/>
      <c r="J296" s="615"/>
      <c r="K296" s="1704">
        <f>'Revenues 9-14'!G275-'Expenditures 15-22'!K295</f>
        <v>-19648</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2" t="s">
        <v>145</v>
      </c>
      <c r="B298" s="2176"/>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0</v>
      </c>
      <c r="H301" s="466">
        <v>0</v>
      </c>
      <c r="I301" s="467">
        <v>0</v>
      </c>
      <c r="J301" s="467">
        <v>0</v>
      </c>
      <c r="K301" s="1691">
        <f>SUM(C301:J301)</f>
        <v>0</v>
      </c>
      <c r="L301" s="467">
        <v>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0</v>
      </c>
      <c r="H303" s="1697">
        <f t="shared" si="23"/>
        <v>0</v>
      </c>
      <c r="I303" s="1697">
        <f t="shared" si="23"/>
        <v>0</v>
      </c>
      <c r="J303" s="1697">
        <f t="shared" si="23"/>
        <v>0</v>
      </c>
      <c r="K303" s="1697">
        <f t="shared" si="23"/>
        <v>0</v>
      </c>
      <c r="L303" s="1697">
        <f t="shared" si="23"/>
        <v>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7" t="s">
        <v>295</v>
      </c>
      <c r="B312" s="2188"/>
      <c r="C312" s="1690">
        <f>SUM(C303)</f>
        <v>0</v>
      </c>
      <c r="D312" s="1690">
        <f>SUM(D303)</f>
        <v>0</v>
      </c>
      <c r="E312" s="1690">
        <f>SUM(E303,E310)</f>
        <v>0</v>
      </c>
      <c r="F312" s="1690">
        <f>SUM(F303)</f>
        <v>0</v>
      </c>
      <c r="G312" s="1690">
        <f>SUM(G303)</f>
        <v>0</v>
      </c>
      <c r="H312" s="1690">
        <f>SUM(H303,H310)</f>
        <v>0</v>
      </c>
      <c r="I312" s="1690">
        <f>SUM(I303)</f>
        <v>0</v>
      </c>
      <c r="J312" s="1690">
        <f>SUM(J303)</f>
        <v>0</v>
      </c>
      <c r="K312" s="1690">
        <f>SUM(K303,K310,K311)</f>
        <v>0</v>
      </c>
      <c r="L312" s="1690">
        <f>SUM(L303,L310,L311)</f>
        <v>0</v>
      </c>
      <c r="M312" s="664"/>
      <c r="N312" s="664"/>
    </row>
    <row r="313" spans="1:14" ht="13.5" thickTop="1" x14ac:dyDescent="0.2">
      <c r="A313" s="2183" t="s">
        <v>1053</v>
      </c>
      <c r="B313" s="2184"/>
      <c r="C313" s="625"/>
      <c r="D313" s="625"/>
      <c r="E313" s="625"/>
      <c r="F313" s="625"/>
      <c r="G313" s="625"/>
      <c r="H313" s="625"/>
      <c r="I313" s="625"/>
      <c r="J313" s="625"/>
      <c r="K313" s="1705">
        <f>'Revenues 9-14'!H275-'Expenditures 15-22'!K312</f>
        <v>46294</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6" t="s">
        <v>151</v>
      </c>
      <c r="B315" s="2197"/>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8" t="s">
        <v>954</v>
      </c>
      <c r="B317" s="2197"/>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1908</v>
      </c>
      <c r="B320" s="697" t="s">
        <v>300</v>
      </c>
      <c r="C320" s="467">
        <v>0</v>
      </c>
      <c r="D320" s="467">
        <v>0</v>
      </c>
      <c r="E320" s="467">
        <v>5611</v>
      </c>
      <c r="F320" s="467">
        <v>0</v>
      </c>
      <c r="G320" s="467">
        <v>0</v>
      </c>
      <c r="H320" s="467">
        <v>0</v>
      </c>
      <c r="I320" s="467">
        <v>0</v>
      </c>
      <c r="J320" s="467">
        <v>0</v>
      </c>
      <c r="K320" s="1691">
        <f t="shared" ref="K320:K327" si="24">SUM(C320:J320)</f>
        <v>5611</v>
      </c>
      <c r="L320" s="467">
        <v>6500</v>
      </c>
      <c r="M320" s="664"/>
      <c r="N320" s="664"/>
    </row>
    <row r="321" spans="1:14" s="673" customFormat="1" x14ac:dyDescent="0.2">
      <c r="A321" s="1539" t="s">
        <v>318</v>
      </c>
      <c r="B321" s="696" t="s">
        <v>301</v>
      </c>
      <c r="C321" s="467">
        <v>0</v>
      </c>
      <c r="D321" s="467">
        <v>0</v>
      </c>
      <c r="E321" s="467">
        <v>0</v>
      </c>
      <c r="F321" s="467">
        <v>0</v>
      </c>
      <c r="G321" s="467">
        <v>0</v>
      </c>
      <c r="H321" s="467">
        <v>0</v>
      </c>
      <c r="I321" s="467">
        <v>0</v>
      </c>
      <c r="J321" s="467">
        <v>0</v>
      </c>
      <c r="K321" s="1691">
        <f t="shared" si="24"/>
        <v>0</v>
      </c>
      <c r="L321" s="467">
        <v>0</v>
      </c>
      <c r="M321" s="664"/>
      <c r="N321" s="664"/>
    </row>
    <row r="322" spans="1:14" s="673" customFormat="1" x14ac:dyDescent="0.2">
      <c r="A322" s="1539" t="s">
        <v>256</v>
      </c>
      <c r="B322" s="696" t="s">
        <v>302</v>
      </c>
      <c r="C322" s="467">
        <v>0</v>
      </c>
      <c r="D322" s="467">
        <v>0</v>
      </c>
      <c r="E322" s="467">
        <v>26021</v>
      </c>
      <c r="F322" s="467">
        <v>0</v>
      </c>
      <c r="G322" s="467">
        <v>0</v>
      </c>
      <c r="H322" s="467">
        <v>0</v>
      </c>
      <c r="I322" s="467">
        <v>0</v>
      </c>
      <c r="J322" s="467">
        <v>0</v>
      </c>
      <c r="K322" s="1691">
        <f t="shared" si="24"/>
        <v>26021</v>
      </c>
      <c r="L322" s="467">
        <v>30000</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0</v>
      </c>
      <c r="D325" s="467">
        <v>0</v>
      </c>
      <c r="E325" s="467">
        <v>0</v>
      </c>
      <c r="F325" s="467">
        <v>0</v>
      </c>
      <c r="G325" s="467">
        <v>0</v>
      </c>
      <c r="H325" s="467">
        <v>0</v>
      </c>
      <c r="I325" s="467">
        <v>0</v>
      </c>
      <c r="J325" s="467">
        <v>0</v>
      </c>
      <c r="K325" s="1691">
        <f t="shared" si="24"/>
        <v>0</v>
      </c>
      <c r="L325" s="467">
        <v>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573</v>
      </c>
      <c r="F327" s="467">
        <v>0</v>
      </c>
      <c r="G327" s="467">
        <v>0</v>
      </c>
      <c r="H327" s="467">
        <v>0</v>
      </c>
      <c r="I327" s="467">
        <v>0</v>
      </c>
      <c r="J327" s="467">
        <v>0</v>
      </c>
      <c r="K327" s="1691">
        <f t="shared" si="24"/>
        <v>573</v>
      </c>
      <c r="L327" s="467">
        <v>2750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0</v>
      </c>
      <c r="G329" s="474">
        <v>0</v>
      </c>
      <c r="H329" s="474">
        <v>0</v>
      </c>
      <c r="I329" s="474">
        <v>0</v>
      </c>
      <c r="J329" s="474">
        <v>0</v>
      </c>
      <c r="K329" s="1719">
        <f>SUM(C329:J329)</f>
        <v>0</v>
      </c>
      <c r="L329" s="474">
        <v>0</v>
      </c>
      <c r="M329" s="664"/>
      <c r="N329" s="664"/>
    </row>
    <row r="330" spans="1:14" s="673" customFormat="1" ht="12.75" customHeight="1" thickBot="1" x14ac:dyDescent="0.25">
      <c r="A330" s="1720" t="s">
        <v>741</v>
      </c>
      <c r="B330" s="1689" t="s">
        <v>590</v>
      </c>
      <c r="C330" s="1690">
        <f>SUM(C319:C329)</f>
        <v>0</v>
      </c>
      <c r="D330" s="1690">
        <f t="shared" ref="D330:J330" si="25">SUM(D319:D329)</f>
        <v>0</v>
      </c>
      <c r="E330" s="1690">
        <f t="shared" si="25"/>
        <v>32205</v>
      </c>
      <c r="F330" s="1690">
        <f t="shared" si="25"/>
        <v>0</v>
      </c>
      <c r="G330" s="1690">
        <f t="shared" si="25"/>
        <v>0</v>
      </c>
      <c r="H330" s="1690">
        <f t="shared" si="25"/>
        <v>0</v>
      </c>
      <c r="I330" s="1690">
        <f t="shared" si="25"/>
        <v>0</v>
      </c>
      <c r="J330" s="1690">
        <f t="shared" si="25"/>
        <v>0</v>
      </c>
      <c r="K330" s="1690">
        <f>SUM(K319:K329)</f>
        <v>32205</v>
      </c>
      <c r="L330" s="1690">
        <f>SUM(L319:L329)</f>
        <v>39250</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1959</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0</v>
      </c>
      <c r="D342" s="1690">
        <f>SUM(D330)</f>
        <v>0</v>
      </c>
      <c r="E342" s="1690">
        <f>SUM(E330)</f>
        <v>32205</v>
      </c>
      <c r="F342" s="1690">
        <f>SUM(F330)</f>
        <v>0</v>
      </c>
      <c r="G342" s="1690">
        <f>SUM(G330)</f>
        <v>0</v>
      </c>
      <c r="H342" s="1690">
        <f>SUM(H330,H334,H340)</f>
        <v>0</v>
      </c>
      <c r="I342" s="1690">
        <f>SUM(I330)</f>
        <v>0</v>
      </c>
      <c r="J342" s="1690">
        <f>SUM(J330)</f>
        <v>0</v>
      </c>
      <c r="K342" s="1690">
        <f>SUM(K330,K334,K340)</f>
        <v>32205</v>
      </c>
      <c r="L342" s="1697">
        <f>SUM(L330,L340,L341)</f>
        <v>39250</v>
      </c>
    </row>
    <row r="343" spans="1:14" ht="12.75" customHeight="1" thickTop="1" x14ac:dyDescent="0.2">
      <c r="A343" s="2185" t="s">
        <v>1053</v>
      </c>
      <c r="B343" s="2186"/>
      <c r="C343" s="615"/>
      <c r="D343" s="615"/>
      <c r="E343" s="615"/>
      <c r="F343" s="615"/>
      <c r="G343" s="615"/>
      <c r="H343" s="615"/>
      <c r="I343" s="615"/>
      <c r="J343" s="615"/>
      <c r="K343" s="1704">
        <f>'Revenues 9-14'!J275-'Expenditures 15-22'!K342</f>
        <v>2862</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5" t="s">
        <v>1023</v>
      </c>
      <c r="B345" s="2176"/>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0</v>
      </c>
      <c r="F348" s="466">
        <v>0</v>
      </c>
      <c r="G348" s="466">
        <v>0</v>
      </c>
      <c r="H348" s="466">
        <v>0</v>
      </c>
      <c r="I348" s="467">
        <v>0</v>
      </c>
      <c r="J348" s="467">
        <v>0</v>
      </c>
      <c r="K348" s="1691">
        <f>SUM(C348:J348)</f>
        <v>0</v>
      </c>
      <c r="L348" s="466">
        <v>0</v>
      </c>
    </row>
    <row r="349" spans="1:14" x14ac:dyDescent="0.2">
      <c r="A349" s="1524" t="s">
        <v>206</v>
      </c>
      <c r="B349" s="613">
        <v>2540</v>
      </c>
      <c r="C349" s="466">
        <v>0</v>
      </c>
      <c r="D349" s="466">
        <v>0</v>
      </c>
      <c r="E349" s="466">
        <v>0</v>
      </c>
      <c r="F349" s="466">
        <v>0</v>
      </c>
      <c r="G349" s="466">
        <v>0</v>
      </c>
      <c r="H349" s="466">
        <v>0</v>
      </c>
      <c r="I349" s="467">
        <v>0</v>
      </c>
      <c r="J349" s="467">
        <v>0</v>
      </c>
      <c r="K349" s="1691">
        <f>SUM(C349:J349)</f>
        <v>0</v>
      </c>
      <c r="L349" s="466">
        <v>2000</v>
      </c>
    </row>
    <row r="350" spans="1:14" ht="12.75" customHeight="1" thickBot="1" x14ac:dyDescent="0.25">
      <c r="A350" s="1688" t="s">
        <v>743</v>
      </c>
      <c r="B350" s="1689" t="s">
        <v>35</v>
      </c>
      <c r="C350" s="1690">
        <f>SUM(C348:C349)</f>
        <v>0</v>
      </c>
      <c r="D350" s="1690">
        <f t="shared" ref="D350:L350" si="26">SUM(D348:D349)</f>
        <v>0</v>
      </c>
      <c r="E350" s="1690">
        <f t="shared" si="26"/>
        <v>0</v>
      </c>
      <c r="F350" s="1690">
        <f t="shared" si="26"/>
        <v>0</v>
      </c>
      <c r="G350" s="1690">
        <f t="shared" si="26"/>
        <v>0</v>
      </c>
      <c r="H350" s="1690">
        <f t="shared" si="26"/>
        <v>0</v>
      </c>
      <c r="I350" s="1690">
        <f t="shared" si="26"/>
        <v>0</v>
      </c>
      <c r="J350" s="1690">
        <f t="shared" si="26"/>
        <v>0</v>
      </c>
      <c r="K350" s="1690">
        <f t="shared" si="26"/>
        <v>0</v>
      </c>
      <c r="L350" s="1690">
        <f t="shared" si="26"/>
        <v>2000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0</v>
      </c>
      <c r="F352" s="1690">
        <f t="shared" si="27"/>
        <v>0</v>
      </c>
      <c r="G352" s="1690">
        <f t="shared" si="27"/>
        <v>0</v>
      </c>
      <c r="H352" s="1690">
        <f t="shared" si="27"/>
        <v>0</v>
      </c>
      <c r="I352" s="1690">
        <f t="shared" si="27"/>
        <v>0</v>
      </c>
      <c r="J352" s="1690">
        <f t="shared" si="27"/>
        <v>0</v>
      </c>
      <c r="K352" s="1690">
        <f t="shared" si="27"/>
        <v>0</v>
      </c>
      <c r="L352" s="1690">
        <f t="shared" si="27"/>
        <v>2000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4">
        <v>0</v>
      </c>
      <c r="I354" s="700"/>
      <c r="J354" s="615"/>
      <c r="K354" s="1719">
        <f>H354</f>
        <v>0</v>
      </c>
      <c r="L354" s="471">
        <v>0</v>
      </c>
    </row>
    <row r="355" spans="1:14" ht="12.75" customHeight="1" x14ac:dyDescent="0.2">
      <c r="A355" s="1533" t="s">
        <v>1966</v>
      </c>
      <c r="B355" s="689" t="s">
        <v>1959</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0</v>
      </c>
      <c r="F367" s="1690">
        <f t="shared" si="28"/>
        <v>0</v>
      </c>
      <c r="G367" s="1690">
        <f t="shared" si="28"/>
        <v>0</v>
      </c>
      <c r="H367" s="1690">
        <f t="shared" si="28"/>
        <v>0</v>
      </c>
      <c r="I367" s="1690">
        <f t="shared" si="28"/>
        <v>0</v>
      </c>
      <c r="J367" s="1690">
        <f t="shared" si="28"/>
        <v>0</v>
      </c>
      <c r="K367" s="1690">
        <f t="shared" si="28"/>
        <v>0</v>
      </c>
      <c r="L367" s="1690">
        <f t="shared" si="28"/>
        <v>2000</v>
      </c>
    </row>
    <row r="368" spans="1:14" ht="13.5" thickTop="1" x14ac:dyDescent="0.2">
      <c r="A368" s="2199" t="s">
        <v>1053</v>
      </c>
      <c r="B368" s="2200"/>
      <c r="C368" s="653"/>
      <c r="D368" s="653"/>
      <c r="E368" s="625"/>
      <c r="F368" s="625"/>
      <c r="G368" s="625"/>
      <c r="H368" s="625"/>
      <c r="I368" s="625"/>
      <c r="J368" s="622"/>
      <c r="K368" s="1691">
        <f>'Revenues 9-14'!K275-'Expenditures 15-22'!K367</f>
        <v>277</v>
      </c>
      <c r="L368" s="653"/>
    </row>
  </sheetData>
  <sheetProtection algorithmName="SHA-512" hashValue="G4dXZuBjL8yQpMpwoN+bYEi6EQjfRKIv4agFVM6c9PcDdPknU/WJA+yLr2HjfJTVOSsJD/2hG5cKBnSZhE0jwA==" saltValue="DXoEFYu9/KwPw9ZAsKpPYg==" spinCount="100000"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2" type="noConversion"/>
  <printOptions headings="1" gridLines="1"/>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201" t="s">
        <v>1905</v>
      </c>
      <c r="B2" s="1548" t="s">
        <v>2037</v>
      </c>
      <c r="C2" s="713" t="s">
        <v>1910</v>
      </c>
      <c r="D2" s="713" t="s">
        <v>1911</v>
      </c>
      <c r="E2" s="713" t="s">
        <v>1912</v>
      </c>
      <c r="F2" s="713" t="s">
        <v>1913</v>
      </c>
    </row>
    <row r="3" spans="1:6" ht="12" customHeight="1" x14ac:dyDescent="0.2">
      <c r="A3" s="2202"/>
      <c r="B3" s="1545"/>
      <c r="C3" s="1546"/>
      <c r="D3" s="1547" t="s">
        <v>274</v>
      </c>
      <c r="E3" s="1546"/>
      <c r="F3" s="1547" t="s">
        <v>275</v>
      </c>
    </row>
    <row r="4" spans="1:6" ht="13.7" customHeight="1" x14ac:dyDescent="0.2">
      <c r="A4" s="714" t="s">
        <v>1217</v>
      </c>
      <c r="B4" s="1769">
        <f>'Revenues 9-14'!C5</f>
        <v>1155035</v>
      </c>
      <c r="C4" s="1544">
        <v>0</v>
      </c>
      <c r="D4" s="1772">
        <f>B4-C4</f>
        <v>1155035</v>
      </c>
      <c r="E4" s="1544">
        <v>1160878</v>
      </c>
      <c r="F4" s="1772">
        <f>E4-C4</f>
        <v>1160878</v>
      </c>
    </row>
    <row r="5" spans="1:6" ht="13.7" customHeight="1" x14ac:dyDescent="0.2">
      <c r="A5" s="714" t="s">
        <v>925</v>
      </c>
      <c r="B5" s="1770">
        <f>'Revenues 9-14'!D5</f>
        <v>109832</v>
      </c>
      <c r="C5" s="583">
        <v>0</v>
      </c>
      <c r="D5" s="1773">
        <f t="shared" ref="D5:D18" si="0">B5-C5</f>
        <v>109832</v>
      </c>
      <c r="E5" s="583">
        <v>100004</v>
      </c>
      <c r="F5" s="1773">
        <f>E5-C5</f>
        <v>100004</v>
      </c>
    </row>
    <row r="6" spans="1:6" ht="13.7" customHeight="1" x14ac:dyDescent="0.2">
      <c r="A6" s="714" t="s">
        <v>431</v>
      </c>
      <c r="B6" s="1770">
        <f>'Revenues 9-14'!E5</f>
        <v>0</v>
      </c>
      <c r="C6" s="583">
        <v>0</v>
      </c>
      <c r="D6" s="1773">
        <f t="shared" si="0"/>
        <v>0</v>
      </c>
      <c r="E6" s="583">
        <v>0</v>
      </c>
      <c r="F6" s="1773">
        <f t="shared" ref="F6:F18" si="1">E6-C6</f>
        <v>0</v>
      </c>
    </row>
    <row r="7" spans="1:6" ht="13.7" customHeight="1" x14ac:dyDescent="0.2">
      <c r="A7" s="714" t="s">
        <v>157</v>
      </c>
      <c r="B7" s="1770">
        <f>'Revenues 9-14'!F5</f>
        <v>84862</v>
      </c>
      <c r="C7" s="583">
        <v>0</v>
      </c>
      <c r="D7" s="1773">
        <f t="shared" si="0"/>
        <v>84862</v>
      </c>
      <c r="E7" s="583">
        <v>65004</v>
      </c>
      <c r="F7" s="1773">
        <f t="shared" si="1"/>
        <v>65004</v>
      </c>
    </row>
    <row r="8" spans="1:6" ht="13.7" customHeight="1" x14ac:dyDescent="0.2">
      <c r="A8" s="714" t="s">
        <v>1241</v>
      </c>
      <c r="B8" s="1770">
        <f>'Revenues 9-14'!G5</f>
        <v>9996</v>
      </c>
      <c r="C8" s="583">
        <v>0</v>
      </c>
      <c r="D8" s="1773">
        <f t="shared" si="0"/>
        <v>9996</v>
      </c>
      <c r="E8" s="583">
        <v>15002</v>
      </c>
      <c r="F8" s="1773">
        <f t="shared" si="1"/>
        <v>15002</v>
      </c>
    </row>
    <row r="9" spans="1:6" ht="13.7" customHeight="1" x14ac:dyDescent="0.2">
      <c r="A9" s="714" t="s">
        <v>428</v>
      </c>
      <c r="B9" s="1770">
        <f>'Revenues 9-14'!H5</f>
        <v>0</v>
      </c>
      <c r="C9" s="583">
        <v>0</v>
      </c>
      <c r="D9" s="1773">
        <f t="shared" si="0"/>
        <v>0</v>
      </c>
      <c r="E9" s="583">
        <v>0</v>
      </c>
      <c r="F9" s="1773">
        <f t="shared" si="1"/>
        <v>0</v>
      </c>
    </row>
    <row r="10" spans="1:6" ht="13.7" customHeight="1" x14ac:dyDescent="0.2">
      <c r="A10" s="714" t="s">
        <v>427</v>
      </c>
      <c r="B10" s="1770">
        <f>'Revenues 9-14'!I5</f>
        <v>5011</v>
      </c>
      <c r="C10" s="583">
        <v>0</v>
      </c>
      <c r="D10" s="1773">
        <f t="shared" si="0"/>
        <v>5011</v>
      </c>
      <c r="E10" s="583">
        <v>5001</v>
      </c>
      <c r="F10" s="1773">
        <f t="shared" si="1"/>
        <v>5001</v>
      </c>
    </row>
    <row r="11" spans="1:6" x14ac:dyDescent="0.2">
      <c r="A11" s="714" t="s">
        <v>429</v>
      </c>
      <c r="B11" s="1770">
        <f>'Revenues 9-14'!J5</f>
        <v>34943</v>
      </c>
      <c r="C11" s="583">
        <v>0</v>
      </c>
      <c r="D11" s="1773">
        <f t="shared" si="0"/>
        <v>34943</v>
      </c>
      <c r="E11" s="583">
        <v>40001</v>
      </c>
      <c r="F11" s="1773">
        <f t="shared" si="1"/>
        <v>40001</v>
      </c>
    </row>
    <row r="12" spans="1:6" ht="13.7" customHeight="1" x14ac:dyDescent="0.2">
      <c r="A12" s="714" t="s">
        <v>159</v>
      </c>
      <c r="B12" s="1770">
        <f>'Revenues 9-14'!K5</f>
        <v>0</v>
      </c>
      <c r="C12" s="583">
        <v>0</v>
      </c>
      <c r="D12" s="1773">
        <f t="shared" si="0"/>
        <v>0</v>
      </c>
      <c r="E12" s="583">
        <v>0</v>
      </c>
      <c r="F12" s="1773">
        <f t="shared" si="1"/>
        <v>0</v>
      </c>
    </row>
    <row r="13" spans="1:6" ht="13.7" customHeight="1" x14ac:dyDescent="0.2">
      <c r="A13" s="714" t="s">
        <v>993</v>
      </c>
      <c r="B13" s="1770">
        <f>SUM('Revenues 9-14'!C6:D6)</f>
        <v>9986</v>
      </c>
      <c r="C13" s="583">
        <v>0</v>
      </c>
      <c r="D13" s="1773">
        <f t="shared" si="0"/>
        <v>9986</v>
      </c>
      <c r="E13" s="583">
        <v>10001</v>
      </c>
      <c r="F13" s="1773">
        <f t="shared" si="1"/>
        <v>10001</v>
      </c>
    </row>
    <row r="14" spans="1:6" ht="13.7" customHeight="1" x14ac:dyDescent="0.2">
      <c r="A14" s="714" t="s">
        <v>430</v>
      </c>
      <c r="B14" s="1770">
        <f>SUM('Revenues 9-14'!C7:D7,'Revenues 9-14'!F7:H7)</f>
        <v>9873</v>
      </c>
      <c r="C14" s="583">
        <v>0</v>
      </c>
      <c r="D14" s="1773">
        <f t="shared" si="0"/>
        <v>9873</v>
      </c>
      <c r="E14" s="583">
        <v>9922</v>
      </c>
      <c r="F14" s="1773">
        <f t="shared" si="1"/>
        <v>9922</v>
      </c>
    </row>
    <row r="15" spans="1:6" ht="13.7" customHeight="1" x14ac:dyDescent="0.2">
      <c r="A15" s="714" t="s">
        <v>1220</v>
      </c>
      <c r="B15" s="1770">
        <f>'Revenues 9-14'!E9</f>
        <v>0</v>
      </c>
      <c r="C15" s="583">
        <v>0</v>
      </c>
      <c r="D15" s="1773">
        <f t="shared" si="0"/>
        <v>0</v>
      </c>
      <c r="E15" s="583">
        <v>0</v>
      </c>
      <c r="F15" s="1773">
        <f t="shared" si="1"/>
        <v>0</v>
      </c>
    </row>
    <row r="16" spans="1:6" ht="13.7" customHeight="1" x14ac:dyDescent="0.2">
      <c r="A16" s="714" t="s">
        <v>1221</v>
      </c>
      <c r="B16" s="1770">
        <f>'Revenues 9-14'!G8</f>
        <v>9996</v>
      </c>
      <c r="C16" s="583">
        <v>0</v>
      </c>
      <c r="D16" s="1773">
        <f t="shared" si="0"/>
        <v>9996</v>
      </c>
      <c r="E16" s="583">
        <v>15002</v>
      </c>
      <c r="F16" s="1773">
        <f t="shared" si="1"/>
        <v>15002</v>
      </c>
    </row>
    <row r="17" spans="1:6" ht="13.7" customHeight="1" x14ac:dyDescent="0.2">
      <c r="A17" s="714" t="s">
        <v>1222</v>
      </c>
      <c r="B17" s="1770">
        <f>'Revenues 9-14'!C10</f>
        <v>0</v>
      </c>
      <c r="C17" s="583">
        <v>0</v>
      </c>
      <c r="D17" s="1773">
        <f t="shared" si="0"/>
        <v>0</v>
      </c>
      <c r="E17" s="583">
        <v>0</v>
      </c>
      <c r="F17" s="1773">
        <f t="shared" si="1"/>
        <v>0</v>
      </c>
    </row>
    <row r="18" spans="1:6" ht="13.7" customHeight="1" x14ac:dyDescent="0.2">
      <c r="A18" s="714" t="s">
        <v>786</v>
      </c>
      <c r="B18" s="1770">
        <f>SUM('Revenues 9-14'!C11:K11)</f>
        <v>0</v>
      </c>
      <c r="C18" s="583">
        <v>0</v>
      </c>
      <c r="D18" s="1773">
        <f t="shared" si="0"/>
        <v>0</v>
      </c>
      <c r="E18" s="583">
        <v>0</v>
      </c>
      <c r="F18" s="1773">
        <f t="shared" si="1"/>
        <v>0</v>
      </c>
    </row>
    <row r="19" spans="1:6" ht="13.7" customHeight="1" thickBot="1" x14ac:dyDescent="0.25">
      <c r="A19" s="1774" t="s">
        <v>1223</v>
      </c>
      <c r="B19" s="1771">
        <f>SUM(B4:B18)</f>
        <v>1429534</v>
      </c>
      <c r="C19" s="1771">
        <f>SUM(C4:C18)</f>
        <v>0</v>
      </c>
      <c r="D19" s="1771">
        <f>SUM(D4:D18)</f>
        <v>1429534</v>
      </c>
      <c r="E19" s="1771">
        <f>SUM(E4:E18)</f>
        <v>1420815</v>
      </c>
      <c r="F19" s="1771">
        <f>SUM(F4:F18)</f>
        <v>1420815</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2" type="noConversion"/>
  <printOptions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7" t="s">
        <v>650</v>
      </c>
      <c r="B1" s="2208"/>
      <c r="C1" s="720"/>
    </row>
    <row r="2" spans="1:7" ht="33.75" x14ac:dyDescent="0.2">
      <c r="A2" s="2216" t="s">
        <v>1905</v>
      </c>
      <c r="B2" s="2217"/>
      <c r="C2" s="1907" t="s">
        <v>2038</v>
      </c>
      <c r="D2" s="722" t="s">
        <v>2045</v>
      </c>
      <c r="E2" s="722" t="s">
        <v>2046</v>
      </c>
      <c r="F2" s="1907" t="s">
        <v>2039</v>
      </c>
    </row>
    <row r="3" spans="1:7" ht="15.75" customHeight="1" x14ac:dyDescent="0.2">
      <c r="A3" s="2220" t="s">
        <v>1176</v>
      </c>
      <c r="B3" s="2221"/>
      <c r="C3" s="2209"/>
      <c r="D3" s="2210"/>
      <c r="E3" s="2210"/>
      <c r="F3" s="2211"/>
    </row>
    <row r="4" spans="1:7" ht="12.75" customHeight="1" thickBot="1" x14ac:dyDescent="0.25">
      <c r="A4" s="2218" t="s">
        <v>651</v>
      </c>
      <c r="B4" s="2219"/>
      <c r="C4" s="579"/>
      <c r="D4" s="579"/>
      <c r="E4" s="579"/>
      <c r="F4" s="1775">
        <f>SUM(C4+D4)-E4</f>
        <v>0</v>
      </c>
    </row>
    <row r="5" spans="1:7" ht="15.75" customHeight="1" thickTop="1" x14ac:dyDescent="0.2">
      <c r="A5" s="2203" t="s">
        <v>1172</v>
      </c>
      <c r="B5" s="2204"/>
      <c r="C5" s="2212"/>
      <c r="D5" s="2213"/>
      <c r="E5" s="2213"/>
      <c r="F5" s="2214"/>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05" t="s">
        <v>652</v>
      </c>
      <c r="B15" s="2206"/>
      <c r="C15" s="1775">
        <f>SUM(C6:C14)</f>
        <v>0</v>
      </c>
      <c r="D15" s="1775">
        <f>SUM(D6:D14)</f>
        <v>0</v>
      </c>
      <c r="E15" s="1775">
        <f>SUM(E6:E14)</f>
        <v>0</v>
      </c>
      <c r="F15" s="1775">
        <f>SUM(F6:F14)</f>
        <v>0</v>
      </c>
      <c r="G15" s="550"/>
    </row>
    <row r="16" spans="1:7" s="202" customFormat="1" ht="15.75" customHeight="1" thickTop="1" x14ac:dyDescent="0.2">
      <c r="A16" s="2215" t="s">
        <v>1173</v>
      </c>
      <c r="B16" s="2204"/>
      <c r="C16" s="2212"/>
      <c r="D16" s="2213"/>
      <c r="E16" s="2213"/>
      <c r="F16" s="2214"/>
    </row>
    <row r="17" spans="1:11" ht="12.75" customHeight="1" thickBot="1" x14ac:dyDescent="0.25">
      <c r="A17" s="2228" t="s">
        <v>66</v>
      </c>
      <c r="B17" s="2229"/>
      <c r="C17" s="725"/>
      <c r="D17" s="583"/>
      <c r="E17" s="725"/>
      <c r="F17" s="1775">
        <f>SUM(C17+D17)-E17</f>
        <v>0</v>
      </c>
    </row>
    <row r="18" spans="1:11" ht="12.75" customHeight="1" thickTop="1" thickBot="1" x14ac:dyDescent="0.25">
      <c r="A18" s="2228" t="s">
        <v>6</v>
      </c>
      <c r="B18" s="2229"/>
      <c r="C18" s="725"/>
      <c r="D18" s="583"/>
      <c r="E18" s="725"/>
      <c r="F18" s="1775">
        <f>SUM(C18+D18)-E18</f>
        <v>0</v>
      </c>
    </row>
    <row r="19" spans="1:11" ht="12.75" customHeight="1" thickTop="1" thickBot="1" x14ac:dyDescent="0.25">
      <c r="A19" s="2228" t="s">
        <v>406</v>
      </c>
      <c r="B19" s="2229"/>
      <c r="C19" s="725"/>
      <c r="D19" s="583"/>
      <c r="E19" s="725"/>
      <c r="F19" s="1775">
        <f>SUM(C19+D19)-E19</f>
        <v>0</v>
      </c>
    </row>
    <row r="20" spans="1:11" ht="12.75" customHeight="1" thickTop="1" thickBot="1" x14ac:dyDescent="0.25">
      <c r="A20" s="2228" t="s">
        <v>468</v>
      </c>
      <c r="B20" s="2229"/>
      <c r="C20" s="725"/>
      <c r="D20" s="583"/>
      <c r="E20" s="725"/>
      <c r="F20" s="1775">
        <f>SUM(C20+D20)-E20</f>
        <v>0</v>
      </c>
    </row>
    <row r="21" spans="1:11" ht="14.25" thickTop="1" thickBot="1" x14ac:dyDescent="0.25">
      <c r="A21" s="2205" t="s">
        <v>653</v>
      </c>
      <c r="B21" s="2206"/>
      <c r="C21" s="1775">
        <f>SUM(C17:C20)</f>
        <v>0</v>
      </c>
      <c r="D21" s="1775">
        <f>SUM(D17:D20)</f>
        <v>0</v>
      </c>
      <c r="E21" s="1775">
        <f>SUM(E17:E20)</f>
        <v>0</v>
      </c>
      <c r="F21" s="1775">
        <f>SUM(F17:F20)</f>
        <v>0</v>
      </c>
      <c r="G21" s="550"/>
    </row>
    <row r="22" spans="1:11" ht="15.75" customHeight="1" thickTop="1" x14ac:dyDescent="0.2">
      <c r="A22" s="2230" t="s">
        <v>1174</v>
      </c>
      <c r="B22" s="2204"/>
      <c r="C22" s="2212"/>
      <c r="D22" s="2213"/>
      <c r="E22" s="2213"/>
      <c r="F22" s="2214"/>
    </row>
    <row r="23" spans="1:11" ht="13.5" thickBot="1" x14ac:dyDescent="0.25">
      <c r="A23" s="2218" t="s">
        <v>654</v>
      </c>
      <c r="B23" s="2219"/>
      <c r="C23" s="579"/>
      <c r="D23" s="579"/>
      <c r="E23" s="579"/>
      <c r="F23" s="1775">
        <f>SUM(C23+D23)-E23</f>
        <v>0</v>
      </c>
      <c r="G23" s="550"/>
    </row>
    <row r="24" spans="1:11" ht="15.75" customHeight="1" thickTop="1" x14ac:dyDescent="0.2">
      <c r="A24" s="2230" t="s">
        <v>1175</v>
      </c>
      <c r="B24" s="2204"/>
      <c r="C24" s="2212"/>
      <c r="D24" s="2213"/>
      <c r="E24" s="2213"/>
      <c r="F24" s="2214"/>
    </row>
    <row r="25" spans="1:11" ht="13.5" thickBot="1" x14ac:dyDescent="0.25">
      <c r="A25" s="2218" t="s">
        <v>655</v>
      </c>
      <c r="B25" s="2219"/>
      <c r="C25" s="579"/>
      <c r="D25" s="579"/>
      <c r="E25" s="579"/>
      <c r="F25" s="1775">
        <f>SUM(C25+D25)-E25</f>
        <v>0</v>
      </c>
      <c r="G25" s="550"/>
    </row>
    <row r="26" spans="1:11" ht="15.75" customHeight="1" thickTop="1" x14ac:dyDescent="0.2">
      <c r="A26" s="2203" t="s">
        <v>678</v>
      </c>
      <c r="B26" s="2204"/>
      <c r="C26" s="726"/>
      <c r="D26" s="726"/>
      <c r="E26" s="726"/>
      <c r="F26" s="727"/>
    </row>
    <row r="27" spans="1:11" ht="13.5" thickBot="1" x14ac:dyDescent="0.25">
      <c r="A27" s="2205" t="s">
        <v>1130</v>
      </c>
      <c r="B27" s="2206"/>
      <c r="C27" s="583"/>
      <c r="D27" s="583"/>
      <c r="E27" s="583"/>
      <c r="F27" s="1775">
        <f>SUM(C27+D27)-E27</f>
        <v>0</v>
      </c>
      <c r="G27" s="550"/>
    </row>
    <row r="28" spans="1:11" ht="7.5" customHeight="1" thickTop="1" x14ac:dyDescent="0.2">
      <c r="A28" s="592"/>
    </row>
    <row r="29" spans="1:11" ht="23.25" customHeight="1" x14ac:dyDescent="0.2">
      <c r="A29" s="2231" t="s">
        <v>603</v>
      </c>
      <c r="B29" s="2208"/>
      <c r="C29" s="728"/>
      <c r="D29" s="728"/>
      <c r="E29" s="728"/>
      <c r="F29" s="728"/>
      <c r="G29" s="728"/>
      <c r="H29" s="728"/>
      <c r="I29" s="728"/>
      <c r="J29" s="728"/>
    </row>
    <row r="30" spans="1:11" ht="33.75" x14ac:dyDescent="0.2">
      <c r="A30" s="1549" t="s">
        <v>1131</v>
      </c>
      <c r="B30" s="729" t="s">
        <v>1186</v>
      </c>
      <c r="C30" s="1908" t="s">
        <v>604</v>
      </c>
      <c r="D30" s="1908" t="s">
        <v>1772</v>
      </c>
      <c r="E30" s="1908" t="s">
        <v>2040</v>
      </c>
      <c r="F30" s="1908" t="s">
        <v>2041</v>
      </c>
      <c r="G30" s="1908" t="s">
        <v>2044</v>
      </c>
      <c r="H30" s="1908" t="s">
        <v>2042</v>
      </c>
      <c r="I30" s="1908" t="s">
        <v>2043</v>
      </c>
      <c r="J30" s="1909" t="s">
        <v>2</v>
      </c>
      <c r="K30" s="730"/>
    </row>
    <row r="31" spans="1:11" ht="12" customHeight="1" x14ac:dyDescent="0.2">
      <c r="A31" s="731"/>
      <c r="B31" s="732"/>
      <c r="C31" s="733"/>
      <c r="D31" s="734"/>
      <c r="E31" s="733"/>
      <c r="F31" s="733"/>
      <c r="G31" s="733"/>
      <c r="H31" s="733"/>
      <c r="I31" s="1776">
        <f>((E31+F31)-H31)+G31</f>
        <v>0</v>
      </c>
      <c r="J31" s="733"/>
      <c r="K31" s="735"/>
    </row>
    <row r="32" spans="1:11" ht="12" customHeight="1" x14ac:dyDescent="0.2">
      <c r="A32" s="731"/>
      <c r="B32" s="732"/>
      <c r="C32" s="733"/>
      <c r="D32" s="734"/>
      <c r="E32" s="733"/>
      <c r="F32" s="733"/>
      <c r="G32" s="733"/>
      <c r="H32" s="733"/>
      <c r="I32" s="1776">
        <f>((E32+F32)-H32)+G32</f>
        <v>0</v>
      </c>
      <c r="J32" s="733"/>
      <c r="K32" s="735"/>
    </row>
    <row r="33" spans="1:11" ht="12" customHeight="1" x14ac:dyDescent="0.2">
      <c r="A33" s="731"/>
      <c r="B33" s="732"/>
      <c r="C33" s="733"/>
      <c r="D33" s="734"/>
      <c r="E33" s="733"/>
      <c r="F33" s="733"/>
      <c r="G33" s="733"/>
      <c r="H33" s="733"/>
      <c r="I33" s="1776">
        <f t="shared" ref="I33:I48" si="1">((E33+F33)-H33)+G33</f>
        <v>0</v>
      </c>
      <c r="J33" s="733"/>
      <c r="K33" s="735"/>
    </row>
    <row r="34" spans="1:11" ht="12" customHeight="1" x14ac:dyDescent="0.2">
      <c r="A34" s="731"/>
      <c r="B34" s="732"/>
      <c r="C34" s="733"/>
      <c r="D34" s="734"/>
      <c r="E34" s="733"/>
      <c r="F34" s="733"/>
      <c r="G34" s="733"/>
      <c r="H34" s="733"/>
      <c r="I34" s="1776">
        <f t="shared" si="1"/>
        <v>0</v>
      </c>
      <c r="J34" s="733"/>
      <c r="K34" s="736"/>
    </row>
    <row r="35" spans="1:11" ht="12" customHeight="1" x14ac:dyDescent="0.2">
      <c r="A35" s="731"/>
      <c r="B35" s="732"/>
      <c r="C35" s="737"/>
      <c r="D35" s="734"/>
      <c r="E35" s="737"/>
      <c r="F35" s="737"/>
      <c r="G35" s="737"/>
      <c r="H35" s="737"/>
      <c r="I35" s="1776">
        <f t="shared" si="1"/>
        <v>0</v>
      </c>
      <c r="J35" s="737"/>
      <c r="K35" s="736"/>
    </row>
    <row r="36" spans="1:11" ht="12" customHeight="1" x14ac:dyDescent="0.2">
      <c r="A36" s="731"/>
      <c r="B36" s="732"/>
      <c r="C36" s="733"/>
      <c r="D36" s="734"/>
      <c r="E36" s="733"/>
      <c r="F36" s="733"/>
      <c r="G36" s="733"/>
      <c r="H36" s="733"/>
      <c r="I36" s="1776">
        <f t="shared" si="1"/>
        <v>0</v>
      </c>
      <c r="J36" s="733"/>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0</v>
      </c>
      <c r="D49" s="744"/>
      <c r="E49" s="1776">
        <f t="shared" ref="E49:J49" si="2">SUM(E31:E48)</f>
        <v>0</v>
      </c>
      <c r="F49" s="1776">
        <f t="shared" si="2"/>
        <v>0</v>
      </c>
      <c r="G49" s="1776">
        <f t="shared" si="2"/>
        <v>0</v>
      </c>
      <c r="H49" s="1776">
        <f t="shared" si="2"/>
        <v>0</v>
      </c>
      <c r="I49" s="1776">
        <f t="shared" si="2"/>
        <v>0</v>
      </c>
      <c r="J49" s="1776">
        <f t="shared" si="2"/>
        <v>0</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22" t="s">
        <v>605</v>
      </c>
      <c r="C52" s="2223"/>
      <c r="D52" s="2223"/>
      <c r="E52" s="748" t="s">
        <v>900</v>
      </c>
      <c r="F52" s="2224"/>
      <c r="G52" s="2225"/>
      <c r="H52" s="735"/>
      <c r="I52" s="735"/>
      <c r="J52" s="745"/>
    </row>
    <row r="53" spans="1:11" ht="11.25" customHeight="1" x14ac:dyDescent="0.2">
      <c r="A53" s="749" t="s">
        <v>969</v>
      </c>
      <c r="B53" s="750" t="s">
        <v>1008</v>
      </c>
      <c r="C53" s="745"/>
      <c r="D53" s="736"/>
      <c r="E53" s="748" t="s">
        <v>518</v>
      </c>
      <c r="F53" s="2226"/>
      <c r="G53" s="2227"/>
      <c r="H53" s="735"/>
      <c r="I53" s="735"/>
      <c r="J53" s="745"/>
    </row>
    <row r="54" spans="1:11" ht="11.25" customHeight="1" x14ac:dyDescent="0.2">
      <c r="A54" s="751" t="s">
        <v>970</v>
      </c>
      <c r="B54" s="746" t="s">
        <v>1009</v>
      </c>
      <c r="C54" s="745"/>
      <c r="D54" s="736"/>
      <c r="E54" s="748" t="s">
        <v>519</v>
      </c>
      <c r="F54" s="2226"/>
      <c r="G54" s="2227"/>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2"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gridLinesSet="0"/>
  <pageMargins left="0.25" right="0.15" top="0.4" bottom="0.25" header="0.17" footer="0.1"/>
  <pageSetup scale="74"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56" t="s">
        <v>911</v>
      </c>
      <c r="B1" s="2257"/>
      <c r="C1" s="2257"/>
      <c r="D1" s="2257"/>
      <c r="E1" s="2257"/>
      <c r="F1" s="2257"/>
      <c r="G1" s="2258"/>
      <c r="H1" s="1550"/>
      <c r="I1" s="759"/>
      <c r="J1" s="433"/>
    </row>
    <row r="2" spans="1:11" ht="26.25" x14ac:dyDescent="0.2">
      <c r="A2" s="2235" t="s">
        <v>1776</v>
      </c>
      <c r="B2" s="2236"/>
      <c r="C2" s="2236"/>
      <c r="D2" s="2236"/>
      <c r="E2" s="2237"/>
      <c r="F2" s="760" t="s">
        <v>960</v>
      </c>
      <c r="G2" s="761" t="s">
        <v>1773</v>
      </c>
      <c r="H2" s="761" t="s">
        <v>430</v>
      </c>
      <c r="I2" s="761" t="s">
        <v>1220</v>
      </c>
      <c r="J2" s="761" t="s">
        <v>1919</v>
      </c>
      <c r="K2" s="761" t="s">
        <v>140</v>
      </c>
    </row>
    <row r="3" spans="1:11" x14ac:dyDescent="0.2">
      <c r="A3" s="2238" t="s">
        <v>1698</v>
      </c>
      <c r="B3" s="2239"/>
      <c r="C3" s="2239"/>
      <c r="D3" s="2239"/>
      <c r="E3" s="2240"/>
      <c r="F3" s="762"/>
      <c r="G3" s="763"/>
      <c r="H3" s="763"/>
      <c r="I3" s="763"/>
      <c r="J3" s="764"/>
      <c r="K3" s="764"/>
    </row>
    <row r="4" spans="1:11" x14ac:dyDescent="0.2">
      <c r="A4" s="2241" t="s">
        <v>387</v>
      </c>
      <c r="B4" s="2242"/>
      <c r="C4" s="2242"/>
      <c r="D4" s="2242"/>
      <c r="E4" s="2223"/>
      <c r="F4" s="765"/>
      <c r="G4" s="766"/>
      <c r="H4" s="767"/>
      <c r="I4" s="766"/>
      <c r="J4" s="768"/>
      <c r="K4" s="768"/>
    </row>
    <row r="5" spans="1:11" x14ac:dyDescent="0.2">
      <c r="A5" s="2259" t="s">
        <v>1129</v>
      </c>
      <c r="B5" s="2232"/>
      <c r="C5" s="2232"/>
      <c r="D5" s="2232"/>
      <c r="E5" s="2260"/>
      <c r="F5" s="769" t="s">
        <v>903</v>
      </c>
      <c r="G5" s="770"/>
      <c r="H5" s="763">
        <v>9873</v>
      </c>
      <c r="I5" s="771"/>
      <c r="J5" s="772"/>
      <c r="K5" s="772"/>
    </row>
    <row r="6" spans="1:11" x14ac:dyDescent="0.2">
      <c r="A6" s="773" t="s">
        <v>744</v>
      </c>
      <c r="B6" s="774"/>
      <c r="C6" s="774"/>
      <c r="D6" s="774"/>
      <c r="E6" s="775"/>
      <c r="F6" s="776" t="s">
        <v>904</v>
      </c>
      <c r="G6" s="763"/>
      <c r="H6" s="763">
        <v>2</v>
      </c>
      <c r="I6" s="763"/>
      <c r="J6" s="764">
        <v>87</v>
      </c>
      <c r="K6" s="764"/>
    </row>
    <row r="7" spans="1:11" x14ac:dyDescent="0.2">
      <c r="A7" s="777" t="s">
        <v>264</v>
      </c>
      <c r="B7" s="778"/>
      <c r="C7" s="778"/>
      <c r="D7" s="778"/>
      <c r="E7" s="779"/>
      <c r="F7" s="769" t="s">
        <v>905</v>
      </c>
      <c r="G7" s="766"/>
      <c r="H7" s="766"/>
      <c r="I7" s="766"/>
      <c r="J7" s="780"/>
      <c r="K7" s="764"/>
    </row>
    <row r="8" spans="1:11" x14ac:dyDescent="0.2">
      <c r="A8" s="777" t="s">
        <v>363</v>
      </c>
      <c r="B8" s="778"/>
      <c r="C8" s="778"/>
      <c r="D8" s="778"/>
      <c r="E8" s="779"/>
      <c r="F8" s="769" t="s">
        <v>906</v>
      </c>
      <c r="G8" s="781"/>
      <c r="H8" s="781"/>
      <c r="I8" s="781"/>
      <c r="J8" s="764">
        <v>46207</v>
      </c>
      <c r="K8" s="768"/>
    </row>
    <row r="9" spans="1:11" x14ac:dyDescent="0.2">
      <c r="A9" s="777" t="s">
        <v>140</v>
      </c>
      <c r="B9" s="778"/>
      <c r="C9" s="778"/>
      <c r="D9" s="778"/>
      <c r="E9" s="779"/>
      <c r="F9" s="776" t="s">
        <v>908</v>
      </c>
      <c r="G9" s="781"/>
      <c r="H9" s="770"/>
      <c r="I9" s="770"/>
      <c r="J9" s="780"/>
      <c r="K9" s="764"/>
    </row>
    <row r="10" spans="1:11" x14ac:dyDescent="0.2">
      <c r="A10" s="2259" t="s">
        <v>1920</v>
      </c>
      <c r="B10" s="2232"/>
      <c r="C10" s="2232"/>
      <c r="D10" s="2232"/>
      <c r="E10" s="2261"/>
      <c r="F10" s="782" t="s">
        <v>917</v>
      </c>
      <c r="G10" s="781"/>
      <c r="H10" s="783"/>
      <c r="I10" s="763"/>
      <c r="J10" s="764"/>
      <c r="K10" s="764"/>
    </row>
    <row r="11" spans="1:11" x14ac:dyDescent="0.2">
      <c r="A11" s="2259" t="s">
        <v>162</v>
      </c>
      <c r="B11" s="2232"/>
      <c r="C11" s="2232"/>
      <c r="D11" s="2232"/>
      <c r="E11" s="2260"/>
      <c r="F11" s="769" t="s">
        <v>907</v>
      </c>
      <c r="G11" s="770"/>
      <c r="H11" s="763"/>
      <c r="I11" s="763"/>
      <c r="J11" s="764"/>
      <c r="K11" s="772"/>
    </row>
    <row r="12" spans="1:11" ht="13.5" thickBot="1" x14ac:dyDescent="0.25">
      <c r="A12" s="2249" t="s">
        <v>961</v>
      </c>
      <c r="B12" s="2250"/>
      <c r="C12" s="2250"/>
      <c r="D12" s="2250"/>
      <c r="E12" s="2251"/>
      <c r="F12" s="1777"/>
      <c r="G12" s="1778">
        <f>SUM(G5:G11)</f>
        <v>0</v>
      </c>
      <c r="H12" s="1778">
        <f>SUM(H5:H11)</f>
        <v>9875</v>
      </c>
      <c r="I12" s="1778">
        <f>SUM(I5:I11)</f>
        <v>0</v>
      </c>
      <c r="J12" s="1778">
        <f>SUM(J5:J11)</f>
        <v>46294</v>
      </c>
      <c r="K12" s="1778">
        <f>SUM(K5:K11)</f>
        <v>0</v>
      </c>
    </row>
    <row r="13" spans="1:11" ht="13.5" thickTop="1" x14ac:dyDescent="0.2">
      <c r="A13" s="2243" t="s">
        <v>388</v>
      </c>
      <c r="B13" s="2244"/>
      <c r="C13" s="2244"/>
      <c r="D13" s="2244"/>
      <c r="E13" s="2245"/>
      <c r="F13" s="784"/>
      <c r="G13" s="785"/>
      <c r="H13" s="786"/>
      <c r="I13" s="787"/>
      <c r="J13" s="787"/>
      <c r="K13" s="787"/>
    </row>
    <row r="14" spans="1:11" x14ac:dyDescent="0.2">
      <c r="A14" s="2265" t="s">
        <v>476</v>
      </c>
      <c r="B14" s="2265"/>
      <c r="C14" s="2265"/>
      <c r="D14" s="2265"/>
      <c r="E14" s="2266"/>
      <c r="F14" s="788" t="s">
        <v>909</v>
      </c>
      <c r="G14" s="781"/>
      <c r="H14" s="763">
        <v>9875</v>
      </c>
      <c r="I14" s="770"/>
      <c r="J14" s="772"/>
      <c r="K14" s="764"/>
    </row>
    <row r="15" spans="1:11" x14ac:dyDescent="0.2">
      <c r="A15" s="2232" t="s">
        <v>4</v>
      </c>
      <c r="B15" s="2232"/>
      <c r="C15" s="2232"/>
      <c r="D15" s="2232"/>
      <c r="E15" s="2260"/>
      <c r="F15" s="788" t="s">
        <v>910</v>
      </c>
      <c r="G15" s="770"/>
      <c r="H15" s="763"/>
      <c r="I15" s="763"/>
      <c r="J15" s="764"/>
      <c r="K15" s="764"/>
    </row>
    <row r="16" spans="1:11" x14ac:dyDescent="0.2">
      <c r="A16" s="2232" t="s">
        <v>316</v>
      </c>
      <c r="B16" s="2232"/>
      <c r="C16" s="2232"/>
      <c r="D16" s="2232"/>
      <c r="E16" s="2260"/>
      <c r="F16" s="788" t="s">
        <v>980</v>
      </c>
      <c r="G16" s="771"/>
      <c r="H16" s="766"/>
      <c r="I16" s="766"/>
      <c r="J16" s="768"/>
      <c r="K16" s="768"/>
    </row>
    <row r="17" spans="1:11" x14ac:dyDescent="0.2">
      <c r="A17" s="2254" t="s">
        <v>992</v>
      </c>
      <c r="B17" s="2254"/>
      <c r="C17" s="2254"/>
      <c r="D17" s="2254"/>
      <c r="E17" s="2255"/>
      <c r="F17" s="789"/>
      <c r="G17" s="790"/>
      <c r="H17" s="791"/>
      <c r="I17" s="791"/>
      <c r="J17" s="792"/>
      <c r="K17" s="793"/>
    </row>
    <row r="18" spans="1:11" x14ac:dyDescent="0.2">
      <c r="A18" s="2246" t="s">
        <v>386</v>
      </c>
      <c r="B18" s="2247"/>
      <c r="C18" s="2247"/>
      <c r="D18" s="2247"/>
      <c r="E18" s="2248"/>
      <c r="F18" s="788" t="s">
        <v>989</v>
      </c>
      <c r="G18" s="781"/>
      <c r="H18" s="781"/>
      <c r="I18" s="781"/>
      <c r="J18" s="764"/>
      <c r="K18" s="794"/>
    </row>
    <row r="19" spans="1:11" ht="21.75" customHeight="1" x14ac:dyDescent="0.2">
      <c r="A19" s="2267" t="s">
        <v>1916</v>
      </c>
      <c r="B19" s="2267"/>
      <c r="C19" s="2267"/>
      <c r="D19" s="2267"/>
      <c r="E19" s="2268"/>
      <c r="F19" s="788" t="s">
        <v>990</v>
      </c>
      <c r="G19" s="781"/>
      <c r="H19" s="781"/>
      <c r="I19" s="781"/>
      <c r="J19" s="764"/>
      <c r="K19" s="794"/>
    </row>
    <row r="20" spans="1:11" x14ac:dyDescent="0.2">
      <c r="A20" s="2246" t="s">
        <v>1921</v>
      </c>
      <c r="B20" s="2247"/>
      <c r="C20" s="2247"/>
      <c r="D20" s="2247"/>
      <c r="E20" s="2248"/>
      <c r="F20" s="788" t="s">
        <v>991</v>
      </c>
      <c r="G20" s="781"/>
      <c r="H20" s="781"/>
      <c r="I20" s="781"/>
      <c r="J20" s="764"/>
      <c r="K20" s="794"/>
    </row>
    <row r="21" spans="1:11" ht="13.5" thickBot="1" x14ac:dyDescent="0.25">
      <c r="A21" s="2252" t="s">
        <v>659</v>
      </c>
      <c r="B21" s="2252"/>
      <c r="C21" s="2252"/>
      <c r="D21" s="2252"/>
      <c r="E21" s="2252"/>
      <c r="F21" s="1779"/>
      <c r="G21" s="791"/>
      <c r="H21" s="795"/>
      <c r="I21" s="795"/>
      <c r="J21" s="1780">
        <f>SUM(J18:J20)</f>
        <v>0</v>
      </c>
      <c r="K21" s="792"/>
    </row>
    <row r="22" spans="1:11" ht="13.5" thickTop="1" x14ac:dyDescent="0.2">
      <c r="A22" s="2232" t="s">
        <v>1922</v>
      </c>
      <c r="B22" s="2232"/>
      <c r="C22" s="2232"/>
      <c r="D22" s="2232"/>
      <c r="E22" s="2260"/>
      <c r="F22" s="788" t="s">
        <v>917</v>
      </c>
      <c r="G22" s="781"/>
      <c r="H22" s="763"/>
      <c r="I22" s="763"/>
      <c r="J22" s="796"/>
      <c r="K22" s="764"/>
    </row>
    <row r="23" spans="1:11" ht="13.5" thickBot="1" x14ac:dyDescent="0.25">
      <c r="A23" s="2253" t="s">
        <v>962</v>
      </c>
      <c r="B23" s="2252"/>
      <c r="C23" s="2252"/>
      <c r="D23" s="2252"/>
      <c r="E23" s="2252"/>
      <c r="F23" s="1781"/>
      <c r="G23" s="1778">
        <f>SUM(G14:G16,G21,G22)</f>
        <v>0</v>
      </c>
      <c r="H23" s="1778">
        <f>SUM(H14:H16,H21,H22)</f>
        <v>9875</v>
      </c>
      <c r="I23" s="1778">
        <f>SUM(I14:I16,I21,I22)</f>
        <v>0</v>
      </c>
      <c r="J23" s="1778">
        <f>SUM(J14:J16,J21,J22)</f>
        <v>0</v>
      </c>
      <c r="K23" s="1778">
        <f>SUM(K14:K16,K21,K22)</f>
        <v>0</v>
      </c>
    </row>
    <row r="24" spans="1:11" ht="14.25" thickTop="1" thickBot="1" x14ac:dyDescent="0.25">
      <c r="A24" s="2253" t="s">
        <v>2026</v>
      </c>
      <c r="B24" s="2252"/>
      <c r="C24" s="2252"/>
      <c r="D24" s="2252"/>
      <c r="E24" s="2252"/>
      <c r="F24" s="1782"/>
      <c r="G24" s="1783">
        <f>SUM(G3,G12)-G23</f>
        <v>0</v>
      </c>
      <c r="H24" s="1783">
        <f>SUM(H3,H12)-H23</f>
        <v>0</v>
      </c>
      <c r="I24" s="1783">
        <f>SUM(I3,I12)-I23</f>
        <v>0</v>
      </c>
      <c r="J24" s="1783">
        <f>SUM(J3,J12)-J23</f>
        <v>46294</v>
      </c>
      <c r="K24" s="1783">
        <f>SUM(K3,K12)-K23</f>
        <v>0</v>
      </c>
    </row>
    <row r="25" spans="1:11" ht="13.5" thickTop="1" x14ac:dyDescent="0.2">
      <c r="A25" s="797" t="s">
        <v>440</v>
      </c>
      <c r="B25" s="798"/>
      <c r="C25" s="798"/>
      <c r="D25" s="798"/>
      <c r="E25" s="799"/>
      <c r="F25" s="800">
        <v>714</v>
      </c>
      <c r="G25" s="801"/>
      <c r="H25" s="801"/>
      <c r="I25" s="801"/>
      <c r="J25" s="796">
        <v>46294</v>
      </c>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2036</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62"/>
      <c r="I31" s="2263"/>
      <c r="J31" s="2263"/>
      <c r="K31" s="2263"/>
    </row>
    <row r="32" spans="1:11" x14ac:dyDescent="0.2">
      <c r="A32" s="808"/>
      <c r="B32" s="237"/>
      <c r="C32" s="237"/>
      <c r="D32" s="237"/>
      <c r="E32" s="804"/>
      <c r="F32" s="810" t="s">
        <v>561</v>
      </c>
      <c r="G32" s="763"/>
      <c r="H32" s="2264"/>
      <c r="I32" s="2263"/>
      <c r="J32" s="2263"/>
      <c r="K32" s="2263"/>
    </row>
    <row r="33" spans="1:11" ht="1.5" customHeight="1" x14ac:dyDescent="0.2">
      <c r="A33" s="811" t="s">
        <v>1231</v>
      </c>
      <c r="B33" s="364"/>
      <c r="C33" s="364"/>
      <c r="D33" s="364"/>
      <c r="E33" s="364"/>
      <c r="F33" s="364"/>
      <c r="G33" s="812"/>
      <c r="H33" s="2264"/>
      <c r="I33" s="2263"/>
      <c r="J33" s="2263"/>
      <c r="K33" s="2263"/>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2" t="s">
        <v>562</v>
      </c>
      <c r="B41" s="2233"/>
      <c r="C41" s="2233"/>
      <c r="D41" s="2233"/>
      <c r="E41" s="2233"/>
      <c r="F41" s="2234"/>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2"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71" t="s">
        <v>2035</v>
      </c>
      <c r="B1" s="2272"/>
      <c r="C1" s="2273"/>
      <c r="D1" s="825"/>
      <c r="E1" s="826"/>
      <c r="F1" s="826"/>
      <c r="G1" s="827"/>
      <c r="H1" s="828"/>
      <c r="I1" s="829"/>
      <c r="J1" s="2269"/>
      <c r="K1" s="2270"/>
      <c r="L1" s="2270"/>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20000</v>
      </c>
      <c r="D5" s="840"/>
      <c r="E5" s="840"/>
      <c r="F5" s="1780">
        <f>(C5+D5)-E5</f>
        <v>20000</v>
      </c>
      <c r="G5" s="836"/>
      <c r="H5" s="841"/>
      <c r="I5" s="841"/>
      <c r="J5" s="841"/>
      <c r="K5" s="792"/>
      <c r="L5" s="1789">
        <f>F5-K5</f>
        <v>20000</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1277856</v>
      </c>
      <c r="D8" s="843">
        <v>127786</v>
      </c>
      <c r="E8" s="843"/>
      <c r="F8" s="1780">
        <f>(C8+D8)-E8</f>
        <v>1405642</v>
      </c>
      <c r="G8" s="842">
        <v>50</v>
      </c>
      <c r="H8" s="764">
        <v>480668</v>
      </c>
      <c r="I8" s="764">
        <v>24734</v>
      </c>
      <c r="J8" s="764"/>
      <c r="K8" s="1789">
        <f>(H8+I8)-J8</f>
        <v>505402</v>
      </c>
      <c r="L8" s="1789">
        <f>F8-K8</f>
        <v>900240</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495815</v>
      </c>
      <c r="D10" s="845"/>
      <c r="E10" s="845"/>
      <c r="F10" s="1784">
        <f>(C10+D10)-E10</f>
        <v>495815</v>
      </c>
      <c r="G10" s="842">
        <v>20</v>
      </c>
      <c r="H10" s="846">
        <v>110719</v>
      </c>
      <c r="I10" s="846">
        <v>24107</v>
      </c>
      <c r="J10" s="846"/>
      <c r="K10" s="1789">
        <f>(H10+I10)-J10</f>
        <v>134826</v>
      </c>
      <c r="L10" s="1789">
        <f>F10-K10</f>
        <v>360989</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167053</v>
      </c>
      <c r="D12" s="843">
        <v>20923</v>
      </c>
      <c r="E12" s="843">
        <v>19938</v>
      </c>
      <c r="F12" s="1780">
        <f>(C12+D12)-E12</f>
        <v>168038</v>
      </c>
      <c r="G12" s="842">
        <v>10</v>
      </c>
      <c r="H12" s="764">
        <v>90971</v>
      </c>
      <c r="I12" s="764">
        <v>16802</v>
      </c>
      <c r="J12" s="764">
        <v>19938</v>
      </c>
      <c r="K12" s="1789">
        <f>(H12+I12)-J12</f>
        <v>87835</v>
      </c>
      <c r="L12" s="1789">
        <f>F12-K12</f>
        <v>80203</v>
      </c>
    </row>
    <row r="13" spans="1:14" ht="14.25" thickTop="1" thickBot="1" x14ac:dyDescent="0.25">
      <c r="A13" s="847" t="s">
        <v>1184</v>
      </c>
      <c r="B13" s="839">
        <v>252</v>
      </c>
      <c r="C13" s="843">
        <v>0</v>
      </c>
      <c r="D13" s="843"/>
      <c r="E13" s="843"/>
      <c r="F13" s="1780">
        <f>(C13+D13)-E13</f>
        <v>0</v>
      </c>
      <c r="G13" s="842">
        <v>5</v>
      </c>
      <c r="H13" s="764">
        <v>0</v>
      </c>
      <c r="I13" s="764"/>
      <c r="J13" s="764"/>
      <c r="K13" s="1789">
        <f>(H13+I13)-J13</f>
        <v>0</v>
      </c>
      <c r="L13" s="1789">
        <f>F13-K13</f>
        <v>0</v>
      </c>
    </row>
    <row r="14" spans="1:14" ht="14.25" thickTop="1" thickBot="1" x14ac:dyDescent="0.25">
      <c r="A14" s="847" t="s">
        <v>1185</v>
      </c>
      <c r="B14" s="839">
        <v>253</v>
      </c>
      <c r="C14" s="764">
        <v>530</v>
      </c>
      <c r="D14" s="764"/>
      <c r="E14" s="764">
        <v>530</v>
      </c>
      <c r="F14" s="1780">
        <f>(C14+D14)-E14</f>
        <v>0</v>
      </c>
      <c r="G14" s="842">
        <v>3</v>
      </c>
      <c r="H14" s="764">
        <v>530</v>
      </c>
      <c r="I14" s="764"/>
      <c r="J14" s="764">
        <v>530</v>
      </c>
      <c r="K14" s="1789">
        <f>(H14+I14)-J14</f>
        <v>0</v>
      </c>
      <c r="L14" s="1789">
        <f>F14-K14</f>
        <v>0</v>
      </c>
    </row>
    <row r="15" spans="1:14" ht="15" customHeight="1" thickTop="1" thickBot="1" x14ac:dyDescent="0.25">
      <c r="A15" s="1651" t="s">
        <v>549</v>
      </c>
      <c r="B15" s="1650">
        <v>260</v>
      </c>
      <c r="C15" s="843">
        <v>0</v>
      </c>
      <c r="D15" s="843"/>
      <c r="E15" s="843"/>
      <c r="F15" s="1780">
        <f>(C15+D15)-E15</f>
        <v>0</v>
      </c>
      <c r="G15" s="848" t="s">
        <v>917</v>
      </c>
      <c r="H15" s="780"/>
      <c r="I15" s="780"/>
      <c r="J15" s="780"/>
      <c r="K15" s="780"/>
      <c r="L15" s="1789">
        <f>F15-K15</f>
        <v>0</v>
      </c>
    </row>
    <row r="16" spans="1:14" ht="15" customHeight="1" thickTop="1" thickBot="1" x14ac:dyDescent="0.25">
      <c r="A16" s="1785" t="s">
        <v>664</v>
      </c>
      <c r="B16" s="1786">
        <v>200</v>
      </c>
      <c r="C16" s="1780">
        <f>SUM(C3,C5:C6,C8:C10,C12:C15)</f>
        <v>1961254</v>
      </c>
      <c r="D16" s="1780">
        <f>SUM(D3,D5:D6,D8:D10,D12:D15)</f>
        <v>148709</v>
      </c>
      <c r="E16" s="1780">
        <f>SUM(E3,E5:E6,E8:E10,E12:E15)</f>
        <v>20468</v>
      </c>
      <c r="F16" s="1780">
        <f>SUM(F3,F5:F6,F8:F10,F12:F15)</f>
        <v>2089495</v>
      </c>
      <c r="G16" s="842"/>
      <c r="H16" s="1780">
        <f>SUM(H3,H6,H8:H10,H12:H14,)</f>
        <v>682888</v>
      </c>
      <c r="I16" s="1780">
        <f>SUM(I3,I6,I8:I10,I12:I14,)</f>
        <v>65643</v>
      </c>
      <c r="J16" s="1780">
        <f>SUM(J3,J6,J8:J10,J12:J14,)</f>
        <v>20468</v>
      </c>
      <c r="K16" s="1780">
        <f>(H16+I16)-J16</f>
        <v>728063</v>
      </c>
      <c r="L16" s="1780">
        <f>F16-K16</f>
        <v>1361432</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65643</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2"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T20" sqref="T20"/>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7" t="s">
        <v>1699</v>
      </c>
      <c r="B1" s="2278"/>
      <c r="C1" s="2278"/>
      <c r="D1" s="2278"/>
      <c r="E1" s="2278"/>
      <c r="F1" s="2279"/>
      <c r="G1" s="854"/>
    </row>
    <row r="2" spans="1:7" ht="15" customHeight="1" thickBot="1" x14ac:dyDescent="0.25">
      <c r="A2" s="2280" t="s">
        <v>498</v>
      </c>
      <c r="B2" s="2281"/>
      <c r="C2" s="2281"/>
      <c r="D2" s="2281"/>
      <c r="E2" s="2281"/>
      <c r="F2" s="2282"/>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3"/>
      <c r="B5" s="2284"/>
      <c r="C5" s="2284"/>
      <c r="D5" s="2284"/>
      <c r="E5" s="2284"/>
      <c r="F5" s="2284"/>
    </row>
    <row r="6" spans="1:7" ht="13.5" customHeight="1" thickBot="1" x14ac:dyDescent="0.25">
      <c r="A6" s="2274" t="s">
        <v>1166</v>
      </c>
      <c r="B6" s="2275"/>
      <c r="C6" s="2275"/>
      <c r="D6" s="2275"/>
      <c r="E6" s="2275"/>
      <c r="F6" s="2276"/>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1480391</v>
      </c>
      <c r="G8" s="864"/>
    </row>
    <row r="9" spans="1:7" x14ac:dyDescent="0.2">
      <c r="A9" s="868" t="s">
        <v>480</v>
      </c>
      <c r="B9" s="869" t="s">
        <v>1989</v>
      </c>
      <c r="C9" s="870"/>
      <c r="D9" s="868" t="s">
        <v>522</v>
      </c>
      <c r="E9" s="867"/>
      <c r="F9" s="1933">
        <f>'Expenditures 15-22'!K151</f>
        <v>301280</v>
      </c>
      <c r="G9" s="871"/>
    </row>
    <row r="10" spans="1:7" x14ac:dyDescent="0.2">
      <c r="A10" s="868" t="s">
        <v>520</v>
      </c>
      <c r="B10" s="869" t="s">
        <v>1990</v>
      </c>
      <c r="C10" s="870"/>
      <c r="D10" s="868" t="s">
        <v>522</v>
      </c>
      <c r="E10" s="867"/>
      <c r="F10" s="1933">
        <f>'Expenditures 15-22'!K174</f>
        <v>0</v>
      </c>
      <c r="G10" s="871"/>
    </row>
    <row r="11" spans="1:7" x14ac:dyDescent="0.2">
      <c r="A11" s="868" t="s">
        <v>481</v>
      </c>
      <c r="B11" s="869" t="s">
        <v>1991</v>
      </c>
      <c r="C11" s="870"/>
      <c r="D11" s="868" t="s">
        <v>522</v>
      </c>
      <c r="E11" s="867"/>
      <c r="F11" s="1933">
        <f>'Expenditures 15-22'!K210</f>
        <v>153560</v>
      </c>
      <c r="G11" s="871"/>
    </row>
    <row r="12" spans="1:7" x14ac:dyDescent="0.2">
      <c r="A12" s="868" t="s">
        <v>482</v>
      </c>
      <c r="B12" s="869" t="s">
        <v>1992</v>
      </c>
      <c r="C12" s="870"/>
      <c r="D12" s="868" t="s">
        <v>522</v>
      </c>
      <c r="E12" s="867"/>
      <c r="F12" s="1933">
        <f>'Expenditures 15-22'!K295</f>
        <v>47475</v>
      </c>
      <c r="G12" s="871"/>
    </row>
    <row r="13" spans="1:7" x14ac:dyDescent="0.2">
      <c r="A13" s="868" t="s">
        <v>108</v>
      </c>
      <c r="B13" s="869" t="s">
        <v>1993</v>
      </c>
      <c r="C13" s="870"/>
      <c r="D13" s="868" t="s">
        <v>522</v>
      </c>
      <c r="E13" s="867"/>
      <c r="F13" s="1933">
        <f>'Expenditures 15-22'!K342</f>
        <v>32205</v>
      </c>
      <c r="G13" s="872"/>
    </row>
    <row r="14" spans="1:7" ht="12" customHeight="1" thickBot="1" x14ac:dyDescent="0.25">
      <c r="A14" s="1790"/>
      <c r="B14" s="1791"/>
      <c r="C14" s="1792"/>
      <c r="D14" s="1793" t="s">
        <v>522</v>
      </c>
      <c r="E14" s="1794" t="s">
        <v>1015</v>
      </c>
      <c r="F14" s="1795">
        <f>SUM(F8:F13)</f>
        <v>2014911</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0</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6631</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0</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7">
        <f>'Expenditures 15-22'!K102</f>
        <v>186021</v>
      </c>
      <c r="G53" s="864"/>
    </row>
    <row r="54" spans="1:7" x14ac:dyDescent="0.2">
      <c r="A54" s="868" t="s">
        <v>479</v>
      </c>
      <c r="B54" s="868" t="s">
        <v>1552</v>
      </c>
      <c r="C54" s="888" t="s">
        <v>1039</v>
      </c>
      <c r="D54" s="884" t="s">
        <v>1157</v>
      </c>
      <c r="E54" s="867"/>
      <c r="F54" s="1937">
        <f>'Expenditures 15-22'!G114</f>
        <v>20923</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7">
        <f>'Expenditures 15-22'!K139</f>
        <v>1950</v>
      </c>
      <c r="G57" s="864"/>
    </row>
    <row r="58" spans="1:7" x14ac:dyDescent="0.2">
      <c r="A58" s="868" t="s">
        <v>480</v>
      </c>
      <c r="B58" s="868" t="s">
        <v>1995</v>
      </c>
      <c r="C58" s="885" t="s">
        <v>1039</v>
      </c>
      <c r="D58" s="884" t="s">
        <v>1157</v>
      </c>
      <c r="E58" s="867"/>
      <c r="F58" s="1939">
        <f>'Expenditures 15-22'!G151</f>
        <v>127786</v>
      </c>
      <c r="G58" s="864"/>
    </row>
    <row r="59" spans="1:7" x14ac:dyDescent="0.2">
      <c r="A59" s="892" t="s">
        <v>480</v>
      </c>
      <c r="B59" s="855" t="s">
        <v>1996</v>
      </c>
      <c r="C59" s="893" t="s">
        <v>1039</v>
      </c>
      <c r="D59" s="855" t="s">
        <v>309</v>
      </c>
      <c r="F59" s="1940">
        <f>'Expenditures 15-22'!I151</f>
        <v>0</v>
      </c>
      <c r="G59" s="864"/>
    </row>
    <row r="60" spans="1:7" x14ac:dyDescent="0.2">
      <c r="A60" s="892" t="s">
        <v>520</v>
      </c>
      <c r="B60" s="855" t="s">
        <v>1997</v>
      </c>
      <c r="C60" s="893">
        <v>4000</v>
      </c>
      <c r="D60" s="855" t="s">
        <v>330</v>
      </c>
      <c r="F60" s="1938">
        <f>'Expenditures 15-22'!K160</f>
        <v>0</v>
      </c>
      <c r="G60" s="864"/>
    </row>
    <row r="61" spans="1:7" x14ac:dyDescent="0.2">
      <c r="A61" s="894" t="s">
        <v>520</v>
      </c>
      <c r="B61" s="894" t="s">
        <v>1998</v>
      </c>
      <c r="C61" s="895" t="str">
        <f>'Expenditures 15-22'!B170</f>
        <v>5300</v>
      </c>
      <c r="D61" s="896" t="s">
        <v>329</v>
      </c>
      <c r="E61" s="878"/>
      <c r="F61" s="1937">
        <f>'Expenditures 15-22'!K170</f>
        <v>0</v>
      </c>
      <c r="G61" s="864"/>
    </row>
    <row r="62" spans="1:7" x14ac:dyDescent="0.2">
      <c r="A62" s="868" t="s">
        <v>481</v>
      </c>
      <c r="B62" s="868" t="s">
        <v>1999</v>
      </c>
      <c r="C62" s="885">
        <f>'Expenditures 15-22'!B185</f>
        <v>3000</v>
      </c>
      <c r="D62" s="875" t="s">
        <v>469</v>
      </c>
      <c r="E62" s="867"/>
      <c r="F62" s="1937">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2001</v>
      </c>
      <c r="C64" s="895" t="str">
        <f>'Expenditures 15-22'!B206</f>
        <v>5300</v>
      </c>
      <c r="D64" s="891" t="s">
        <v>329</v>
      </c>
      <c r="E64" s="867"/>
      <c r="F64" s="1937">
        <f>'Expenditures 15-22'!K206</f>
        <v>0</v>
      </c>
      <c r="G64" s="864"/>
    </row>
    <row r="65" spans="1:8" x14ac:dyDescent="0.2">
      <c r="A65" s="868" t="s">
        <v>481</v>
      </c>
      <c r="B65" s="868" t="s">
        <v>2002</v>
      </c>
      <c r="C65" s="885" t="s">
        <v>1039</v>
      </c>
      <c r="D65" s="884" t="s">
        <v>1157</v>
      </c>
      <c r="E65" s="867"/>
      <c r="F65" s="1937">
        <f>'Expenditures 15-22'!G210</f>
        <v>0</v>
      </c>
      <c r="G65" s="864"/>
    </row>
    <row r="66" spans="1:8" x14ac:dyDescent="0.2">
      <c r="A66" s="868" t="s">
        <v>481</v>
      </c>
      <c r="B66" s="868" t="s">
        <v>2003</v>
      </c>
      <c r="C66" s="885" t="s">
        <v>1039</v>
      </c>
      <c r="D66" s="884" t="s">
        <v>309</v>
      </c>
      <c r="E66" s="867"/>
      <c r="F66" s="1937">
        <f>'Expenditures 15-22'!I210</f>
        <v>0</v>
      </c>
      <c r="G66" s="864"/>
    </row>
    <row r="67" spans="1:8" x14ac:dyDescent="0.2">
      <c r="A67" s="868" t="s">
        <v>482</v>
      </c>
      <c r="B67" s="868" t="s">
        <v>2004</v>
      </c>
      <c r="C67" s="885" t="str">
        <f>'Expenditures 15-22'!B216</f>
        <v>1125</v>
      </c>
      <c r="D67" s="891" t="str">
        <f>'Expenditures 15-22'!A216</f>
        <v>Pre-K Programs</v>
      </c>
      <c r="E67" s="867"/>
      <c r="F67" s="1937">
        <f>'Expenditures 15-22'!K216</f>
        <v>0</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2006</v>
      </c>
      <c r="C70" s="885">
        <f>'Expenditures 15-22'!B221</f>
        <v>1300</v>
      </c>
      <c r="D70" s="886" t="str">
        <f>'Expenditures 15-22'!A221</f>
        <v>Adult/Continuing Education Programs</v>
      </c>
      <c r="E70" s="867"/>
      <c r="F70" s="1937">
        <f>'Expenditures 15-22'!K221</f>
        <v>0</v>
      </c>
      <c r="G70" s="864"/>
    </row>
    <row r="71" spans="1:8" x14ac:dyDescent="0.2">
      <c r="A71" s="868" t="s">
        <v>482</v>
      </c>
      <c r="B71" s="868" t="s">
        <v>2007</v>
      </c>
      <c r="C71" s="885">
        <f>'Expenditures 15-22'!B224</f>
        <v>1600</v>
      </c>
      <c r="D71" s="886" t="str">
        <f>'Expenditures 15-22'!A224</f>
        <v>Summer School Programs</v>
      </c>
      <c r="E71" s="867"/>
      <c r="F71" s="1937">
        <f>'Expenditures 15-22'!K224</f>
        <v>0</v>
      </c>
      <c r="G71" s="864"/>
    </row>
    <row r="72" spans="1:8" x14ac:dyDescent="0.2">
      <c r="A72" s="868" t="s">
        <v>482</v>
      </c>
      <c r="B72" s="868" t="s">
        <v>2008</v>
      </c>
      <c r="C72" s="885">
        <f>'Expenditures 15-22'!B280</f>
        <v>3000</v>
      </c>
      <c r="D72" s="875" t="s">
        <v>469</v>
      </c>
      <c r="E72" s="867"/>
      <c r="F72" s="1937">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7">
        <f>'Expenditures 15-22'!K285</f>
        <v>2223</v>
      </c>
      <c r="G73" s="864"/>
    </row>
    <row r="74" spans="1:8" x14ac:dyDescent="0.2">
      <c r="A74" s="868" t="s">
        <v>456</v>
      </c>
      <c r="B74" s="868" t="s">
        <v>2010</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345534</v>
      </c>
      <c r="G76" s="864"/>
    </row>
    <row r="77" spans="1:8" s="892" customFormat="1" ht="12" customHeight="1" thickTop="1" thickBot="1" x14ac:dyDescent="0.25">
      <c r="A77" s="1799"/>
      <c r="B77" s="1796"/>
      <c r="C77" s="1792"/>
      <c r="D77" s="1797" t="s">
        <v>2012</v>
      </c>
      <c r="E77" s="1794"/>
      <c r="F77" s="1800">
        <f>(F14-F76)</f>
        <v>1669377</v>
      </c>
      <c r="G77" s="868"/>
    </row>
    <row r="78" spans="1:8" s="892" customFormat="1" ht="12" customHeight="1" thickTop="1" x14ac:dyDescent="0.2">
      <c r="A78" s="1801"/>
      <c r="B78" s="1796"/>
      <c r="C78" s="1792"/>
      <c r="D78" s="1797" t="s">
        <v>2059</v>
      </c>
      <c r="E78" s="1794"/>
      <c r="F78" s="897">
        <v>186.46</v>
      </c>
      <c r="G78" s="898"/>
      <c r="H78" s="868"/>
    </row>
    <row r="79" spans="1:8" s="892" customFormat="1" ht="12" customHeight="1" thickBot="1" x14ac:dyDescent="0.25">
      <c r="A79" s="1802"/>
      <c r="B79" s="1796"/>
      <c r="C79" s="1792"/>
      <c r="D79" s="1797" t="s">
        <v>2013</v>
      </c>
      <c r="E79" s="1794" t="s">
        <v>1015</v>
      </c>
      <c r="F79" s="1803">
        <f>IF(F78&gt;0,F77/F78," Complete Line 78")</f>
        <v>8953.003325109943</v>
      </c>
      <c r="G79" s="868"/>
    </row>
    <row r="80" spans="1:8" s="892" customFormat="1" ht="8.25" customHeight="1" thickTop="1" x14ac:dyDescent="0.2">
      <c r="A80" s="899"/>
      <c r="B80" s="868"/>
      <c r="C80" s="870"/>
      <c r="D80" s="900"/>
      <c r="E80" s="867"/>
      <c r="F80" s="901"/>
      <c r="G80" s="868"/>
    </row>
    <row r="81" spans="1:7" s="892" customFormat="1" ht="12" thickBot="1" x14ac:dyDescent="0.25">
      <c r="A81" s="2274" t="s">
        <v>1167</v>
      </c>
      <c r="B81" s="2275"/>
      <c r="C81" s="2275"/>
      <c r="D81" s="2275"/>
      <c r="E81" s="2275"/>
      <c r="F81" s="2276"/>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38280</v>
      </c>
      <c r="G94" s="911"/>
    </row>
    <row r="95" spans="1:7" x14ac:dyDescent="0.2">
      <c r="A95" s="907" t="s">
        <v>142</v>
      </c>
      <c r="B95" s="907" t="s">
        <v>177</v>
      </c>
      <c r="C95" s="909">
        <v>1700</v>
      </c>
      <c r="D95" s="917" t="str">
        <f>'Revenues 9-14'!A82</f>
        <v>Total District/School Activity Income</v>
      </c>
      <c r="E95" s="905"/>
      <c r="F95" s="1809">
        <f>SUM('Revenues 9-14'!C82,'Revenues 9-14'!D82)</f>
        <v>6884</v>
      </c>
      <c r="G95" s="911"/>
    </row>
    <row r="96" spans="1:7" x14ac:dyDescent="0.2">
      <c r="A96" s="907" t="s">
        <v>479</v>
      </c>
      <c r="B96" s="907" t="s">
        <v>178</v>
      </c>
      <c r="C96" s="909">
        <f>'Revenues 9-14'!B84</f>
        <v>1811</v>
      </c>
      <c r="D96" s="910" t="str">
        <f>'Revenues 9-14'!A84</f>
        <v>Rentals - Regular Textbooks</v>
      </c>
      <c r="E96" s="905"/>
      <c r="F96" s="1809">
        <f>'Revenues 9-14'!C84</f>
        <v>11705</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40960</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0</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238</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0</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98553</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20500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24686</v>
      </c>
      <c r="G129" s="929"/>
    </row>
    <row r="130" spans="1:7" x14ac:dyDescent="0.2">
      <c r="A130" s="926" t="s">
        <v>689</v>
      </c>
      <c r="B130" s="926" t="s">
        <v>804</v>
      </c>
      <c r="C130" s="931">
        <v>4300</v>
      </c>
      <c r="D130" s="932" t="str">
        <f>'Revenues 9-14'!A211</f>
        <v>Total Title I</v>
      </c>
      <c r="E130" s="905"/>
      <c r="F130" s="1809">
        <f>SUM('Revenues 9-14'!C211,'Revenues 9-14'!D211,'Revenues 9-14'!F211,'Revenues 9-14'!G211)</f>
        <v>2943</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3143</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0</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0</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4751</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4244</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2058</v>
      </c>
      <c r="C175" s="1944">
        <v>3100</v>
      </c>
      <c r="D175" s="1945" t="s">
        <v>2061</v>
      </c>
      <c r="E175" s="905"/>
      <c r="F175" s="1929">
        <v>22958.67</v>
      </c>
      <c r="G175" s="926"/>
    </row>
    <row r="176" spans="1:7" x14ac:dyDescent="0.2">
      <c r="A176" s="1942" t="s">
        <v>685</v>
      </c>
      <c r="B176" s="1943" t="s">
        <v>2058</v>
      </c>
      <c r="C176" s="1944">
        <v>3300</v>
      </c>
      <c r="D176" s="1945" t="s">
        <v>2062</v>
      </c>
      <c r="E176" s="905"/>
      <c r="F176" s="1929">
        <v>0</v>
      </c>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279845.67</v>
      </c>
    </row>
    <row r="179" spans="1:7" ht="12" customHeight="1" x14ac:dyDescent="0.2">
      <c r="A179" s="1790"/>
      <c r="B179" s="1804"/>
      <c r="C179" s="1805"/>
      <c r="D179" s="1806" t="s">
        <v>2015</v>
      </c>
      <c r="E179" s="1807"/>
      <c r="F179" s="1809">
        <f>'PCTC-OEPP 27-28'!F77-F178</f>
        <v>1389531.33</v>
      </c>
    </row>
    <row r="180" spans="1:7" ht="12" customHeight="1" x14ac:dyDescent="0.2">
      <c r="A180" s="1790"/>
      <c r="B180" s="1804"/>
      <c r="C180" s="1805"/>
      <c r="D180" s="1806" t="s">
        <v>1924</v>
      </c>
      <c r="E180" s="1807"/>
      <c r="F180" s="1809">
        <f>'Cap Outlay Deprec 26'!I18</f>
        <v>65643</v>
      </c>
    </row>
    <row r="181" spans="1:7" ht="12" customHeight="1" x14ac:dyDescent="0.2">
      <c r="A181" s="1790"/>
      <c r="B181" s="1804"/>
      <c r="C181" s="1805"/>
      <c r="D181" s="1806" t="s">
        <v>2016</v>
      </c>
      <c r="E181" s="1807"/>
      <c r="F181" s="1809">
        <f>F179+F180</f>
        <v>1455174.33</v>
      </c>
    </row>
    <row r="182" spans="1:7" ht="12" customHeight="1" x14ac:dyDescent="0.2">
      <c r="A182" s="1790"/>
      <c r="B182" s="1810"/>
      <c r="C182" s="1805"/>
      <c r="D182" s="1806" t="str">
        <f>D78</f>
        <v>9 Month ADA from District Average Daily Attendance/Prior General State Aid Inquiry 2017-2018</v>
      </c>
      <c r="E182" s="1807"/>
      <c r="F182" s="1811">
        <f>'PCTC-OEPP 27-28'!F78</f>
        <v>186.46</v>
      </c>
      <c r="G182" s="929"/>
    </row>
    <row r="183" spans="1:7" ht="12" customHeight="1" thickBot="1" x14ac:dyDescent="0.25">
      <c r="A183" s="1790"/>
      <c r="B183" s="1810"/>
      <c r="C183" s="1805"/>
      <c r="D183" s="1806" t="s">
        <v>2017</v>
      </c>
      <c r="E183" s="1807" t="s">
        <v>1626</v>
      </c>
      <c r="F183" s="1812">
        <f>F181/F182</f>
        <v>7804.2171511316101</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8"/>
      <c r="D188" s="929"/>
      <c r="E188" s="948"/>
      <c r="F188" s="929"/>
      <c r="G188" s="929"/>
    </row>
    <row r="189" spans="1:7" x14ac:dyDescent="0.2">
      <c r="A189" s="1950" t="s">
        <v>2064</v>
      </c>
      <c r="B189" s="1951"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2"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activeCell="T20" sqref="T20"/>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8" t="s">
        <v>1925</v>
      </c>
      <c r="B4" s="2289"/>
      <c r="C4" s="2289"/>
      <c r="D4" s="2289"/>
      <c r="E4" s="2289"/>
      <c r="F4" s="2289"/>
      <c r="G4" s="2290"/>
    </row>
    <row r="5" spans="1:7" x14ac:dyDescent="0.25">
      <c r="A5" s="2291"/>
      <c r="B5" s="2292"/>
      <c r="C5" s="2292"/>
      <c r="D5" s="2292"/>
      <c r="E5" s="2292"/>
      <c r="F5" s="2292"/>
      <c r="G5" s="2293"/>
    </row>
    <row r="6" spans="1:7" ht="18.75" x14ac:dyDescent="0.25">
      <c r="A6" s="1554" t="s">
        <v>1926</v>
      </c>
      <c r="B6" s="1555"/>
      <c r="C6" s="1555"/>
      <c r="D6" s="1555"/>
      <c r="E6" s="1555"/>
      <c r="F6" s="1555"/>
      <c r="G6" s="1556"/>
    </row>
    <row r="7" spans="1:7" ht="30.75" customHeight="1" x14ac:dyDescent="0.25">
      <c r="A7" s="2294" t="s">
        <v>2075</v>
      </c>
      <c r="B7" s="2295"/>
      <c r="C7" s="2295"/>
      <c r="D7" s="2295"/>
      <c r="E7" s="2295"/>
      <c r="F7" s="2295"/>
      <c r="G7" s="2296"/>
    </row>
    <row r="8" spans="1:7" ht="15.75" customHeight="1" x14ac:dyDescent="0.25">
      <c r="A8" s="2297" t="s">
        <v>2024</v>
      </c>
      <c r="B8" s="2298"/>
      <c r="C8" s="2298"/>
      <c r="D8" s="2298"/>
      <c r="E8" s="2298"/>
      <c r="F8" s="2298"/>
      <c r="G8" s="2299"/>
    </row>
    <row r="9" spans="1:7" ht="35.25" customHeight="1" x14ac:dyDescent="0.25">
      <c r="A9" s="2294" t="s">
        <v>2023</v>
      </c>
      <c r="B9" s="2295"/>
      <c r="C9" s="2295"/>
      <c r="D9" s="2295"/>
      <c r="E9" s="2295"/>
      <c r="F9" s="2295"/>
      <c r="G9" s="2296"/>
    </row>
    <row r="10" spans="1:7" ht="15" customHeight="1" x14ac:dyDescent="0.25">
      <c r="A10" s="1557" t="s">
        <v>1927</v>
      </c>
      <c r="B10" s="1558"/>
      <c r="C10" s="1558"/>
      <c r="D10" s="1558"/>
      <c r="E10" s="1558"/>
      <c r="F10" s="1558"/>
      <c r="G10" s="1559"/>
    </row>
    <row r="11" spans="1:7" ht="17.25" customHeight="1" x14ac:dyDescent="0.25">
      <c r="A11" s="2294" t="s">
        <v>1941</v>
      </c>
      <c r="B11" s="2295"/>
      <c r="C11" s="2295"/>
      <c r="D11" s="2295"/>
      <c r="E11" s="2295"/>
      <c r="F11" s="2295"/>
      <c r="G11" s="2296"/>
    </row>
    <row r="12" spans="1:7" ht="15" customHeight="1" x14ac:dyDescent="0.25">
      <c r="A12" s="1557" t="s">
        <v>1932</v>
      </c>
      <c r="B12" s="1558"/>
      <c r="C12" s="1558"/>
      <c r="D12" s="1558"/>
      <c r="E12" s="1558"/>
      <c r="F12" s="1558"/>
      <c r="G12" s="1559"/>
    </row>
    <row r="13" spans="1:7" ht="32.25" customHeight="1" x14ac:dyDescent="0.25">
      <c r="A13" s="2285" t="s">
        <v>1933</v>
      </c>
      <c r="B13" s="2286"/>
      <c r="C13" s="2286"/>
      <c r="D13" s="2286"/>
      <c r="E13" s="2286"/>
      <c r="F13" s="2286"/>
      <c r="G13" s="2287"/>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7"/>
      <c r="B17" s="1955"/>
      <c r="C17" s="1956"/>
      <c r="D17" s="1865"/>
      <c r="E17" s="1560">
        <f t="shared" ref="E17:E141" si="1">IF(D17&lt;=25000,D17,IF(D17&gt;25000,25000,0))</f>
        <v>0</v>
      </c>
      <c r="F17" s="1813">
        <f t="shared" si="0"/>
        <v>0</v>
      </c>
      <c r="G17" s="1814">
        <f>IF(F17=0,0,D17-F17)</f>
        <v>0</v>
      </c>
      <c r="H17" s="1667"/>
    </row>
    <row r="18" spans="1:8" x14ac:dyDescent="0.25">
      <c r="A18" s="1954" t="s">
        <v>2100</v>
      </c>
      <c r="B18" s="1958" t="s">
        <v>2109</v>
      </c>
      <c r="C18" s="1956" t="s">
        <v>2101</v>
      </c>
      <c r="D18" s="1865">
        <v>54223</v>
      </c>
      <c r="E18" s="1560">
        <f t="shared" ref="E18:E140" si="2">IF(D18&lt;=25000,D18,IF(D18&gt;25000,25000,0))</f>
        <v>25000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814">
        <f t="shared" ref="G18:G140" si="4">IF(F18=0,0,D18-F18)</f>
        <v>29223</v>
      </c>
    </row>
    <row r="19" spans="1:8" ht="25.5" x14ac:dyDescent="0.25">
      <c r="A19" s="1954" t="s">
        <v>2102</v>
      </c>
      <c r="B19" s="1958" t="s">
        <v>2110</v>
      </c>
      <c r="C19" s="1956" t="s">
        <v>2103</v>
      </c>
      <c r="D19" s="1865">
        <v>144280</v>
      </c>
      <c r="E19" s="1560">
        <f t="shared" si="2"/>
        <v>25000</v>
      </c>
      <c r="F19" s="1813">
        <f t="shared" si="3"/>
        <v>25000</v>
      </c>
      <c r="G19" s="1814">
        <f t="shared" si="4"/>
        <v>119280</v>
      </c>
    </row>
    <row r="20" spans="1:8" x14ac:dyDescent="0.25">
      <c r="A20" s="1673"/>
      <c r="B20" s="1866"/>
      <c r="C20" s="1676"/>
      <c r="D20" s="1865"/>
      <c r="E20" s="1560">
        <f t="shared" si="2"/>
        <v>0</v>
      </c>
      <c r="F20" s="1813">
        <f t="shared" si="3"/>
        <v>0</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x14ac:dyDescent="0.25">
      <c r="A37" s="1673"/>
      <c r="B37" s="1867"/>
      <c r="C37" s="1674"/>
      <c r="D37" s="1865"/>
      <c r="E37" s="1560">
        <f t="shared" si="2"/>
        <v>0</v>
      </c>
      <c r="F37" s="1813">
        <f t="shared" si="3"/>
        <v>0</v>
      </c>
      <c r="G37" s="1814">
        <f t="shared" si="4"/>
        <v>0</v>
      </c>
    </row>
    <row r="38" spans="1:7"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198503</v>
      </c>
      <c r="E141" s="1561">
        <f t="shared" si="1"/>
        <v>25000</v>
      </c>
      <c r="F141" s="1815">
        <f>SUM(F17:F140)</f>
        <v>50000</v>
      </c>
      <c r="G141" s="1816">
        <f>SUM(G17:G140)</f>
        <v>148503</v>
      </c>
    </row>
  </sheetData>
  <sheetProtection selectLockedCells="1"/>
  <mergeCells count="6">
    <mergeCell ref="A13:G13"/>
    <mergeCell ref="A4:G5"/>
    <mergeCell ref="A11:G11"/>
    <mergeCell ref="A7:G7"/>
    <mergeCell ref="A8:G8"/>
    <mergeCell ref="A9:G9"/>
  </mergeCells>
  <conditionalFormatting sqref="B17:B19">
    <cfRule type="duplicateValues" dxfId="1" priority="1"/>
    <cfRule type="duplicateValues" dxfId="0" priority="2"/>
  </conditionalFormatting>
  <pageMargins left="0.2" right="0.2" top="0.5" bottom="0.25" header="0.3" footer="0.3"/>
  <pageSetup scale="83"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300" t="s">
        <v>1778</v>
      </c>
      <c r="B5" s="2301"/>
      <c r="C5" s="2301"/>
      <c r="D5" s="2301"/>
      <c r="E5" s="2301"/>
      <c r="F5" s="2301"/>
      <c r="G5" s="2302"/>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39350</v>
      </c>
      <c r="F10" s="973"/>
      <c r="G10" s="974"/>
      <c r="H10" s="162"/>
      <c r="I10" s="162"/>
    </row>
    <row r="11" spans="1:9" s="667" customFormat="1" ht="22.5" customHeight="1" x14ac:dyDescent="0.2">
      <c r="A11" s="2305" t="s">
        <v>1945</v>
      </c>
      <c r="B11" s="2306"/>
      <c r="C11" s="2306"/>
      <c r="D11" s="2307"/>
      <c r="E11" s="976">
        <v>7253</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880497</v>
      </c>
      <c r="F19" s="1820"/>
      <c r="G19" s="1822">
        <f>'Expenditures 15-22'!K33-SUM('Expenditures 15-22'!G33,'Expenditures 15-22'!I33)+'Expenditures 15-22'!D229</f>
        <v>880497</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0</v>
      </c>
      <c r="F21" s="1823"/>
      <c r="G21" s="1826">
        <f>'Expenditures 15-22'!K42-SUM('Expenditures 15-22'!G42,'Expenditures 15-22'!I42)+'Expenditures 15-22'!K120-SUM('Expenditures 15-22'!G120,'Expenditures 15-22'!I120)+'Expenditures 15-22'!K180-SUM('Expenditures 15-22'!G180,'Expenditures 15-22'!I180)+'Expenditures 15-22'!D238</f>
        <v>0</v>
      </c>
      <c r="H21" s="986"/>
      <c r="I21" s="162"/>
    </row>
    <row r="22" spans="1:9" s="667" customFormat="1" ht="12" customHeight="1" x14ac:dyDescent="0.2">
      <c r="A22" s="993" t="s">
        <v>585</v>
      </c>
      <c r="B22" s="994"/>
      <c r="C22" s="992">
        <v>2200</v>
      </c>
      <c r="D22" s="1823"/>
      <c r="E22" s="1825">
        <f>'Expenditures 15-22'!K47-SUM('Expenditures 15-22'!G47,'Expenditures 15-22'!I47)+'Expenditures 15-22'!D243</f>
        <v>55458</v>
      </c>
      <c r="F22" s="1823"/>
      <c r="G22" s="1826">
        <f>'Expenditures 15-22'!K47-SUM('Expenditures 15-22'!G47,'Expenditures 15-22'!I47)+'Expenditures 15-22'!D243</f>
        <v>55458</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201208</v>
      </c>
      <c r="F23" s="1823"/>
      <c r="G23" s="1825">
        <f>'Expenditures 15-22'!K53-SUM('Expenditures 15-22'!G53,'Expenditures 15-22'!I53)+'Expenditures 15-22'!D257+'Expenditures 15-22'!K330-SUM('Expenditures 15-22'!G330,'Expenditures 15-22'!I330)</f>
        <v>201208</v>
      </c>
      <c r="H23" s="986"/>
      <c r="I23" s="162"/>
    </row>
    <row r="24" spans="1:9" s="667" customFormat="1" ht="12" customHeight="1" x14ac:dyDescent="0.2">
      <c r="A24" s="993" t="s">
        <v>587</v>
      </c>
      <c r="B24" s="994"/>
      <c r="C24" s="992">
        <v>2400</v>
      </c>
      <c r="D24" s="1823"/>
      <c r="E24" s="1825">
        <f>'Expenditures 15-22'!K57-SUM('Expenditures 15-22'!G57,'Expenditures 15-22'!I57)+'Expenditures 15-22'!D261</f>
        <v>0</v>
      </c>
      <c r="F24" s="1823"/>
      <c r="G24" s="1826">
        <f>'Expenditures 15-22'!K57-SUM('Expenditures 15-22'!G57,'Expenditures 15-22'!I57)+'Expenditures 15-22'!D261</f>
        <v>0</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107769</v>
      </c>
      <c r="E27" s="1825">
        <f>E8</f>
        <v>0</v>
      </c>
      <c r="F27" s="1825">
        <f>'Expenditures 15-22'!K60-SUM('Expenditures 15-22'!G60,'Expenditures 15-22'!I60)+'Expenditures 15-22'!D264-E8</f>
        <v>107769</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209820</v>
      </c>
      <c r="F28" s="1827">
        <f>'Expenditures 15-22'!K61-SUM('Expenditures 15-22'!G61,'Expenditures 15-22'!I61)+'Expenditures 15-22'!K124-SUM('Expenditures 15-22'!G124,'Expenditures 15-22'!I124)+'Expenditures 15-22'!D266-E9</f>
        <v>209820</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104751</v>
      </c>
      <c r="F29" s="1823"/>
      <c r="G29" s="1826">
        <f>'Expenditures 15-22'!K62-SUM('Expenditures 15-22'!G62,'Expenditures 15-22'!I62)+'Expenditures 15-22'!K125-SUM('Expenditures 15-22'!G125,'Expenditures 15-22'!I125)+'Expenditures 15-22'!K182-SUM('Expenditures 15-22'!G182,'Expenditures 15-22'!I182)+'Expenditures 15-22'!D267</f>
        <v>104751</v>
      </c>
      <c r="H29" s="984"/>
    </row>
    <row r="30" spans="1:9" ht="12" customHeight="1" x14ac:dyDescent="0.2">
      <c r="A30" s="993" t="s">
        <v>102</v>
      </c>
      <c r="B30" s="996"/>
      <c r="C30" s="992">
        <v>2560</v>
      </c>
      <c r="D30" s="1823"/>
      <c r="E30" s="1825">
        <f>'Expenditures 15-22'!K63-SUM('Expenditures 15-22'!G63,'Expenditures 15-22'!I63)+'Expenditures 15-22'!D268-E10</f>
        <v>28300</v>
      </c>
      <c r="F30" s="1823"/>
      <c r="G30" s="1825">
        <f>'Expenditures 15-22'!K63-SUM('Expenditures 15-22'!G63,'Expenditures 15-22'!I63)+'Expenditures 15-22'!D268-E10</f>
        <v>28300</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48855</v>
      </c>
      <c r="F38" s="1823"/>
      <c r="G38" s="1825">
        <f>'Expenditures 15-22'!K73-SUM('Expenditures 15-22'!G73,'Expenditures 15-22'!I73)+'Expenditures 15-22'!K128-SUM('Expenditures 15-22'!G128,'Expenditures 15-22'!I128)+'Expenditures 15-22'!K183-SUM('Expenditures 15-22'!G183,'Expenditures 15-22'!I183)+'Expenditures 15-22'!D278</f>
        <v>48855</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1930</v>
      </c>
      <c r="B40" s="990"/>
      <c r="C40" s="992"/>
      <c r="D40" s="1823"/>
      <c r="E40" s="1827">
        <f>-'Contracts Paid in CY 29'!G141</f>
        <v>-148503</v>
      </c>
      <c r="F40" s="1823"/>
      <c r="G40" s="1827">
        <f>-'Contracts Paid in CY 29'!G141</f>
        <v>-148503</v>
      </c>
    </row>
    <row r="41" spans="1:7" ht="12" customHeight="1" x14ac:dyDescent="0.2">
      <c r="A41" s="997" t="s">
        <v>158</v>
      </c>
      <c r="B41" s="998"/>
      <c r="C41" s="999"/>
      <c r="D41" s="1827">
        <f>SUM(D19:D39)</f>
        <v>107769</v>
      </c>
      <c r="E41" s="1827">
        <f>SUM(E19:E40)</f>
        <v>1380386</v>
      </c>
      <c r="F41" s="1827">
        <f>SUM(F19:F39)</f>
        <v>317589</v>
      </c>
      <c r="G41" s="1827">
        <f>SUM(G19:G40)</f>
        <v>1170566</v>
      </c>
    </row>
    <row r="42" spans="1:7" x14ac:dyDescent="0.2">
      <c r="A42" s="986"/>
      <c r="B42" s="162"/>
      <c r="C42" s="1000"/>
      <c r="D42" s="2303" t="s">
        <v>543</v>
      </c>
      <c r="E42" s="2304"/>
      <c r="F42" s="1001" t="s">
        <v>544</v>
      </c>
      <c r="G42" s="1002"/>
    </row>
    <row r="43" spans="1:7" ht="12" customHeight="1" x14ac:dyDescent="0.2">
      <c r="A43" s="986"/>
      <c r="B43" s="162"/>
      <c r="C43" s="1000"/>
      <c r="D43" s="1828" t="s">
        <v>493</v>
      </c>
      <c r="E43" s="1829">
        <f>D41</f>
        <v>107769</v>
      </c>
      <c r="F43" s="1828" t="s">
        <v>495</v>
      </c>
      <c r="G43" s="1829">
        <f>F41</f>
        <v>317589</v>
      </c>
    </row>
    <row r="44" spans="1:7" ht="12" customHeight="1" x14ac:dyDescent="0.2">
      <c r="A44" s="986"/>
      <c r="B44" s="162"/>
      <c r="C44" s="1000"/>
      <c r="D44" s="1828" t="s">
        <v>494</v>
      </c>
      <c r="E44" s="1829">
        <f>E41</f>
        <v>1380386</v>
      </c>
      <c r="F44" s="1828" t="s">
        <v>494</v>
      </c>
      <c r="G44" s="1829">
        <f>G41</f>
        <v>1170566</v>
      </c>
    </row>
    <row r="45" spans="1:7" ht="12" customHeight="1" x14ac:dyDescent="0.2">
      <c r="A45" s="986"/>
      <c r="B45" s="162"/>
      <c r="C45" s="162"/>
      <c r="D45" s="1830" t="s">
        <v>1063</v>
      </c>
      <c r="E45" s="1831">
        <f>(E43/E44)</f>
        <v>7.8071640830898029E-2</v>
      </c>
      <c r="F45" s="1830" t="s">
        <v>1063</v>
      </c>
      <c r="G45" s="1831">
        <f>(G43/G44)</f>
        <v>0.27131233950072015</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T20" sqref="T20"/>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1" t="s">
        <v>1446</v>
      </c>
      <c r="B1" s="2311"/>
      <c r="C1" s="2311"/>
      <c r="D1" s="2311"/>
      <c r="E1" s="2311"/>
      <c r="F1" s="2311"/>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12" t="s">
        <v>1627</v>
      </c>
      <c r="B5" s="2313"/>
      <c r="C5" s="2314"/>
      <c r="D5" s="2314"/>
      <c r="E5" s="2314"/>
      <c r="F5" s="2314"/>
    </row>
    <row r="6" spans="1:10" ht="12" customHeight="1" x14ac:dyDescent="0.25">
      <c r="A6" s="1873"/>
      <c r="B6" s="1874"/>
      <c r="C6" s="2315" t="str">
        <f>COVER!A17</f>
        <v>Limestone Walters School District No. 316</v>
      </c>
      <c r="D6" s="2315"/>
      <c r="E6" s="2315"/>
      <c r="F6" s="1875"/>
    </row>
    <row r="7" spans="1:10" ht="11.25" customHeight="1" thickBot="1" x14ac:dyDescent="0.3">
      <c r="A7" s="1873"/>
      <c r="B7" s="1874"/>
      <c r="C7" s="2316">
        <f>COVER!A13</f>
        <v>48072316004</v>
      </c>
      <c r="D7" s="2316"/>
      <c r="E7" s="2316"/>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t="s">
        <v>2086</v>
      </c>
      <c r="D12" s="1888" t="s">
        <v>2086</v>
      </c>
      <c r="E12" s="1891"/>
      <c r="F12" s="1890" t="s">
        <v>2095</v>
      </c>
      <c r="H12" s="1901">
        <f t="shared" ref="H12:H33" si="0">IF(C12="X",5,0)</f>
        <v>5</v>
      </c>
      <c r="I12" s="1901">
        <f t="shared" ref="I12:I33" si="1">IF(D12="X",5,0)</f>
        <v>5</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t="s">
        <v>2086</v>
      </c>
      <c r="D14" s="1888" t="s">
        <v>2086</v>
      </c>
      <c r="E14" s="1891"/>
      <c r="F14" s="1890" t="s">
        <v>2096</v>
      </c>
      <c r="H14" s="1901">
        <f t="shared" si="0"/>
        <v>5</v>
      </c>
      <c r="I14" s="1901">
        <f t="shared" si="1"/>
        <v>5</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t="s">
        <v>2086</v>
      </c>
      <c r="D16" s="1888" t="s">
        <v>2086</v>
      </c>
      <c r="E16" s="1891"/>
      <c r="F16" s="1890" t="s">
        <v>2097</v>
      </c>
      <c r="H16" s="1901">
        <f t="shared" si="0"/>
        <v>5</v>
      </c>
      <c r="I16" s="1901">
        <f t="shared" si="1"/>
        <v>5</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2086</v>
      </c>
      <c r="D26" s="1888" t="s">
        <v>2086</v>
      </c>
      <c r="E26" s="1891"/>
      <c r="F26" s="1890" t="s">
        <v>2098</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t="s">
        <v>2086</v>
      </c>
      <c r="D30" s="1888" t="s">
        <v>2086</v>
      </c>
      <c r="E30" s="1891"/>
      <c r="F30" s="1890" t="s">
        <v>2099</v>
      </c>
      <c r="H30" s="1901">
        <f t="shared" si="0"/>
        <v>5</v>
      </c>
      <c r="I30" s="1901">
        <f t="shared" si="1"/>
        <v>5</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25</v>
      </c>
      <c r="I34" s="1901">
        <f>SUM(I11:I32)</f>
        <v>25</v>
      </c>
      <c r="J34" s="1901">
        <f>SUM(J11:J32)</f>
        <v>0</v>
      </c>
      <c r="K34" s="1901">
        <f>SUM(H34:J34)</f>
        <v>50</v>
      </c>
    </row>
    <row r="35" spans="1:11" ht="12" customHeight="1" x14ac:dyDescent="0.2">
      <c r="A35" s="1894" t="s">
        <v>1459</v>
      </c>
      <c r="B35" s="1895"/>
      <c r="C35" s="2317"/>
      <c r="D35" s="2317"/>
      <c r="E35" s="2317"/>
      <c r="F35" s="2318"/>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22"/>
      <c r="B38" s="2323"/>
      <c r="C38" s="2323"/>
      <c r="D38" s="2323"/>
      <c r="E38" s="2323"/>
      <c r="F38" s="2324"/>
    </row>
    <row r="39" spans="1:11" ht="4.5" hidden="1" customHeight="1" x14ac:dyDescent="0.2">
      <c r="A39" s="1896"/>
      <c r="B39" s="1896"/>
      <c r="C39" s="1896"/>
      <c r="D39" s="1896"/>
      <c r="E39" s="1896"/>
      <c r="F39" s="1896"/>
    </row>
    <row r="40" spans="1:11" s="1893" customFormat="1" ht="12" customHeight="1" x14ac:dyDescent="0.25">
      <c r="A40" s="1897" t="s">
        <v>1458</v>
      </c>
      <c r="B40" s="1898"/>
      <c r="C40" s="2325"/>
      <c r="D40" s="2325"/>
      <c r="E40" s="2325"/>
      <c r="F40" s="2326"/>
      <c r="H40" s="1902"/>
      <c r="I40" s="1902"/>
      <c r="J40" s="1902"/>
      <c r="K40" s="1902"/>
    </row>
    <row r="41" spans="1:11" s="1893" customFormat="1" ht="12" customHeight="1" x14ac:dyDescent="0.25">
      <c r="A41" s="2327"/>
      <c r="B41" s="2328"/>
      <c r="C41" s="2328"/>
      <c r="D41" s="2328"/>
      <c r="E41" s="2328"/>
      <c r="F41" s="2329"/>
      <c r="H41" s="1902"/>
      <c r="I41" s="1902"/>
      <c r="J41" s="1902"/>
      <c r="K41" s="1902"/>
    </row>
    <row r="42" spans="1:11" s="1893" customFormat="1" ht="12" customHeight="1" x14ac:dyDescent="0.25">
      <c r="A42" s="2327"/>
      <c r="B42" s="2328"/>
      <c r="C42" s="2328"/>
      <c r="D42" s="2328"/>
      <c r="E42" s="2328"/>
      <c r="F42" s="2329"/>
      <c r="H42" s="1902"/>
      <c r="I42" s="1902"/>
      <c r="J42" s="1902"/>
      <c r="K42" s="1902"/>
    </row>
    <row r="43" spans="1:11" s="1893" customFormat="1" ht="15" x14ac:dyDescent="0.25">
      <c r="A43" s="2319"/>
      <c r="B43" s="2320"/>
      <c r="C43" s="2320"/>
      <c r="D43" s="2320"/>
      <c r="E43" s="2320"/>
      <c r="F43" s="2321"/>
      <c r="H43" s="1902"/>
      <c r="I43" s="1902"/>
      <c r="J43" s="1902"/>
      <c r="K43" s="1902"/>
    </row>
    <row r="44" spans="1:11" s="1893" customFormat="1" ht="12" hidden="1" customHeight="1" x14ac:dyDescent="0.25">
      <c r="A44" s="2319"/>
      <c r="B44" s="2320"/>
      <c r="C44" s="2320"/>
      <c r="D44" s="2320"/>
      <c r="E44" s="2320"/>
      <c r="F44" s="2321"/>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5" t="str">
        <f>COVER!A17</f>
        <v>Limestone Walters School District No. 316</v>
      </c>
      <c r="J6" s="2336"/>
      <c r="Q6" s="1684"/>
    </row>
    <row r="7" spans="1:17" x14ac:dyDescent="0.2">
      <c r="A7" s="2337" t="s">
        <v>924</v>
      </c>
      <c r="B7" s="2338"/>
      <c r="C7" s="2338"/>
      <c r="D7" s="2338"/>
      <c r="E7" s="2339"/>
      <c r="F7" s="1016"/>
      <c r="G7" s="1008"/>
      <c r="H7" s="1015" t="s">
        <v>390</v>
      </c>
      <c r="I7" s="2340">
        <f>COVER!A13</f>
        <v>48072316004</v>
      </c>
      <c r="J7" s="2340"/>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41" t="s">
        <v>502</v>
      </c>
      <c r="B11" s="2342"/>
      <c r="C11" s="2343"/>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137384</v>
      </c>
      <c r="F12" s="1038"/>
      <c r="G12" s="1832">
        <f t="shared" ref="G12:G18" si="0">SUM(E12:F12)</f>
        <v>137384</v>
      </c>
      <c r="H12" s="1039">
        <v>144253</v>
      </c>
      <c r="I12" s="1038"/>
      <c r="J12" s="1832">
        <f t="shared" ref="J12:J18" si="1">SUM(H12:I12)</f>
        <v>144253</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4" t="s">
        <v>7</v>
      </c>
      <c r="C18" s="2345"/>
      <c r="D18" s="2346"/>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137384</v>
      </c>
      <c r="F19" s="1834">
        <f t="shared" si="2"/>
        <v>0</v>
      </c>
      <c r="G19" s="1834">
        <f t="shared" si="2"/>
        <v>137384</v>
      </c>
      <c r="H19" s="1834">
        <f t="shared" si="2"/>
        <v>144253</v>
      </c>
      <c r="I19" s="1834">
        <f t="shared" si="2"/>
        <v>0</v>
      </c>
      <c r="J19" s="1834">
        <f t="shared" si="2"/>
        <v>144253</v>
      </c>
    </row>
    <row r="20" spans="1:10" ht="13.5" thickTop="1" x14ac:dyDescent="0.2">
      <c r="A20" s="1034">
        <v>9</v>
      </c>
      <c r="B20" s="2347" t="s">
        <v>1703</v>
      </c>
      <c r="C20" s="2347"/>
      <c r="D20" s="2348"/>
      <c r="E20" s="1045"/>
      <c r="F20" s="1045"/>
      <c r="G20" s="1045"/>
      <c r="H20" s="1045"/>
      <c r="I20" s="1045"/>
      <c r="J20" s="1835">
        <f>IF(AND(G19&gt;0,J19&gt;0),(((J19-G19)/G19)),"Enter Budget Data")</f>
        <v>4.999854422640191E-2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3"/>
      <c r="D26" s="2353"/>
      <c r="E26" s="1049"/>
      <c r="F26" s="2352"/>
      <c r="G26" s="2352"/>
    </row>
    <row r="27" spans="1:10" x14ac:dyDescent="0.2">
      <c r="B27" s="1046"/>
      <c r="C27" s="1050" t="s">
        <v>1093</v>
      </c>
      <c r="D27" s="1051"/>
      <c r="E27" s="1052"/>
      <c r="F27" s="2349" t="s">
        <v>1589</v>
      </c>
      <c r="G27" s="2349"/>
    </row>
    <row r="28" spans="1:10" ht="28.5" customHeight="1" x14ac:dyDescent="0.2">
      <c r="B28" s="1046"/>
      <c r="C28" s="2351"/>
      <c r="D28" s="2351"/>
      <c r="E28" s="1053"/>
      <c r="F28" s="2351"/>
      <c r="G28" s="2351"/>
    </row>
    <row r="29" spans="1:10" x14ac:dyDescent="0.2">
      <c r="B29" s="1046"/>
      <c r="C29" s="1054" t="s">
        <v>1642</v>
      </c>
      <c r="E29" s="1055"/>
      <c r="F29" s="2350" t="s">
        <v>1590</v>
      </c>
      <c r="G29" s="2350"/>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32" t="s">
        <v>134</v>
      </c>
      <c r="D33" s="2333"/>
      <c r="E33" s="2333"/>
      <c r="F33" s="2333"/>
      <c r="G33" s="2333"/>
      <c r="H33" s="2333"/>
      <c r="I33" s="2333"/>
    </row>
    <row r="34" spans="1:10" ht="10.35" customHeight="1" x14ac:dyDescent="0.2">
      <c r="C34" s="2333"/>
      <c r="D34" s="2333"/>
      <c r="E34" s="2333"/>
      <c r="F34" s="2333"/>
      <c r="G34" s="2333"/>
      <c r="H34" s="2333"/>
      <c r="I34" s="2333"/>
    </row>
    <row r="35" spans="1:10" ht="7.5" customHeight="1" x14ac:dyDescent="0.2">
      <c r="C35" s="1061"/>
    </row>
    <row r="36" spans="1:10" ht="13.5" customHeight="1" x14ac:dyDescent="0.2">
      <c r="B36" s="1060"/>
      <c r="C36" s="2334" t="s">
        <v>1944</v>
      </c>
      <c r="D36" s="2333"/>
      <c r="E36" s="2333"/>
      <c r="F36" s="2333"/>
      <c r="G36" s="2333"/>
      <c r="H36" s="2333"/>
      <c r="I36" s="2333"/>
      <c r="J36" s="1062"/>
    </row>
    <row r="37" spans="1:10" ht="22.5" customHeight="1" x14ac:dyDescent="0.2">
      <c r="C37" s="2333"/>
      <c r="D37" s="2333"/>
      <c r="E37" s="2333"/>
      <c r="F37" s="2333"/>
      <c r="G37" s="2333"/>
      <c r="H37" s="2333"/>
      <c r="I37" s="2333"/>
      <c r="J37" s="1062"/>
    </row>
    <row r="38" spans="1:10" ht="7.5" customHeight="1" x14ac:dyDescent="0.2">
      <c r="C38" s="1061"/>
      <c r="D38" s="1063"/>
      <c r="E38" s="1064"/>
      <c r="F38" s="1065"/>
      <c r="G38" s="1064"/>
    </row>
    <row r="39" spans="1:10" ht="13.5" customHeight="1" x14ac:dyDescent="0.2">
      <c r="B39" s="1060"/>
      <c r="C39" s="2330" t="s">
        <v>937</v>
      </c>
      <c r="D39" s="2331"/>
      <c r="E39" s="2331"/>
      <c r="F39" s="2331"/>
      <c r="G39" s="2331"/>
      <c r="H39" s="2331"/>
      <c r="I39" s="2331"/>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6"/>
  <sheetViews>
    <sheetView showGridLines="0" zoomScale="110" zoomScaleNormal="110" zoomScaleSheetLayoutView="80" workbookViewId="0"/>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2108</v>
      </c>
    </row>
    <row r="6" spans="1:2" x14ac:dyDescent="0.2">
      <c r="A6" s="1067">
        <v>2</v>
      </c>
      <c r="B6" s="329" t="s">
        <v>2107</v>
      </c>
    </row>
    <row r="7" spans="1:2" x14ac:dyDescent="0.2">
      <c r="A7" s="1067">
        <v>3</v>
      </c>
      <c r="B7" s="329" t="s">
        <v>2106</v>
      </c>
    </row>
    <row r="8" spans="1:2" x14ac:dyDescent="0.2">
      <c r="A8" s="1067"/>
    </row>
    <row r="9" spans="1:2" x14ac:dyDescent="0.2">
      <c r="A9" s="1067"/>
    </row>
    <row r="10" spans="1:2" x14ac:dyDescent="0.2">
      <c r="A10" s="1068"/>
    </row>
    <row r="11" spans="1:2" x14ac:dyDescent="0.2">
      <c r="A11" s="1068"/>
    </row>
    <row r="12" spans="1:2" x14ac:dyDescent="0.2">
      <c r="A12" s="1068"/>
    </row>
    <row r="13" spans="1:2" x14ac:dyDescent="0.2">
      <c r="A13" s="1068"/>
    </row>
    <row r="14" spans="1:2" x14ac:dyDescent="0.2">
      <c r="A14" s="1068"/>
    </row>
    <row r="15" spans="1:2" x14ac:dyDescent="0.2">
      <c r="A15" s="1068"/>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x14ac:dyDescent="0.2">
      <c r="A25" s="1068"/>
    </row>
    <row r="26" spans="1:1" x14ac:dyDescent="0.2">
      <c r="A26" s="1068"/>
    </row>
    <row r="27" spans="1:1" x14ac:dyDescent="0.2">
      <c r="A27" s="1068"/>
    </row>
    <row r="28" spans="1:1" x14ac:dyDescent="0.2">
      <c r="A28" s="1068"/>
    </row>
    <row r="29" spans="1: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c r="B65" s="258" t="str">
        <f>COVER!A17</f>
        <v>Limestone Walters School District No. 316</v>
      </c>
    </row>
    <row r="66" spans="1:2" x14ac:dyDescent="0.2">
      <c r="B66" s="1069">
        <f>COVER!A13</f>
        <v>48072316004</v>
      </c>
    </row>
  </sheetData>
  <phoneticPr fontId="12" type="noConversion"/>
  <pageMargins left="0.2" right="0.2" top="1.17" bottom="0.75" header="0.19" footer="0.16"/>
  <pageSetup scale="79"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2"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4" t="s">
        <v>1784</v>
      </c>
      <c r="B18" s="2354"/>
    </row>
  </sheetData>
  <sheetProtection selectLockedCells="1"/>
  <mergeCells count="1">
    <mergeCell ref="A18:B18"/>
  </mergeCells>
  <phoneticPr fontId="12"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50177"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50177" r:id="rId4"/>
      </mc:Fallback>
    </mc:AlternateContent>
    <mc:AlternateContent xmlns:mc="http://schemas.openxmlformats.org/markup-compatibility/2006">
      <mc:Choice Requires="x14">
        <oleObject progId="Acrobat Document" dvAspect="DVASPECT_ICON" shapeId="50178"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50178"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5" t="s">
        <v>1790</v>
      </c>
      <c r="B1" s="2356"/>
      <c r="C1" s="2356"/>
      <c r="D1" s="2356"/>
      <c r="E1" s="2356"/>
      <c r="F1" s="2357"/>
    </row>
    <row r="2" spans="1:8" ht="45" customHeight="1" x14ac:dyDescent="0.2">
      <c r="A2" s="2365" t="s">
        <v>1791</v>
      </c>
      <c r="B2" s="2366"/>
      <c r="C2" s="2366"/>
      <c r="D2" s="2366"/>
      <c r="E2" s="2366"/>
      <c r="F2" s="2367"/>
      <c r="G2" s="1073"/>
      <c r="H2" s="1073"/>
    </row>
    <row r="3" spans="1:8" ht="57" customHeight="1" x14ac:dyDescent="0.2">
      <c r="A3" s="2368" t="s">
        <v>1786</v>
      </c>
      <c r="B3" s="2369"/>
      <c r="C3" s="2369"/>
      <c r="D3" s="2369"/>
      <c r="E3" s="2369"/>
      <c r="F3" s="2370"/>
      <c r="G3" s="1073"/>
      <c r="H3" s="1073"/>
    </row>
    <row r="4" spans="1:8" ht="14.25" customHeight="1" x14ac:dyDescent="0.2">
      <c r="A4" s="2374" t="s">
        <v>2056</v>
      </c>
      <c r="B4" s="2375"/>
      <c r="C4" s="2375"/>
      <c r="D4" s="2375"/>
      <c r="E4" s="2375"/>
      <c r="F4" s="2376"/>
      <c r="G4" s="1073"/>
      <c r="H4" s="1073"/>
    </row>
    <row r="5" spans="1:8" ht="14.25" customHeight="1" x14ac:dyDescent="0.2">
      <c r="A5" s="2377" t="s">
        <v>2057</v>
      </c>
      <c r="B5" s="2378"/>
      <c r="C5" s="2378"/>
      <c r="D5" s="2378"/>
      <c r="E5" s="2378"/>
      <c r="F5" s="2379"/>
      <c r="G5" s="1073"/>
      <c r="H5" s="1073"/>
    </row>
    <row r="6" spans="1:8" s="1074" customFormat="1" ht="41.25" customHeight="1" x14ac:dyDescent="0.2">
      <c r="A6" s="2371" t="s">
        <v>1792</v>
      </c>
      <c r="B6" s="2372"/>
      <c r="C6" s="2372"/>
      <c r="D6" s="2372"/>
      <c r="E6" s="2372"/>
      <c r="F6" s="2373"/>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1466448</v>
      </c>
      <c r="C8" s="1836">
        <f>'Acct Summary 7-8'!D8</f>
        <v>140896</v>
      </c>
      <c r="D8" s="1836">
        <f>'Acct Summary 7-8'!F8</f>
        <v>190896</v>
      </c>
      <c r="E8" s="1836">
        <f>'Acct Summary 7-8'!I8</f>
        <v>5795</v>
      </c>
      <c r="F8" s="1836">
        <f>SUM(B8:E8)</f>
        <v>1804035</v>
      </c>
    </row>
    <row r="9" spans="1:8" s="1078" customFormat="1" ht="14.25" customHeight="1" thickBot="1" x14ac:dyDescent="0.25">
      <c r="A9" s="1077" t="s">
        <v>1436</v>
      </c>
      <c r="B9" s="1837">
        <f>'Acct Summary 7-8'!C17</f>
        <v>1480391</v>
      </c>
      <c r="C9" s="1837">
        <f>'Acct Summary 7-8'!D17</f>
        <v>301280</v>
      </c>
      <c r="D9" s="1837">
        <f>'Acct Summary 7-8'!F17</f>
        <v>153560</v>
      </c>
      <c r="E9" s="1836"/>
      <c r="F9" s="1836">
        <f>SUM(B9:E9)</f>
        <v>1935231</v>
      </c>
    </row>
    <row r="10" spans="1:8" s="1078" customFormat="1" ht="14.25" thickTop="1" thickBot="1" x14ac:dyDescent="0.25">
      <c r="A10" s="1079" t="s">
        <v>1437</v>
      </c>
      <c r="B10" s="1838">
        <f>(B8-B9)</f>
        <v>-13943</v>
      </c>
      <c r="C10" s="1838">
        <f>(C8-C9)</f>
        <v>-160384</v>
      </c>
      <c r="D10" s="1838">
        <f>(D8-D9)</f>
        <v>37336</v>
      </c>
      <c r="E10" s="1837">
        <f>(E8-E9)</f>
        <v>5795</v>
      </c>
      <c r="F10" s="1839">
        <f>SUM(F8-F9)</f>
        <v>-131196</v>
      </c>
    </row>
    <row r="11" spans="1:8" s="1078" customFormat="1" ht="14.25" thickTop="1" thickBot="1" x14ac:dyDescent="0.25">
      <c r="A11" s="1080" t="s">
        <v>1785</v>
      </c>
      <c r="B11" s="1840">
        <f>'Acct Summary 7-8'!C81</f>
        <v>1006306</v>
      </c>
      <c r="C11" s="1840">
        <f>'Acct Summary 7-8'!D81</f>
        <v>292293</v>
      </c>
      <c r="D11" s="1840">
        <f>'Acct Summary 7-8'!F81</f>
        <v>172706</v>
      </c>
      <c r="E11" s="1840">
        <f>'Acct Summary 7-8'!I81</f>
        <v>120954</v>
      </c>
      <c r="F11" s="1841">
        <f>SUM(B11:E11)</f>
        <v>1592259</v>
      </c>
    </row>
    <row r="12" spans="1:8" ht="16.5" customHeight="1" thickTop="1" x14ac:dyDescent="0.2">
      <c r="A12" s="1081"/>
      <c r="B12" s="1082"/>
      <c r="C12" s="2359" t="str">
        <f>IF(AND(F10&lt;0,F11&gt;=0,ABS(F10*3)&gt;ABS(F11)),A16,IF(AND(F10&lt;0,F11&gt;0,ABS(F10*3)&lt;=ABS(F11)),A17,IF(AND(F10&lt;0,F11&lt;0),A16,IF(F11=0,A19,A18))))</f>
        <v>Unbalanced -  however, a deficit reduction plan is not required at this time.</v>
      </c>
      <c r="D12" s="2360"/>
      <c r="E12" s="2360"/>
      <c r="F12" s="2361"/>
    </row>
    <row r="13" spans="1:8" ht="19.5" customHeight="1" x14ac:dyDescent="0.2">
      <c r="A13" s="1083"/>
      <c r="B13" s="1084"/>
      <c r="C13" s="2359"/>
      <c r="D13" s="2360"/>
      <c r="E13" s="2360"/>
      <c r="F13" s="2361"/>
      <c r="H13" s="1073"/>
    </row>
    <row r="14" spans="1:8" ht="19.5" customHeight="1" x14ac:dyDescent="0.2">
      <c r="A14" s="1083"/>
      <c r="B14" s="1084"/>
      <c r="C14" s="2359"/>
      <c r="D14" s="2360"/>
      <c r="E14" s="2360"/>
      <c r="F14" s="2361"/>
      <c r="H14" s="1073"/>
    </row>
    <row r="15" spans="1:8" ht="17.25" customHeight="1" x14ac:dyDescent="0.2">
      <c r="A15" s="1083"/>
      <c r="B15" s="1084"/>
      <c r="C15" s="2362"/>
      <c r="D15" s="2363"/>
      <c r="E15" s="2363"/>
      <c r="F15" s="2364"/>
      <c r="H15" s="1073"/>
    </row>
    <row r="16" spans="1:8" s="310" customFormat="1" ht="51.75" hidden="1" customHeight="1" x14ac:dyDescent="0.2">
      <c r="A16" s="2358" t="s">
        <v>1787</v>
      </c>
      <c r="B16" s="2358"/>
      <c r="C16" s="2358"/>
      <c r="D16" s="2358"/>
      <c r="E16" s="2358"/>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3"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80" t="s">
        <v>686</v>
      </c>
      <c r="B3" s="2381"/>
      <c r="C3" s="2381"/>
      <c r="D3" s="2382"/>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91" t="s">
        <v>1584</v>
      </c>
      <c r="D7" s="2392"/>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3" t="s">
        <v>1065</v>
      </c>
      <c r="B15" s="2384"/>
      <c r="C15" s="2384"/>
      <c r="D15" s="2385"/>
    </row>
    <row r="16" spans="1:4" s="667" customFormat="1" ht="24" customHeight="1" x14ac:dyDescent="0.2">
      <c r="A16" s="2386" t="s">
        <v>684</v>
      </c>
      <c r="B16" s="2387"/>
      <c r="C16" s="2387"/>
      <c r="D16" s="2388"/>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5" t="s">
        <v>332</v>
      </c>
      <c r="D21" s="2396"/>
    </row>
    <row r="22" spans="1:10" ht="12.75" x14ac:dyDescent="0.2">
      <c r="A22" s="1138"/>
      <c r="B22" s="1139">
        <v>2</v>
      </c>
      <c r="C22" s="2393" t="s">
        <v>1605</v>
      </c>
      <c r="D22" s="2394"/>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7" t="s">
        <v>557</v>
      </c>
      <c r="D43" s="2398"/>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9" t="s">
        <v>817</v>
      </c>
      <c r="D56" s="2390"/>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9" t="s">
        <v>1797</v>
      </c>
      <c r="D70" s="2390"/>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OK</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2"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48072316004</v>
      </c>
    </row>
    <row r="3" spans="1:2" x14ac:dyDescent="0.2">
      <c r="A3" t="s">
        <v>1013</v>
      </c>
      <c r="B3" s="138" t="str">
        <f>COVER!A15</f>
        <v>Peoria</v>
      </c>
    </row>
    <row r="4" spans="1:2" x14ac:dyDescent="0.2">
      <c r="A4" t="s">
        <v>1064</v>
      </c>
      <c r="B4" s="138" t="str">
        <f>COVER!A17</f>
        <v>Limestone Walters School District No. 316</v>
      </c>
    </row>
    <row r="5" spans="1:2" x14ac:dyDescent="0.2">
      <c r="A5" t="s">
        <v>728</v>
      </c>
      <c r="B5" s="138" t="str">
        <f>COVER!A38</f>
        <v>Tim Dotson</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No</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Thomas R. Peffer, CPA</v>
      </c>
    </row>
    <row r="18" spans="1:2" x14ac:dyDescent="0.2">
      <c r="A18" t="s">
        <v>1212</v>
      </c>
      <c r="B18" s="138" t="str">
        <f>COVER!T17</f>
        <v>4200 N Knoxville Ave</v>
      </c>
    </row>
    <row r="19" spans="1:2" x14ac:dyDescent="0.2">
      <c r="A19" t="s">
        <v>941</v>
      </c>
      <c r="B19" s="138" t="str">
        <f>COVER!T25</f>
        <v>tpeffer@gorenzcpa.com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935686</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1006306</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1006306</v>
      </c>
      <c r="D92" s="2" t="str">
        <f t="shared" si="0"/>
        <v>Error?</v>
      </c>
    </row>
    <row r="93" spans="1:4" x14ac:dyDescent="0.2">
      <c r="A93" s="5">
        <v>32</v>
      </c>
      <c r="B93" s="138">
        <f>'Assets-Liab 5-6'!C41</f>
        <v>1006306</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288107</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292293</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292293</v>
      </c>
      <c r="D123" s="2" t="str">
        <f t="shared" si="0"/>
        <v>Error?</v>
      </c>
    </row>
    <row r="124" spans="1:4" x14ac:dyDescent="0.2">
      <c r="A124" s="5">
        <v>63</v>
      </c>
      <c r="B124" s="138">
        <f>'Assets-Liab 5-6'!D41</f>
        <v>292293</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169317</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172706</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172706</v>
      </c>
      <c r="D170" s="2" t="str">
        <f t="shared" si="1"/>
        <v>Error?</v>
      </c>
    </row>
    <row r="171" spans="1:4" x14ac:dyDescent="0.2">
      <c r="A171" s="5">
        <v>110</v>
      </c>
      <c r="B171" s="138">
        <f>'Assets-Liab 5-6'!F41</f>
        <v>172706</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25300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33844</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27480</v>
      </c>
      <c r="D189" s="2" t="str">
        <f t="shared" si="1"/>
        <v>Error?</v>
      </c>
    </row>
    <row r="190" spans="1:4" x14ac:dyDescent="0.2">
      <c r="A190" s="5">
        <v>129</v>
      </c>
      <c r="B190" s="138">
        <f>'Assets-Liab 5-6'!G41</f>
        <v>33844</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25087</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46294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0</v>
      </c>
      <c r="D212" s="2" t="str">
        <f t="shared" si="2"/>
        <v>Error?</v>
      </c>
    </row>
    <row r="213" spans="1:4" x14ac:dyDescent="0.2">
      <c r="A213" s="12">
        <v>152</v>
      </c>
      <c r="B213" s="138">
        <f>'Assets-Liab 5-6'!H41</f>
        <v>46294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20000</v>
      </c>
      <c r="D273" s="2" t="str">
        <f t="shared" si="3"/>
        <v>Error?</v>
      </c>
    </row>
    <row r="274" spans="1:4" x14ac:dyDescent="0.2">
      <c r="A274" s="5">
        <v>213</v>
      </c>
      <c r="B274" s="138">
        <f>'Assets-Liab 5-6'!M17</f>
        <v>1405642</v>
      </c>
      <c r="D274" s="2" t="str">
        <f t="shared" si="3"/>
        <v>Error?</v>
      </c>
    </row>
    <row r="275" spans="1:4" x14ac:dyDescent="0.2">
      <c r="A275" s="5">
        <v>214</v>
      </c>
      <c r="B275" s="138">
        <f>'Assets-Liab 5-6'!M18</f>
        <v>495815</v>
      </c>
      <c r="D275" s="2" t="str">
        <f t="shared" si="3"/>
        <v>Error?</v>
      </c>
    </row>
    <row r="276" spans="1:4" x14ac:dyDescent="0.2">
      <c r="A276" s="5">
        <v>215</v>
      </c>
      <c r="B276" s="138">
        <f>'Assets-Liab 5-6'!M19</f>
        <v>168038</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2089495</v>
      </c>
      <c r="C279" s="2" t="s">
        <v>594</v>
      </c>
      <c r="D279" s="2" t="str">
        <f t="shared" si="3"/>
        <v>Error?</v>
      </c>
    </row>
    <row r="280" spans="1:4" x14ac:dyDescent="0.2">
      <c r="A280" s="5">
        <v>219</v>
      </c>
      <c r="B280" s="138">
        <f>'Assets-Liab 5-6'!M40</f>
        <v>2089495</v>
      </c>
      <c r="D280" s="2" t="str">
        <f t="shared" si="3"/>
        <v>Error?</v>
      </c>
    </row>
    <row r="281" spans="1:4" x14ac:dyDescent="0.2">
      <c r="A281" s="5">
        <v>220</v>
      </c>
      <c r="B281" s="138">
        <f>'Assets-Liab 5-6'!M41</f>
        <v>2089495</v>
      </c>
      <c r="C281" s="2" t="s">
        <v>594</v>
      </c>
      <c r="D281" s="2" t="str">
        <f t="shared" si="3"/>
        <v>Error?</v>
      </c>
    </row>
    <row r="282" spans="1:4" x14ac:dyDescent="0.2">
      <c r="A282" s="5">
        <v>221</v>
      </c>
      <c r="B282" s="138">
        <f>'Assets-Liab 5-6'!N21</f>
        <v>0</v>
      </c>
      <c r="D282" s="2" t="str">
        <f t="shared" si="3"/>
        <v>Error?</v>
      </c>
    </row>
    <row r="283" spans="1:4" x14ac:dyDescent="0.2">
      <c r="A283" s="5">
        <v>222</v>
      </c>
      <c r="B283" s="138">
        <f>'Assets-Liab 5-6'!N22</f>
        <v>0</v>
      </c>
      <c r="D283" s="2" t="str">
        <f t="shared" si="3"/>
        <v>Error?</v>
      </c>
    </row>
    <row r="284" spans="1:4" x14ac:dyDescent="0.2">
      <c r="A284" s="5">
        <v>223</v>
      </c>
      <c r="B284" s="138">
        <f>'Assets-Liab 5-6'!N23</f>
        <v>0</v>
      </c>
      <c r="C284" s="2" t="s">
        <v>594</v>
      </c>
      <c r="D284" s="2" t="str">
        <f t="shared" si="3"/>
        <v>Error?</v>
      </c>
    </row>
    <row r="285" spans="1:4" x14ac:dyDescent="0.2">
      <c r="A285" s="5">
        <v>224</v>
      </c>
      <c r="B285" s="138">
        <f>'Assets-Liab 5-6'!N36</f>
        <v>0</v>
      </c>
      <c r="D285" s="2" t="str">
        <f t="shared" si="3"/>
        <v>Error?</v>
      </c>
    </row>
    <row r="286" spans="1:4" x14ac:dyDescent="0.2">
      <c r="A286" s="10">
        <v>225</v>
      </c>
      <c r="D286" s="2" t="str">
        <f t="shared" si="3"/>
        <v>OK</v>
      </c>
    </row>
    <row r="287" spans="1:4" x14ac:dyDescent="0.2">
      <c r="A287" s="5">
        <v>226</v>
      </c>
      <c r="B287" s="138">
        <f>'Assets-Liab 5-6'!N37</f>
        <v>0</v>
      </c>
      <c r="C287" s="2" t="s">
        <v>594</v>
      </c>
      <c r="D287" s="2" t="str">
        <f t="shared" si="3"/>
        <v>Error?</v>
      </c>
    </row>
    <row r="288" spans="1:4" x14ac:dyDescent="0.2">
      <c r="A288" s="5">
        <v>227</v>
      </c>
      <c r="B288" s="138">
        <f>'Assets-Liab 5-6'!N41</f>
        <v>0</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649696</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41577</v>
      </c>
      <c r="D718" s="2" t="str">
        <f t="shared" si="10"/>
        <v>Error?</v>
      </c>
    </row>
    <row r="719" spans="1:4" x14ac:dyDescent="0.2">
      <c r="A719" s="5">
        <v>658</v>
      </c>
      <c r="B719" s="138">
        <f>'Expenditures 15-22'!C15</f>
        <v>0</v>
      </c>
      <c r="D719" s="2" t="str">
        <f t="shared" si="10"/>
        <v>Error?</v>
      </c>
    </row>
    <row r="720" spans="1:4" x14ac:dyDescent="0.2">
      <c r="A720" s="5">
        <v>659</v>
      </c>
      <c r="B720" s="138">
        <f>'Expenditures 15-22'!C33</f>
        <v>699456</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0</v>
      </c>
      <c r="D725" s="2" t="str">
        <f t="shared" si="10"/>
        <v>Error?</v>
      </c>
    </row>
    <row r="726" spans="1:4" x14ac:dyDescent="0.2">
      <c r="A726" s="5">
        <v>665</v>
      </c>
      <c r="B726" s="138">
        <f>'Expenditures 15-22'!C41</f>
        <v>0</v>
      </c>
      <c r="D726" s="2" t="str">
        <f t="shared" si="10"/>
        <v>Error?</v>
      </c>
    </row>
    <row r="727" spans="1:4" x14ac:dyDescent="0.2">
      <c r="A727" s="5">
        <v>666</v>
      </c>
      <c r="B727" s="138">
        <f>'Expenditures 15-22'!C42</f>
        <v>0</v>
      </c>
      <c r="C727" s="2" t="s">
        <v>594</v>
      </c>
      <c r="D727" s="2" t="str">
        <f t="shared" si="10"/>
        <v>Error?</v>
      </c>
    </row>
    <row r="728" spans="1:4" x14ac:dyDescent="0.2">
      <c r="A728" s="5">
        <v>667</v>
      </c>
      <c r="B728" s="138">
        <f>'Expenditures 15-22'!C44</f>
        <v>0</v>
      </c>
      <c r="D728" s="2" t="str">
        <f t="shared" si="10"/>
        <v>Error?</v>
      </c>
    </row>
    <row r="729" spans="1:4" x14ac:dyDescent="0.2">
      <c r="A729" s="5">
        <v>668</v>
      </c>
      <c r="B729" s="138">
        <f>'Expenditures 15-22'!C45</f>
        <v>15639</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15639</v>
      </c>
      <c r="C731" s="2" t="s">
        <v>594</v>
      </c>
      <c r="D731" s="2" t="str">
        <f t="shared" si="10"/>
        <v>Error?</v>
      </c>
    </row>
    <row r="732" spans="1:4" x14ac:dyDescent="0.2">
      <c r="A732" s="5">
        <v>671</v>
      </c>
      <c r="B732" s="138">
        <f>'Expenditures 15-22'!C49</f>
        <v>2500</v>
      </c>
      <c r="D732" s="2" t="str">
        <f t="shared" si="10"/>
        <v>Error?</v>
      </c>
    </row>
    <row r="733" spans="1:4" x14ac:dyDescent="0.2">
      <c r="A733" s="5">
        <v>672</v>
      </c>
      <c r="B733" s="138">
        <f>'Expenditures 15-22'!C50</f>
        <v>106799</v>
      </c>
      <c r="D733" s="2" t="str">
        <f t="shared" si="10"/>
        <v>Error?</v>
      </c>
    </row>
    <row r="734" spans="1:4" x14ac:dyDescent="0.2">
      <c r="A734" s="5">
        <v>673</v>
      </c>
      <c r="B734" s="138">
        <f>'Expenditures 15-22'!C53</f>
        <v>109299</v>
      </c>
      <c r="C734" s="2" t="s">
        <v>594</v>
      </c>
      <c r="D734" s="2" t="str">
        <f t="shared" si="10"/>
        <v>Error?</v>
      </c>
    </row>
    <row r="735" spans="1:4" x14ac:dyDescent="0.2">
      <c r="A735" s="5">
        <v>674</v>
      </c>
      <c r="B735" s="138">
        <f>'Expenditures 15-22'!C55</f>
        <v>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0</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76646</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19749</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96395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221333</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920789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63567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437</v>
      </c>
      <c r="D776" s="2" t="str">
        <f t="shared" si="11"/>
        <v>Error?</v>
      </c>
    </row>
    <row r="777" spans="1:4" x14ac:dyDescent="0.2">
      <c r="A777" s="5">
        <v>716</v>
      </c>
      <c r="B777" s="138">
        <f>'Expenditures 15-22'!D15</f>
        <v>0</v>
      </c>
      <c r="D777" s="2" t="str">
        <f t="shared" si="11"/>
        <v>Error?</v>
      </c>
    </row>
    <row r="778" spans="1:4" x14ac:dyDescent="0.2">
      <c r="A778" s="5">
        <v>717</v>
      </c>
      <c r="B778" s="138">
        <f>'Expenditures 15-22'!D33</f>
        <v>64025</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0</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0</v>
      </c>
      <c r="D783" s="2" t="str">
        <f t="shared" si="11"/>
        <v>Error?</v>
      </c>
    </row>
    <row r="784" spans="1:4" x14ac:dyDescent="0.2">
      <c r="A784" s="5">
        <v>723</v>
      </c>
      <c r="B784" s="138">
        <f>'Expenditures 15-22'!D41</f>
        <v>0</v>
      </c>
      <c r="D784" s="2" t="str">
        <f t="shared" si="11"/>
        <v>Error?</v>
      </c>
    </row>
    <row r="785" spans="1:4" x14ac:dyDescent="0.2">
      <c r="A785" s="5">
        <v>724</v>
      </c>
      <c r="B785" s="138">
        <f>'Expenditures 15-22'!D42</f>
        <v>0</v>
      </c>
      <c r="C785" s="2" t="s">
        <v>594</v>
      </c>
      <c r="D785" s="2" t="str">
        <f t="shared" si="11"/>
        <v>Error?</v>
      </c>
    </row>
    <row r="786" spans="1:4" x14ac:dyDescent="0.2">
      <c r="A786" s="5">
        <v>725</v>
      </c>
      <c r="B786" s="138">
        <f>'Expenditures 15-22'!D44</f>
        <v>0</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0</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29266</v>
      </c>
      <c r="D791" s="2" t="str">
        <f t="shared" si="11"/>
        <v>Error?</v>
      </c>
    </row>
    <row r="792" spans="1:4" x14ac:dyDescent="0.2">
      <c r="A792" s="5">
        <v>731</v>
      </c>
      <c r="B792" s="138">
        <f>'Expenditures 15-22'!D53</f>
        <v>29266</v>
      </c>
      <c r="C792" s="2" t="s">
        <v>594</v>
      </c>
      <c r="D792" s="2" t="str">
        <f t="shared" si="11"/>
        <v>Error?</v>
      </c>
    </row>
    <row r="793" spans="1:4" x14ac:dyDescent="0.2">
      <c r="A793" s="5">
        <v>732</v>
      </c>
      <c r="B793" s="138">
        <f>'Expenditures 15-22'!D55</f>
        <v>0</v>
      </c>
      <c r="D793" s="2" t="str">
        <f t="shared" si="11"/>
        <v>Error?</v>
      </c>
    </row>
    <row r="794" spans="1:4" x14ac:dyDescent="0.2">
      <c r="A794" s="5">
        <v>733</v>
      </c>
      <c r="B794" s="138">
        <f>'Expenditures 15-22'!D56</f>
        <v>0</v>
      </c>
      <c r="D794" s="2" t="str">
        <f t="shared" si="11"/>
        <v>Error?</v>
      </c>
    </row>
    <row r="795" spans="1:4" x14ac:dyDescent="0.2">
      <c r="A795" s="5">
        <v>734</v>
      </c>
      <c r="B795" s="138">
        <f>'Expenditures 15-22'!D57</f>
        <v>0</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14985</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14985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44251</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108276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44629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6631</v>
      </c>
      <c r="D832" s="2" t="str">
        <f t="shared" si="12"/>
        <v>Error?</v>
      </c>
    </row>
    <row r="833" spans="1:4" x14ac:dyDescent="0.2">
      <c r="A833" s="5">
        <v>772</v>
      </c>
      <c r="B833" s="138">
        <f>'Expenditures 15-22'!E13</f>
        <v>0</v>
      </c>
      <c r="D833" s="2" t="str">
        <f t="shared" si="12"/>
        <v>Error?</v>
      </c>
    </row>
    <row r="834" spans="1:4" x14ac:dyDescent="0.2">
      <c r="A834" s="5">
        <v>773</v>
      </c>
      <c r="B834" s="138">
        <f>'Expenditures 15-22'!E14</f>
        <v>16723</v>
      </c>
      <c r="D834" s="2" t="str">
        <f t="shared" si="12"/>
        <v>Error?</v>
      </c>
    </row>
    <row r="835" spans="1:4" x14ac:dyDescent="0.2">
      <c r="A835" s="5">
        <v>774</v>
      </c>
      <c r="B835" s="138">
        <f>'Expenditures 15-22'!E15</f>
        <v>0</v>
      </c>
      <c r="D835" s="2" t="str">
        <f t="shared" si="12"/>
        <v>Error?</v>
      </c>
    </row>
    <row r="836" spans="1:4" x14ac:dyDescent="0.2">
      <c r="A836" s="5">
        <v>775</v>
      </c>
      <c r="B836" s="138">
        <f>'Expenditures 15-22'!E33</f>
        <v>68280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0</v>
      </c>
      <c r="C843" s="2" t="s">
        <v>594</v>
      </c>
      <c r="D843" s="2" t="str">
        <f t="shared" si="12"/>
        <v>Error?</v>
      </c>
    </row>
    <row r="844" spans="1:4" x14ac:dyDescent="0.2">
      <c r="A844" s="5">
        <v>783</v>
      </c>
      <c r="B844" s="138">
        <f>'Expenditures 15-22'!E44</f>
        <v>29123</v>
      </c>
      <c r="D844" s="2" t="str">
        <f t="shared" si="12"/>
        <v>Error?</v>
      </c>
    </row>
    <row r="845" spans="1:4" x14ac:dyDescent="0.2">
      <c r="A845" s="5">
        <v>784</v>
      </c>
      <c r="B845" s="138">
        <f>'Expenditures 15-22'!E45</f>
        <v>669</v>
      </c>
      <c r="D845" s="2" t="str">
        <f t="shared" si="12"/>
        <v>Error?</v>
      </c>
    </row>
    <row r="846" spans="1:4" x14ac:dyDescent="0.2">
      <c r="A846" s="5">
        <v>785</v>
      </c>
      <c r="B846" s="138">
        <f>'Expenditures 15-22'!E46</f>
        <v>5379</v>
      </c>
      <c r="D846" s="2" t="str">
        <f t="shared" si="12"/>
        <v>Error?</v>
      </c>
    </row>
    <row r="847" spans="1:4" x14ac:dyDescent="0.2">
      <c r="A847" s="5">
        <v>786</v>
      </c>
      <c r="B847" s="138">
        <f>'Expenditures 15-22'!E47</f>
        <v>35171</v>
      </c>
      <c r="C847" s="2" t="s">
        <v>594</v>
      </c>
      <c r="D847" s="2" t="str">
        <f t="shared" si="12"/>
        <v>Error?</v>
      </c>
    </row>
    <row r="848" spans="1:4" x14ac:dyDescent="0.2">
      <c r="A848" s="5">
        <v>787</v>
      </c>
      <c r="B848" s="138">
        <f>'Expenditures 15-22'!E49</f>
        <v>23839</v>
      </c>
      <c r="D848" s="2" t="str">
        <f t="shared" si="12"/>
        <v>Error?</v>
      </c>
    </row>
    <row r="849" spans="1:4" x14ac:dyDescent="0.2">
      <c r="A849" s="5">
        <v>788</v>
      </c>
      <c r="B849" s="138">
        <f>'Expenditures 15-22'!E50</f>
        <v>0</v>
      </c>
      <c r="D849" s="2" t="str">
        <f t="shared" si="12"/>
        <v>Error?</v>
      </c>
    </row>
    <row r="850" spans="1:4" x14ac:dyDescent="0.2">
      <c r="A850" s="5">
        <v>789</v>
      </c>
      <c r="B850" s="138">
        <f>'Expenditures 15-22'!E53</f>
        <v>23839</v>
      </c>
      <c r="C850" s="2" t="s">
        <v>594</v>
      </c>
      <c r="D850" s="2" t="str">
        <f t="shared" si="12"/>
        <v>Error?</v>
      </c>
    </row>
    <row r="851" spans="1:4" x14ac:dyDescent="0.2">
      <c r="A851" s="5">
        <v>790</v>
      </c>
      <c r="B851" s="138">
        <f>'Expenditures 15-22'!E55</f>
        <v>0</v>
      </c>
      <c r="D851" s="2" t="str">
        <f t="shared" si="12"/>
        <v>Error?</v>
      </c>
    </row>
    <row r="852" spans="1:4" x14ac:dyDescent="0.2">
      <c r="A852" s="5">
        <v>791</v>
      </c>
      <c r="B852" s="138">
        <f>'Expenditures 15-22'!E56</f>
        <v>0</v>
      </c>
      <c r="D852" s="2" t="str">
        <f t="shared" si="12"/>
        <v>Error?</v>
      </c>
    </row>
    <row r="853" spans="1:4" x14ac:dyDescent="0.2">
      <c r="A853" s="5">
        <v>792</v>
      </c>
      <c r="B853" s="138">
        <f>'Expenditures 15-22'!E57</f>
        <v>0</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25</v>
      </c>
      <c r="D855" s="2" t="str">
        <f t="shared" si="12"/>
        <v>Error?</v>
      </c>
    </row>
    <row r="856" spans="1:4" x14ac:dyDescent="0.2">
      <c r="A856" s="5">
        <v>795</v>
      </c>
      <c r="B856" s="138">
        <f>'Expenditures 15-22'!E61</f>
        <v>12301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2453</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14779</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73789</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143996</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19880</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9859</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29739</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0</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0</v>
      </c>
      <c r="C901" s="2" t="s">
        <v>594</v>
      </c>
      <c r="D901" s="2" t="str">
        <f t="shared" si="13"/>
        <v>Error?</v>
      </c>
    </row>
    <row r="902" spans="1:4" x14ac:dyDescent="0.2">
      <c r="A902" s="5">
        <v>841</v>
      </c>
      <c r="B902" s="138">
        <f>'Expenditures 15-22'!F44</f>
        <v>1101</v>
      </c>
      <c r="D902" s="2" t="str">
        <f t="shared" si="13"/>
        <v>Error?</v>
      </c>
    </row>
    <row r="903" spans="1:4" x14ac:dyDescent="0.2">
      <c r="A903" s="5">
        <v>842</v>
      </c>
      <c r="B903" s="138">
        <f>'Expenditures 15-22'!F45</f>
        <v>0</v>
      </c>
      <c r="D903" s="2" t="str">
        <f t="shared" si="13"/>
        <v>Error?</v>
      </c>
    </row>
    <row r="904" spans="1:4" x14ac:dyDescent="0.2">
      <c r="A904" s="5">
        <v>843</v>
      </c>
      <c r="B904" s="138">
        <f>'Expenditures 15-22'!F46</f>
        <v>255</v>
      </c>
      <c r="D904" s="2" t="str">
        <f t="shared" si="13"/>
        <v>Error?</v>
      </c>
    </row>
    <row r="905" spans="1:4" x14ac:dyDescent="0.2">
      <c r="A905" s="5">
        <v>844</v>
      </c>
      <c r="B905" s="138">
        <f>'Expenditures 15-22'!F47</f>
        <v>1356</v>
      </c>
      <c r="C905" s="2" t="s">
        <v>594</v>
      </c>
      <c r="D905" s="2" t="str">
        <f t="shared" si="13"/>
        <v>Error?</v>
      </c>
    </row>
    <row r="906" spans="1:4" x14ac:dyDescent="0.2">
      <c r="A906" s="5">
        <v>845</v>
      </c>
      <c r="B906" s="138">
        <f>'Expenditures 15-22'!F49</f>
        <v>3226</v>
      </c>
      <c r="D906" s="2" t="str">
        <f t="shared" si="13"/>
        <v>Error?</v>
      </c>
    </row>
    <row r="907" spans="1:4" x14ac:dyDescent="0.2">
      <c r="A907" s="5">
        <v>846</v>
      </c>
      <c r="B907" s="138">
        <f>'Expenditures 15-22'!F50</f>
        <v>1319</v>
      </c>
      <c r="D907" s="2" t="str">
        <f t="shared" si="13"/>
        <v>Error?</v>
      </c>
    </row>
    <row r="908" spans="1:4" x14ac:dyDescent="0.2">
      <c r="A908" s="5">
        <v>847</v>
      </c>
      <c r="B908" s="138">
        <f>'Expenditures 15-22'!F53</f>
        <v>4545</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25047</v>
      </c>
      <c r="D914" s="2" t="str">
        <f t="shared" si="13"/>
        <v>Error?</v>
      </c>
    </row>
    <row r="915" spans="1:4" x14ac:dyDescent="0.2">
      <c r="A915" s="5">
        <v>854</v>
      </c>
      <c r="B915" s="138">
        <f>'Expenditures 15-22'!F62</f>
        <v>0</v>
      </c>
      <c r="D915" s="2" t="str">
        <f t="shared" si="13"/>
        <v>Error?</v>
      </c>
    </row>
    <row r="916" spans="1:4" x14ac:dyDescent="0.2">
      <c r="A916" s="5">
        <v>855</v>
      </c>
      <c r="B916" s="138">
        <f>'Expenditures 15-22'!F63</f>
        <v>41626</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66673</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72574</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102313</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11939</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11939</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8984</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8984</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8984</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20923</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0</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0</v>
      </c>
      <c r="D1022" s="2" t="str">
        <f t="shared" si="14"/>
        <v>Error?</v>
      </c>
    </row>
    <row r="1023" spans="1:4" x14ac:dyDescent="0.2">
      <c r="A1023" s="5">
        <v>962</v>
      </c>
      <c r="B1023" s="138">
        <f>'Expenditures 15-22'!H50</f>
        <v>0</v>
      </c>
      <c r="D1023" s="2" t="str">
        <f t="shared" ref="D1023:D1086" si="15">IF(ISBLANK(B1023),"OK",IF(A1023-B1023=0,"OK","Error?"))</f>
        <v>Error?</v>
      </c>
    </row>
    <row r="1024" spans="1:4" x14ac:dyDescent="0.2">
      <c r="A1024" s="5">
        <v>963</v>
      </c>
      <c r="B1024" s="138">
        <f>'Expenditures 15-22'!H53</f>
        <v>0</v>
      </c>
      <c r="C1024" s="2" t="s">
        <v>594</v>
      </c>
      <c r="D1024" s="2" t="str">
        <f t="shared" si="15"/>
        <v>Error?</v>
      </c>
    </row>
    <row r="1025" spans="1:4" x14ac:dyDescent="0.2">
      <c r="A1025" s="5">
        <v>964</v>
      </c>
      <c r="B1025" s="138">
        <f>'Expenditures 15-22'!H55</f>
        <v>0</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0</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0</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184094</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184094</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789711</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6631</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68596</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873439</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0</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0</v>
      </c>
      <c r="C1113" s="2" t="s">
        <v>594</v>
      </c>
      <c r="D1113" s="2" t="str">
        <f t="shared" si="16"/>
        <v>Error?</v>
      </c>
    </row>
    <row r="1114" spans="1:4" x14ac:dyDescent="0.2">
      <c r="A1114" s="5">
        <v>1053</v>
      </c>
      <c r="B1114" s="138">
        <f>'Expenditures 15-22'!K41</f>
        <v>0</v>
      </c>
      <c r="C1114" s="2" t="s">
        <v>594</v>
      </c>
      <c r="D1114" s="2" t="str">
        <f t="shared" si="16"/>
        <v>Error?</v>
      </c>
    </row>
    <row r="1115" spans="1:4" x14ac:dyDescent="0.2">
      <c r="A1115" s="5">
        <v>1054</v>
      </c>
      <c r="B1115" s="138">
        <f>'Expenditures 15-22'!K42</f>
        <v>0</v>
      </c>
      <c r="C1115" s="2" t="s">
        <v>594</v>
      </c>
      <c r="D1115" s="2" t="str">
        <f t="shared" si="16"/>
        <v>Error?</v>
      </c>
    </row>
    <row r="1116" spans="1:4" x14ac:dyDescent="0.2">
      <c r="A1116" s="5">
        <v>1055</v>
      </c>
      <c r="B1116" s="138">
        <f>'Expenditures 15-22'!K44</f>
        <v>39208</v>
      </c>
      <c r="C1116" s="2" t="s">
        <v>594</v>
      </c>
      <c r="D1116" s="2" t="str">
        <f t="shared" si="16"/>
        <v>Error?</v>
      </c>
    </row>
    <row r="1117" spans="1:4" x14ac:dyDescent="0.2">
      <c r="A1117" s="5">
        <v>1056</v>
      </c>
      <c r="B1117" s="138">
        <f>'Expenditures 15-22'!K45</f>
        <v>16308</v>
      </c>
      <c r="C1117" s="2" t="s">
        <v>594</v>
      </c>
      <c r="D1117" s="2" t="str">
        <f t="shared" si="16"/>
        <v>Error?</v>
      </c>
    </row>
    <row r="1118" spans="1:4" x14ac:dyDescent="0.2">
      <c r="A1118" s="5">
        <v>1057</v>
      </c>
      <c r="B1118" s="138">
        <f>'Expenditures 15-22'!K46</f>
        <v>5634</v>
      </c>
      <c r="C1118" s="2" t="s">
        <v>594</v>
      </c>
      <c r="D1118" s="2" t="str">
        <f t="shared" si="16"/>
        <v>Error?</v>
      </c>
    </row>
    <row r="1119" spans="1:4" x14ac:dyDescent="0.2">
      <c r="A1119" s="5">
        <v>1058</v>
      </c>
      <c r="B1119" s="138">
        <f>'Expenditures 15-22'!K47</f>
        <v>61150</v>
      </c>
      <c r="C1119" s="2" t="s">
        <v>594</v>
      </c>
      <c r="D1119" s="2" t="str">
        <f t="shared" si="16"/>
        <v>Error?</v>
      </c>
    </row>
    <row r="1120" spans="1:4" x14ac:dyDescent="0.2">
      <c r="A1120" s="5">
        <v>1059</v>
      </c>
      <c r="B1120" s="138">
        <f>'Expenditures 15-22'!K49</f>
        <v>29565</v>
      </c>
      <c r="C1120" s="2" t="s">
        <v>594</v>
      </c>
      <c r="D1120" s="2" t="str">
        <f t="shared" si="16"/>
        <v>Error?</v>
      </c>
    </row>
    <row r="1121" spans="1:4" x14ac:dyDescent="0.2">
      <c r="A1121" s="5">
        <v>1060</v>
      </c>
      <c r="B1121" s="138">
        <f>'Expenditures 15-22'!K50</f>
        <v>137384</v>
      </c>
      <c r="C1121" s="2" t="s">
        <v>594</v>
      </c>
      <c r="D1121" s="2" t="str">
        <f t="shared" si="16"/>
        <v>Error?</v>
      </c>
    </row>
    <row r="1122" spans="1:4" x14ac:dyDescent="0.2">
      <c r="A1122" s="5">
        <v>1061</v>
      </c>
      <c r="B1122" s="138">
        <f>'Expenditures 15-22'!K53</f>
        <v>166949</v>
      </c>
      <c r="C1122" s="2" t="s">
        <v>594</v>
      </c>
      <c r="D1122" s="2" t="str">
        <f t="shared" si="16"/>
        <v>Error?</v>
      </c>
    </row>
    <row r="1123" spans="1:4" x14ac:dyDescent="0.2">
      <c r="A1123" s="5">
        <v>1062</v>
      </c>
      <c r="B1123" s="138">
        <f>'Expenditures 15-22'!K55</f>
        <v>0</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0</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91656</v>
      </c>
      <c r="C1127" s="2" t="s">
        <v>594</v>
      </c>
      <c r="D1127" s="2" t="str">
        <f t="shared" si="16"/>
        <v>Error?</v>
      </c>
    </row>
    <row r="1128" spans="1:4" x14ac:dyDescent="0.2">
      <c r="A1128" s="5">
        <v>1067</v>
      </c>
      <c r="B1128" s="138">
        <f>'Expenditures 15-22'!K61</f>
        <v>37348</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63828</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192832</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420931</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186021</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1480391</v>
      </c>
      <c r="C1152" s="2" t="s">
        <v>594</v>
      </c>
      <c r="D1152" s="2" t="str">
        <f t="shared" si="17"/>
        <v>Error?</v>
      </c>
    </row>
    <row r="1153" spans="1:4" x14ac:dyDescent="0.2">
      <c r="A1153" s="5">
        <v>1092</v>
      </c>
      <c r="B1153" s="138">
        <f>'Expenditures 15-22'!K115</f>
        <v>-13943</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12136</v>
      </c>
      <c r="D1221" s="2" t="str">
        <f t="shared" si="18"/>
        <v>Error?</v>
      </c>
    </row>
    <row r="1222" spans="1:4" x14ac:dyDescent="0.2">
      <c r="A1222" s="10">
        <v>1161</v>
      </c>
      <c r="D1222" s="2" t="str">
        <f t="shared" si="18"/>
        <v>OK</v>
      </c>
    </row>
    <row r="1223" spans="1:4" x14ac:dyDescent="0.2">
      <c r="A1223" s="5">
        <v>1162</v>
      </c>
      <c r="B1223" s="138">
        <f>'Expenditures 15-22'!C127</f>
        <v>12136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12136</v>
      </c>
      <c r="C1225" s="2" t="s">
        <v>594</v>
      </c>
      <c r="D1225" s="2" t="str">
        <f t="shared" si="18"/>
        <v>Error?</v>
      </c>
    </row>
    <row r="1226" spans="1:4" x14ac:dyDescent="0.2">
      <c r="A1226" s="5">
        <v>1165</v>
      </c>
      <c r="B1226" s="138">
        <f>'Expenditures 15-22'!C151</f>
        <v>12136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594</v>
      </c>
      <c r="D1233" s="2" t="str">
        <f t="shared" si="18"/>
        <v>Error?</v>
      </c>
    </row>
    <row r="1234" spans="1:4" x14ac:dyDescent="0.2">
      <c r="A1234" s="5">
        <v>1173</v>
      </c>
      <c r="B1234" s="138">
        <f>'Expenditures 15-22'!D151</f>
        <v>0</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150015</v>
      </c>
      <c r="D1237" s="2" t="str">
        <f t="shared" si="18"/>
        <v>Error?</v>
      </c>
    </row>
    <row r="1238" spans="1:4" x14ac:dyDescent="0.2">
      <c r="A1238" s="10">
        <v>1177</v>
      </c>
      <c r="D1238" s="2" t="str">
        <f t="shared" si="18"/>
        <v>OK</v>
      </c>
    </row>
    <row r="1239" spans="1:4" x14ac:dyDescent="0.2">
      <c r="A1239" s="5">
        <v>1178</v>
      </c>
      <c r="B1239" s="138">
        <f>'Expenditures 15-22'!E127</f>
        <v>150015</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150015</v>
      </c>
      <c r="C1241" s="2" t="s">
        <v>594</v>
      </c>
      <c r="D1241" s="2" t="str">
        <f t="shared" si="18"/>
        <v>Error?</v>
      </c>
    </row>
    <row r="1242" spans="1:4" x14ac:dyDescent="0.2">
      <c r="A1242" s="5">
        <v>1181</v>
      </c>
      <c r="B1242" s="138">
        <f>'Expenditures 15-22'!E151</f>
        <v>151965</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9393</v>
      </c>
      <c r="D1245" s="2" t="str">
        <f t="shared" si="18"/>
        <v>Error?</v>
      </c>
    </row>
    <row r="1246" spans="1:4" x14ac:dyDescent="0.2">
      <c r="A1246" s="10">
        <v>1185</v>
      </c>
      <c r="D1246" s="2" t="str">
        <f t="shared" si="18"/>
        <v>OK</v>
      </c>
    </row>
    <row r="1247" spans="1:4" x14ac:dyDescent="0.2">
      <c r="A1247" s="5">
        <v>1186</v>
      </c>
      <c r="B1247" s="138">
        <f>'Expenditures 15-22'!F127</f>
        <v>9393</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9393</v>
      </c>
      <c r="C1249" s="2" t="s">
        <v>594</v>
      </c>
      <c r="D1249" s="2" t="str">
        <f t="shared" si="18"/>
        <v>Error?</v>
      </c>
    </row>
    <row r="1250" spans="1:4" x14ac:dyDescent="0.2">
      <c r="A1250" s="5">
        <v>1189</v>
      </c>
      <c r="B1250" s="138">
        <f>'Expenditures 15-22'!F151</f>
        <v>9393</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127786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127786</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127786</v>
      </c>
      <c r="C1258" s="2" t="s">
        <v>594</v>
      </c>
      <c r="D1258" s="2" t="str">
        <f t="shared" si="18"/>
        <v>Error?</v>
      </c>
    </row>
    <row r="1259" spans="1:4" x14ac:dyDescent="0.2">
      <c r="A1259" s="5">
        <v>1198</v>
      </c>
      <c r="B1259" s="138">
        <f>'Expenditures 15-22'!G151</f>
        <v>127786</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0</v>
      </c>
      <c r="C1275" s="2" t="s">
        <v>594</v>
      </c>
      <c r="D1275" s="2" t="str">
        <f t="shared" si="18"/>
        <v>Error?</v>
      </c>
    </row>
    <row r="1276" spans="1:4" x14ac:dyDescent="0.2">
      <c r="A1276" s="5">
        <v>1215</v>
      </c>
      <c r="B1276" s="138">
        <f>'Expenditures 15-22'!K124</f>
        <v>299330</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299330</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299330</v>
      </c>
      <c r="C1281" s="2" t="s">
        <v>594</v>
      </c>
      <c r="D1281" s="2" t="str">
        <f t="shared" si="19"/>
        <v>Error?</v>
      </c>
    </row>
    <row r="1282" spans="1:4" x14ac:dyDescent="0.2">
      <c r="A1282" s="5">
        <v>1221</v>
      </c>
      <c r="B1282" s="138">
        <f>'Expenditures 15-22'!K139</f>
        <v>1950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301280</v>
      </c>
      <c r="C1288" s="2" t="s">
        <v>594</v>
      </c>
      <c r="D1288" s="2" t="str">
        <f t="shared" si="19"/>
        <v>Error?</v>
      </c>
    </row>
    <row r="1289" spans="1:4" x14ac:dyDescent="0.2">
      <c r="A1289" s="5">
        <v>1228</v>
      </c>
      <c r="B1289" s="138">
        <f>'Expenditures 15-22'!K152</f>
        <v>-160384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594</v>
      </c>
      <c r="D1317" s="2" t="str">
        <f t="shared" si="19"/>
        <v>Error?</v>
      </c>
    </row>
    <row r="1318" spans="1:4" x14ac:dyDescent="0.2">
      <c r="A1318" s="5">
        <v>1257</v>
      </c>
      <c r="B1318" s="138">
        <f>'Expenditures 15-22'!H174</f>
        <v>0</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0</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0</v>
      </c>
      <c r="C1329" s="2" t="s">
        <v>594</v>
      </c>
      <c r="D1329" s="2" t="str">
        <f t="shared" si="19"/>
        <v>Error?</v>
      </c>
    </row>
    <row r="1330" spans="1:4" x14ac:dyDescent="0.2">
      <c r="A1330" s="5">
        <v>1269</v>
      </c>
      <c r="B1330" s="138">
        <f>'Expenditures 15-22'!K171</f>
        <v>0</v>
      </c>
      <c r="C1330" s="2" t="s">
        <v>594</v>
      </c>
      <c r="D1330" s="2" t="str">
        <f t="shared" si="19"/>
        <v>Error?</v>
      </c>
    </row>
    <row r="1331" spans="1:4" x14ac:dyDescent="0.2">
      <c r="A1331" s="5">
        <v>1270</v>
      </c>
      <c r="B1331" s="138">
        <f>'Expenditures 15-22'!K172</f>
        <v>0</v>
      </c>
      <c r="C1331" s="2" t="s">
        <v>594</v>
      </c>
      <c r="D1331" s="2" t="str">
        <f t="shared" si="19"/>
        <v>Error?</v>
      </c>
    </row>
    <row r="1332" spans="1:4" x14ac:dyDescent="0.2">
      <c r="A1332" s="5">
        <v>1271</v>
      </c>
      <c r="B1332" s="138">
        <f>'Expenditures 15-22'!K174</f>
        <v>0</v>
      </c>
      <c r="C1332" s="2" t="s">
        <v>594</v>
      </c>
      <c r="D1332" s="2" t="str">
        <f t="shared" si="19"/>
        <v>Error?</v>
      </c>
    </row>
    <row r="1333" spans="1:4" x14ac:dyDescent="0.2">
      <c r="A1333" s="5">
        <v>1272</v>
      </c>
      <c r="B1333" s="138">
        <f>'Expenditures 15-22'!K175</f>
        <v>0</v>
      </c>
      <c r="C1333" s="2" t="s">
        <v>594</v>
      </c>
      <c r="D1333" s="2" t="str">
        <f t="shared" si="19"/>
        <v>Error?</v>
      </c>
    </row>
    <row r="1334" spans="1:4" x14ac:dyDescent="0.2">
      <c r="A1334" s="10">
        <v>1273</v>
      </c>
      <c r="D1334" s="2" t="str">
        <f t="shared" si="19"/>
        <v>OK</v>
      </c>
    </row>
    <row r="1335" spans="1:4" x14ac:dyDescent="0.2">
      <c r="A1335" s="5">
        <v>1274</v>
      </c>
      <c r="B1335" s="138">
        <f>'Expenditures 15-22'!C182</f>
        <v>3303</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3303</v>
      </c>
      <c r="C1339" s="2" t="s">
        <v>594</v>
      </c>
      <c r="D1339" s="2" t="str">
        <f t="shared" si="19"/>
        <v>Error?</v>
      </c>
    </row>
    <row r="1340" spans="1:4" x14ac:dyDescent="0.2">
      <c r="A1340" s="5">
        <v>1279</v>
      </c>
      <c r="B1340" s="138">
        <f>'Expenditures 15-22'!C210</f>
        <v>3303</v>
      </c>
      <c r="C1340" s="2" t="s">
        <v>594</v>
      </c>
      <c r="D1340" s="2" t="str">
        <f t="shared" si="19"/>
        <v>Error?</v>
      </c>
    </row>
    <row r="1341" spans="1:4" x14ac:dyDescent="0.2">
      <c r="A1341" s="5">
        <v>1280</v>
      </c>
      <c r="B1341" s="138">
        <f>'Expenditures 15-22'!D182</f>
        <v>818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818</v>
      </c>
      <c r="C1345" s="2" t="s">
        <v>594</v>
      </c>
      <c r="D1345" s="2" t="str">
        <f t="shared" si="20"/>
        <v>Error?</v>
      </c>
    </row>
    <row r="1346" spans="1:4" x14ac:dyDescent="0.2">
      <c r="A1346" s="5">
        <v>1285</v>
      </c>
      <c r="B1346" s="138">
        <f>'Expenditures 15-22'!D210</f>
        <v>818</v>
      </c>
      <c r="C1346" s="2" t="s">
        <v>594</v>
      </c>
      <c r="D1346" s="2" t="str">
        <f t="shared" si="20"/>
        <v>Error?</v>
      </c>
    </row>
    <row r="1347" spans="1:4" x14ac:dyDescent="0.2">
      <c r="A1347" s="5">
        <v>1286</v>
      </c>
      <c r="B1347" s="138">
        <f>'Expenditures 15-22'!E182</f>
        <v>100584</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48855</v>
      </c>
      <c r="D1350" s="2" t="str">
        <f t="shared" si="20"/>
        <v>Error?</v>
      </c>
    </row>
    <row r="1351" spans="1:4" x14ac:dyDescent="0.2">
      <c r="A1351" s="5">
        <v>1290</v>
      </c>
      <c r="B1351" s="138">
        <f>'Expenditures 15-22'!E184</f>
        <v>149439</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149439</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104705</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48855</v>
      </c>
      <c r="C1380" s="2" t="s">
        <v>594</v>
      </c>
      <c r="D1380" s="2" t="str">
        <f t="shared" si="20"/>
        <v>Error?</v>
      </c>
    </row>
    <row r="1381" spans="1:4" x14ac:dyDescent="0.2">
      <c r="A1381" s="5">
        <v>1320</v>
      </c>
      <c r="B1381" s="138">
        <f>'Expenditures 15-22'!K184</f>
        <v>153560</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153560</v>
      </c>
      <c r="C1388" s="2" t="s">
        <v>594</v>
      </c>
      <c r="D1388" s="2" t="str">
        <f t="shared" si="20"/>
        <v>Error?</v>
      </c>
    </row>
    <row r="1389" spans="1:4" x14ac:dyDescent="0.2">
      <c r="A1389" s="5">
        <v>1328</v>
      </c>
      <c r="B1389" s="138">
        <f>'Expenditures 15-22'!K211</f>
        <v>37336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1387</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18997</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0</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0</v>
      </c>
      <c r="C1417" s="2" t="s">
        <v>594</v>
      </c>
      <c r="D1417" s="2" t="str">
        <f t="shared" si="21"/>
        <v>Error?</v>
      </c>
    </row>
    <row r="1418" spans="1:4" x14ac:dyDescent="0.2">
      <c r="A1418" s="5">
        <v>1357</v>
      </c>
      <c r="B1418" s="138">
        <f>'Expenditures 15-22'!D240</f>
        <v>0</v>
      </c>
      <c r="D1418" s="2" t="str">
        <f t="shared" si="21"/>
        <v>Error?</v>
      </c>
    </row>
    <row r="1419" spans="1:4" x14ac:dyDescent="0.2">
      <c r="A1419" s="5">
        <v>1358</v>
      </c>
      <c r="B1419" s="138">
        <f>'Expenditures 15-22'!D241</f>
        <v>3292</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3292</v>
      </c>
      <c r="C1421" s="2" t="s">
        <v>594</v>
      </c>
      <c r="D1421" s="2" t="str">
        <f t="shared" si="21"/>
        <v>Error?</v>
      </c>
    </row>
    <row r="1422" spans="1:4" x14ac:dyDescent="0.2">
      <c r="A1422" s="5">
        <v>1361</v>
      </c>
      <c r="B1422" s="138">
        <f>'Expenditures 15-22'!D245</f>
        <v>553</v>
      </c>
      <c r="D1422" s="2" t="str">
        <f t="shared" si="21"/>
        <v>Error?</v>
      </c>
    </row>
    <row r="1423" spans="1:4" x14ac:dyDescent="0.2">
      <c r="A1423" s="5">
        <v>1362</v>
      </c>
      <c r="B1423" s="138">
        <f>'Expenditures 15-22'!D246</f>
        <v>1501</v>
      </c>
      <c r="D1423" s="2" t="str">
        <f t="shared" si="21"/>
        <v>Error?</v>
      </c>
    </row>
    <row r="1424" spans="1:4" x14ac:dyDescent="0.2">
      <c r="A1424" s="5">
        <v>1363</v>
      </c>
      <c r="B1424" s="138">
        <f>'Expenditures 15-22'!D257</f>
        <v>2054</v>
      </c>
      <c r="C1424" s="2" t="s">
        <v>594</v>
      </c>
      <c r="D1424" s="2" t="str">
        <f t="shared" si="21"/>
        <v>Error?</v>
      </c>
    </row>
    <row r="1425" spans="1:4" x14ac:dyDescent="0.2">
      <c r="A1425" s="5">
        <v>1364</v>
      </c>
      <c r="B1425" s="138">
        <f>'Expenditures 15-22'!D259</f>
        <v>0</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0</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16113</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928</v>
      </c>
      <c r="D1431" s="2" t="str">
        <f t="shared" si="21"/>
        <v>Error?</v>
      </c>
    </row>
    <row r="1432" spans="1:4" x14ac:dyDescent="0.2">
      <c r="A1432" s="5">
        <v>1371</v>
      </c>
      <c r="B1432" s="138">
        <f>'Expenditures 15-22'!D267</f>
        <v>46</v>
      </c>
      <c r="D1432" s="2" t="str">
        <f t="shared" si="21"/>
        <v>Error?</v>
      </c>
    </row>
    <row r="1433" spans="1:4" x14ac:dyDescent="0.2">
      <c r="A1433" s="5">
        <v>1372</v>
      </c>
      <c r="B1433" s="138">
        <f>'Expenditures 15-22'!D268</f>
        <v>3822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20909</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26255</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47475</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1387</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18997</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0</v>
      </c>
      <c r="C1479" s="2" t="s">
        <v>594</v>
      </c>
      <c r="D1479" s="2" t="str">
        <f t="shared" si="22"/>
        <v>Error?</v>
      </c>
    </row>
    <row r="1480" spans="1:4" x14ac:dyDescent="0.2">
      <c r="A1480" s="5">
        <v>1419</v>
      </c>
      <c r="B1480" s="138">
        <f>'Expenditures 15-22'!K237</f>
        <v>0</v>
      </c>
      <c r="C1480" s="2" t="s">
        <v>594</v>
      </c>
      <c r="D1480" s="2" t="str">
        <f t="shared" si="22"/>
        <v>Error?</v>
      </c>
    </row>
    <row r="1481" spans="1:4" x14ac:dyDescent="0.2">
      <c r="A1481" s="5">
        <v>1420</v>
      </c>
      <c r="B1481" s="138">
        <f>'Expenditures 15-22'!K238</f>
        <v>0</v>
      </c>
      <c r="C1481" s="2" t="s">
        <v>594</v>
      </c>
      <c r="D1481" s="2" t="str">
        <f t="shared" si="22"/>
        <v>Error?</v>
      </c>
    </row>
    <row r="1482" spans="1:4" x14ac:dyDescent="0.2">
      <c r="A1482" s="5">
        <v>1421</v>
      </c>
      <c r="B1482" s="138">
        <f>'Expenditures 15-22'!K240</f>
        <v>0</v>
      </c>
      <c r="C1482" s="2" t="s">
        <v>594</v>
      </c>
      <c r="D1482" s="2" t="str">
        <f t="shared" si="22"/>
        <v>Error?</v>
      </c>
    </row>
    <row r="1483" spans="1:4" x14ac:dyDescent="0.2">
      <c r="A1483" s="5">
        <v>1422</v>
      </c>
      <c r="B1483" s="138">
        <f>'Expenditures 15-22'!K241</f>
        <v>3292</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3292</v>
      </c>
      <c r="C1485" s="2" t="s">
        <v>594</v>
      </c>
      <c r="D1485" s="2" t="str">
        <f t="shared" si="22"/>
        <v>Error?</v>
      </c>
    </row>
    <row r="1486" spans="1:4" x14ac:dyDescent="0.2">
      <c r="A1486" s="5">
        <v>1425</v>
      </c>
      <c r="B1486" s="138">
        <f>'Expenditures 15-22'!K245</f>
        <v>553</v>
      </c>
      <c r="C1486" s="2" t="s">
        <v>594</v>
      </c>
      <c r="D1486" s="2" t="str">
        <f t="shared" si="22"/>
        <v>Error?</v>
      </c>
    </row>
    <row r="1487" spans="1:4" x14ac:dyDescent="0.2">
      <c r="A1487" s="5">
        <v>1426</v>
      </c>
      <c r="B1487" s="138">
        <f>'Expenditures 15-22'!K246</f>
        <v>1501</v>
      </c>
      <c r="C1487" s="2" t="s">
        <v>594</v>
      </c>
      <c r="D1487" s="2" t="str">
        <f t="shared" si="22"/>
        <v>Error?</v>
      </c>
    </row>
    <row r="1488" spans="1:4" x14ac:dyDescent="0.2">
      <c r="A1488" s="5">
        <v>1427</v>
      </c>
      <c r="B1488" s="138">
        <f>'Expenditures 15-22'!K257</f>
        <v>2054</v>
      </c>
      <c r="C1488" s="2" t="s">
        <v>594</v>
      </c>
      <c r="D1488" s="2" t="str">
        <f t="shared" si="22"/>
        <v>Error?</v>
      </c>
    </row>
    <row r="1489" spans="1:4" x14ac:dyDescent="0.2">
      <c r="A1489" s="5">
        <v>1428</v>
      </c>
      <c r="B1489" s="138">
        <f>'Expenditures 15-22'!K259</f>
        <v>0</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0</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16113</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928</v>
      </c>
      <c r="C1495" s="2" t="s">
        <v>594</v>
      </c>
      <c r="D1495" s="2" t="str">
        <f t="shared" si="22"/>
        <v>Error?</v>
      </c>
    </row>
    <row r="1496" spans="1:4" x14ac:dyDescent="0.2">
      <c r="A1496" s="5">
        <v>1435</v>
      </c>
      <c r="B1496" s="138">
        <f>'Expenditures 15-22'!K267</f>
        <v>46</v>
      </c>
      <c r="C1496" s="2" t="s">
        <v>594</v>
      </c>
      <c r="D1496" s="2" t="str">
        <f t="shared" si="22"/>
        <v>Error?</v>
      </c>
    </row>
    <row r="1497" spans="1:4" x14ac:dyDescent="0.2">
      <c r="A1497" s="5">
        <v>1436</v>
      </c>
      <c r="B1497" s="138">
        <f>'Expenditures 15-22'!K268</f>
        <v>3822</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20909</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26255</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47475</v>
      </c>
      <c r="C1517" s="2" t="s">
        <v>594</v>
      </c>
      <c r="D1517" s="2" t="str">
        <f t="shared" si="22"/>
        <v>Error?</v>
      </c>
    </row>
    <row r="1518" spans="1:4" x14ac:dyDescent="0.2">
      <c r="A1518" s="5">
        <v>1457</v>
      </c>
      <c r="B1518" s="138">
        <f>'Expenditures 15-22'!K296</f>
        <v>-19648</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594</v>
      </c>
      <c r="D1547" s="2" t="str">
        <f t="shared" si="23"/>
        <v>Error?</v>
      </c>
    </row>
    <row r="1548" spans="1:4" x14ac:dyDescent="0.2">
      <c r="A1548" s="5">
        <v>1487</v>
      </c>
      <c r="B1548" s="138">
        <f>'Expenditures 15-22'!G312</f>
        <v>0</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0</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0</v>
      </c>
      <c r="C1559" s="2" t="s">
        <v>594</v>
      </c>
      <c r="D1559" s="2" t="str">
        <f t="shared" si="23"/>
        <v>Error?</v>
      </c>
    </row>
    <row r="1560" spans="1:4" x14ac:dyDescent="0.2">
      <c r="A1560" s="5">
        <v>1499</v>
      </c>
      <c r="B1560" s="138">
        <f>'Expenditures 15-22'!K312</f>
        <v>0</v>
      </c>
      <c r="C1560" s="2" t="s">
        <v>594</v>
      </c>
      <c r="D1560" s="2" t="str">
        <f t="shared" si="23"/>
        <v>Error?</v>
      </c>
    </row>
    <row r="1561" spans="1:4" x14ac:dyDescent="0.2">
      <c r="A1561" s="5">
        <v>1500</v>
      </c>
      <c r="B1561" s="138">
        <f>'Expenditures 15-22'!K313</f>
        <v>46294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1020249</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1006306</v>
      </c>
      <c r="C1630" s="2" t="s">
        <v>594</v>
      </c>
      <c r="D1630" s="2" t="str">
        <f t="shared" si="24"/>
        <v>Error?</v>
      </c>
    </row>
    <row r="1631" spans="1:4" x14ac:dyDescent="0.2">
      <c r="A1631" s="5">
        <v>1570</v>
      </c>
      <c r="B1631" s="138">
        <f>'Acct Summary 7-8'!D79</f>
        <v>399507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292293</v>
      </c>
      <c r="C1644" s="2" t="s">
        <v>594</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594</v>
      </c>
      <c r="D1658" s="2" t="str">
        <f t="shared" si="24"/>
        <v>Error?</v>
      </c>
    </row>
    <row r="1659" spans="1:4" x14ac:dyDescent="0.2">
      <c r="A1659" s="5">
        <v>1598</v>
      </c>
      <c r="B1659" s="138">
        <f>'Acct Summary 7-8'!F79</f>
        <v>185370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172706</v>
      </c>
      <c r="C1672" s="2" t="s">
        <v>594</v>
      </c>
      <c r="D1672" s="2" t="str">
        <f t="shared" si="25"/>
        <v>Error?</v>
      </c>
    </row>
    <row r="1673" spans="1:4" x14ac:dyDescent="0.2">
      <c r="A1673" s="5">
        <v>1612</v>
      </c>
      <c r="B1673" s="138">
        <f>'Acct Summary 7-8'!G79</f>
        <v>53492</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33844</v>
      </c>
      <c r="C1686" s="2" t="s">
        <v>594</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46294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1155035</v>
      </c>
      <c r="C1744" s="2" t="s">
        <v>594</v>
      </c>
      <c r="D1744" s="2" t="str">
        <f t="shared" si="26"/>
        <v>Error?</v>
      </c>
    </row>
    <row r="1745" spans="1:5" x14ac:dyDescent="0.2">
      <c r="A1745" s="5">
        <v>1684</v>
      </c>
      <c r="B1745" s="138">
        <f>'Tax Sched 23'!B5</f>
        <v>109832</v>
      </c>
      <c r="C1745" s="2" t="s">
        <v>594</v>
      </c>
      <c r="D1745" s="2" t="str">
        <f t="shared" si="26"/>
        <v>Error?</v>
      </c>
    </row>
    <row r="1746" spans="1:5" x14ac:dyDescent="0.2">
      <c r="A1746" s="5">
        <v>1685</v>
      </c>
      <c r="B1746" s="138">
        <f>'Tax Sched 23'!B6</f>
        <v>0</v>
      </c>
      <c r="C1746" s="2" t="s">
        <v>594</v>
      </c>
      <c r="D1746" s="2" t="str">
        <f t="shared" si="26"/>
        <v>Error?</v>
      </c>
    </row>
    <row r="1747" spans="1:5" x14ac:dyDescent="0.2">
      <c r="A1747" s="5">
        <v>1686</v>
      </c>
      <c r="B1747" s="138">
        <f>'Tax Sched 23'!B7</f>
        <v>84862</v>
      </c>
      <c r="C1747" s="2" t="s">
        <v>594</v>
      </c>
      <c r="D1747" s="2" t="str">
        <f t="shared" si="26"/>
        <v>Error?</v>
      </c>
    </row>
    <row r="1748" spans="1:5" x14ac:dyDescent="0.2">
      <c r="A1748" s="5">
        <v>1687</v>
      </c>
      <c r="B1748" s="138">
        <f>'Tax Sched 23'!B8</f>
        <v>9996</v>
      </c>
      <c r="C1748" s="2" t="s">
        <v>594</v>
      </c>
      <c r="D1748" s="2" t="str">
        <f t="shared" si="26"/>
        <v>Error?</v>
      </c>
    </row>
    <row r="1749" spans="1:5" x14ac:dyDescent="0.2">
      <c r="A1749" s="5">
        <v>1688</v>
      </c>
      <c r="B1749" s="138">
        <f>'Tax Sched 23'!B10</f>
        <v>5011</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34943</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9873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1429534</v>
      </c>
      <c r="C1759" s="2" t="s">
        <v>594</v>
      </c>
      <c r="D1759" s="2" t="str">
        <f t="shared" si="26"/>
        <v>Error?</v>
      </c>
    </row>
    <row r="1760" spans="1:5" x14ac:dyDescent="0.2">
      <c r="A1760" s="5">
        <v>1699</v>
      </c>
      <c r="B1760" s="138">
        <f>'Tax Sched 23'!D4</f>
        <v>1155035</v>
      </c>
      <c r="C1760" s="2" t="s">
        <v>594</v>
      </c>
      <c r="D1760" s="2" t="str">
        <f t="shared" si="26"/>
        <v>Error?</v>
      </c>
    </row>
    <row r="1761" spans="1:5" x14ac:dyDescent="0.2">
      <c r="A1761" s="5">
        <v>1700</v>
      </c>
      <c r="B1761" s="138">
        <f>'Tax Sched 23'!D5</f>
        <v>109832</v>
      </c>
      <c r="C1761" s="2" t="s">
        <v>594</v>
      </c>
      <c r="D1761" s="2" t="str">
        <f t="shared" si="26"/>
        <v>Error?</v>
      </c>
    </row>
    <row r="1762" spans="1:5" s="8" customFormat="1" x14ac:dyDescent="0.2">
      <c r="A1762" s="5">
        <v>1701</v>
      </c>
      <c r="B1762" s="138">
        <f>'Tax Sched 23'!D6</f>
        <v>0</v>
      </c>
      <c r="C1762" s="2" t="s">
        <v>594</v>
      </c>
      <c r="D1762" s="2" t="str">
        <f t="shared" si="26"/>
        <v>Error?</v>
      </c>
      <c r="E1762" s="9"/>
    </row>
    <row r="1763" spans="1:5" x14ac:dyDescent="0.2">
      <c r="A1763" s="5">
        <v>1702</v>
      </c>
      <c r="B1763" s="138">
        <f>'Tax Sched 23'!D7</f>
        <v>84862</v>
      </c>
      <c r="C1763" s="2" t="s">
        <v>594</v>
      </c>
      <c r="D1763" s="2" t="str">
        <f t="shared" si="26"/>
        <v>Error?</v>
      </c>
    </row>
    <row r="1764" spans="1:5" x14ac:dyDescent="0.2">
      <c r="A1764" s="5">
        <v>1703</v>
      </c>
      <c r="B1764" s="138">
        <f>'Tax Sched 23'!D8</f>
        <v>9996</v>
      </c>
      <c r="C1764" s="2" t="s">
        <v>594</v>
      </c>
      <c r="D1764" s="2" t="str">
        <f t="shared" si="26"/>
        <v>Error?</v>
      </c>
    </row>
    <row r="1765" spans="1:5" x14ac:dyDescent="0.2">
      <c r="A1765" s="5">
        <v>1704</v>
      </c>
      <c r="B1765" s="138">
        <f>'Tax Sched 23'!D10</f>
        <v>5011</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34943</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9873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1429534</v>
      </c>
      <c r="C1775" s="2" t="s">
        <v>594</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594</v>
      </c>
      <c r="D1791" s="2" t="str">
        <f t="shared" ref="D1791:D1854" si="27">IF(ISBLANK(B1791),"OK",IF(A1791-B1791=0,"OK","Error?"))</f>
        <v>Error?</v>
      </c>
    </row>
    <row r="1792" spans="1:4" x14ac:dyDescent="0.2">
      <c r="A1792" s="5">
        <v>1731</v>
      </c>
      <c r="B1792" s="138">
        <f>'Tax Sched 23'!F4</f>
        <v>1160878</v>
      </c>
      <c r="C1792" s="2" t="s">
        <v>594</v>
      </c>
      <c r="D1792" s="2" t="str">
        <f t="shared" si="27"/>
        <v>Error?</v>
      </c>
    </row>
    <row r="1793" spans="1:4" x14ac:dyDescent="0.2">
      <c r="A1793" s="5">
        <v>1732</v>
      </c>
      <c r="B1793" s="138">
        <f>'Tax Sched 23'!F5</f>
        <v>100004</v>
      </c>
      <c r="C1793" s="2" t="s">
        <v>594</v>
      </c>
      <c r="D1793" s="2" t="str">
        <f t="shared" si="27"/>
        <v>Error?</v>
      </c>
    </row>
    <row r="1794" spans="1:4" x14ac:dyDescent="0.2">
      <c r="A1794" s="5">
        <v>1733</v>
      </c>
      <c r="B1794" s="138">
        <f>'Tax Sched 23'!F6</f>
        <v>0</v>
      </c>
      <c r="C1794" s="2" t="s">
        <v>594</v>
      </c>
      <c r="D1794" s="2" t="str">
        <f t="shared" si="27"/>
        <v>Error?</v>
      </c>
    </row>
    <row r="1795" spans="1:4" x14ac:dyDescent="0.2">
      <c r="A1795" s="5">
        <v>1734</v>
      </c>
      <c r="B1795" s="138">
        <f>'Tax Sched 23'!F7</f>
        <v>65004</v>
      </c>
      <c r="C1795" s="2" t="s">
        <v>594</v>
      </c>
      <c r="D1795" s="2" t="str">
        <f t="shared" si="27"/>
        <v>Error?</v>
      </c>
    </row>
    <row r="1796" spans="1:4" x14ac:dyDescent="0.2">
      <c r="A1796" s="5">
        <v>1735</v>
      </c>
      <c r="B1796" s="138">
        <f>'Tax Sched 23'!F8</f>
        <v>15002</v>
      </c>
      <c r="C1796" s="2" t="s">
        <v>594</v>
      </c>
      <c r="D1796" s="2" t="str">
        <f t="shared" si="27"/>
        <v>Error?</v>
      </c>
    </row>
    <row r="1797" spans="1:4" x14ac:dyDescent="0.2">
      <c r="A1797" s="5">
        <v>1736</v>
      </c>
      <c r="B1797" s="138">
        <f>'Tax Sched 23'!F10</f>
        <v>5001</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40001</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9922</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1420815</v>
      </c>
      <c r="C1807" s="2" t="s">
        <v>594</v>
      </c>
      <c r="D1807" s="2" t="str">
        <f t="shared" si="27"/>
        <v>Error?</v>
      </c>
    </row>
    <row r="1808" spans="1:4" x14ac:dyDescent="0.2">
      <c r="A1808" s="5">
        <v>1747</v>
      </c>
      <c r="B1808" s="138">
        <f>'Tax Sched 23'!E4</f>
        <v>1160878</v>
      </c>
      <c r="D1808" s="2" t="str">
        <f t="shared" si="27"/>
        <v>Error?</v>
      </c>
    </row>
    <row r="1809" spans="1:4" x14ac:dyDescent="0.2">
      <c r="A1809" s="5">
        <v>1748</v>
      </c>
      <c r="B1809" s="138">
        <f>'Tax Sched 23'!E5</f>
        <v>100004</v>
      </c>
      <c r="D1809" s="2" t="str">
        <f t="shared" si="27"/>
        <v>Error?</v>
      </c>
    </row>
    <row r="1810" spans="1:4" x14ac:dyDescent="0.2">
      <c r="A1810" s="5">
        <v>1749</v>
      </c>
      <c r="B1810" s="138">
        <f>'Tax Sched 23'!E6</f>
        <v>0</v>
      </c>
      <c r="D1810" s="2" t="str">
        <f t="shared" si="27"/>
        <v>Error?</v>
      </c>
    </row>
    <row r="1811" spans="1:4" x14ac:dyDescent="0.2">
      <c r="A1811" s="5">
        <v>1750</v>
      </c>
      <c r="B1811" s="138">
        <f>'Tax Sched 23'!E7</f>
        <v>65004</v>
      </c>
      <c r="D1811" s="2" t="str">
        <f t="shared" si="27"/>
        <v>Error?</v>
      </c>
    </row>
    <row r="1812" spans="1:4" x14ac:dyDescent="0.2">
      <c r="A1812" s="5">
        <v>1751</v>
      </c>
      <c r="B1812" s="138">
        <f>'Tax Sched 23'!E8</f>
        <v>15002</v>
      </c>
      <c r="D1812" s="2" t="str">
        <f t="shared" si="27"/>
        <v>Error?</v>
      </c>
    </row>
    <row r="1813" spans="1:4" x14ac:dyDescent="0.2">
      <c r="A1813" s="5">
        <v>1752</v>
      </c>
      <c r="B1813" s="138">
        <f>'Tax Sched 23'!E10</f>
        <v>5001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40001</v>
      </c>
      <c r="D1816" s="2" t="str">
        <f t="shared" si="27"/>
        <v>Error?</v>
      </c>
    </row>
    <row r="1817" spans="1:4" x14ac:dyDescent="0.2">
      <c r="A1817" s="5">
        <v>1756</v>
      </c>
      <c r="B1817" s="138">
        <f>'Tax Sched 23'!E12</f>
        <v>0</v>
      </c>
      <c r="D1817" s="2" t="str">
        <f t="shared" si="27"/>
        <v>Error?</v>
      </c>
    </row>
    <row r="1818" spans="1:4" x14ac:dyDescent="0.2">
      <c r="A1818" s="5">
        <v>1757</v>
      </c>
      <c r="B1818" s="138">
        <f>'Tax Sched 23'!E14</f>
        <v>9922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1420815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594</v>
      </c>
      <c r="D1939" s="2" t="str">
        <f t="shared" si="29"/>
        <v>Error?</v>
      </c>
    </row>
    <row r="1940" spans="1:5" x14ac:dyDescent="0.2">
      <c r="A1940" s="5">
        <v>1879</v>
      </c>
      <c r="B1940" s="138">
        <f>'Short-Term Long-Term Debt 24'!F49</f>
        <v>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9873</v>
      </c>
      <c r="D1972" s="2" t="str">
        <f t="shared" si="29"/>
        <v>Error?</v>
      </c>
    </row>
    <row r="1973" spans="1:5" x14ac:dyDescent="0.2">
      <c r="A1973" s="5">
        <v>1912</v>
      </c>
      <c r="B1973" s="138">
        <f>'Rest Tax Levies-Tort Im 25'!H6</f>
        <v>2</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9875</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9875</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20000</v>
      </c>
      <c r="D2008" s="2" t="str">
        <f t="shared" si="30"/>
        <v>Error?</v>
      </c>
    </row>
    <row r="2009" spans="1:4" x14ac:dyDescent="0.2">
      <c r="A2009" s="5">
        <v>1948</v>
      </c>
      <c r="B2009" s="138">
        <f>'Cap Outlay Deprec 26'!C8</f>
        <v>1277856</v>
      </c>
      <c r="D2009" s="2" t="str">
        <f t="shared" si="30"/>
        <v>Error?</v>
      </c>
    </row>
    <row r="2010" spans="1:4" x14ac:dyDescent="0.2">
      <c r="A2010" s="5">
        <v>1949</v>
      </c>
      <c r="B2010" s="138">
        <f>'Cap Outlay Deprec 26'!C10</f>
        <v>495815</v>
      </c>
      <c r="D2010" s="2" t="str">
        <f t="shared" si="30"/>
        <v>Error?</v>
      </c>
    </row>
    <row r="2011" spans="1:4" x14ac:dyDescent="0.2">
      <c r="A2011" s="5">
        <v>1950</v>
      </c>
      <c r="B2011" s="138">
        <f>'Cap Outlay Deprec 26'!C12</f>
        <v>167053</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1961254</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127786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20923</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148709</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19938</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20468</v>
      </c>
      <c r="C2025" s="2" t="s">
        <v>594</v>
      </c>
      <c r="D2025" s="2" t="str">
        <f t="shared" si="30"/>
        <v>Error?</v>
      </c>
    </row>
    <row r="2026" spans="1:4" x14ac:dyDescent="0.2">
      <c r="A2026" s="5">
        <v>1965</v>
      </c>
      <c r="B2026" s="138">
        <f>'Cap Outlay Deprec 26'!F5</f>
        <v>20000</v>
      </c>
      <c r="C2026" s="2" t="s">
        <v>594</v>
      </c>
      <c r="D2026" s="2" t="str">
        <f t="shared" si="30"/>
        <v>Error?</v>
      </c>
    </row>
    <row r="2027" spans="1:4" x14ac:dyDescent="0.2">
      <c r="A2027" s="5">
        <v>1966</v>
      </c>
      <c r="B2027" s="138">
        <f>'Cap Outlay Deprec 26'!F8</f>
        <v>1405642</v>
      </c>
      <c r="C2027" s="2" t="s">
        <v>594</v>
      </c>
      <c r="D2027" s="2" t="str">
        <f t="shared" si="30"/>
        <v>Error?</v>
      </c>
    </row>
    <row r="2028" spans="1:4" x14ac:dyDescent="0.2">
      <c r="A2028" s="5">
        <v>1967</v>
      </c>
      <c r="B2028" s="138">
        <f>'Cap Outlay Deprec 26'!F10</f>
        <v>495815</v>
      </c>
      <c r="C2028" s="2" t="s">
        <v>594</v>
      </c>
      <c r="D2028" s="2" t="str">
        <f t="shared" si="30"/>
        <v>Error?</v>
      </c>
    </row>
    <row r="2029" spans="1:4" x14ac:dyDescent="0.2">
      <c r="A2029" s="5">
        <v>1968</v>
      </c>
      <c r="B2029" s="138">
        <f>'Cap Outlay Deprec 26'!F12</f>
        <v>168038</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2089495</v>
      </c>
      <c r="C2031" s="2" t="s">
        <v>594</v>
      </c>
      <c r="D2031" s="2" t="str">
        <f t="shared" si="30"/>
        <v>Error?</v>
      </c>
    </row>
    <row r="2032" spans="1:4" x14ac:dyDescent="0.2">
      <c r="A2032" s="10">
        <v>1971</v>
      </c>
      <c r="D2032" s="2" t="str">
        <f t="shared" si="30"/>
        <v>OK</v>
      </c>
    </row>
    <row r="2033" spans="1:4" x14ac:dyDescent="0.2">
      <c r="A2033" s="5">
        <v>1972</v>
      </c>
      <c r="B2033" s="138">
        <f>'Cap Outlay Deprec 26'!H8</f>
        <v>480668</v>
      </c>
      <c r="D2033" s="2" t="str">
        <f t="shared" si="30"/>
        <v>Error?</v>
      </c>
    </row>
    <row r="2034" spans="1:4" x14ac:dyDescent="0.2">
      <c r="A2034" s="5">
        <v>1973</v>
      </c>
      <c r="B2034" s="138">
        <f>'Cap Outlay Deprec 26'!H10</f>
        <v>110719</v>
      </c>
      <c r="D2034" s="2" t="str">
        <f t="shared" si="30"/>
        <v>Error?</v>
      </c>
    </row>
    <row r="2035" spans="1:4" x14ac:dyDescent="0.2">
      <c r="A2035" s="5">
        <v>1974</v>
      </c>
      <c r="B2035" s="138">
        <f>'Cap Outlay Deprec 26'!H12</f>
        <v>90971</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682888</v>
      </c>
      <c r="C2037" s="2" t="s">
        <v>594</v>
      </c>
      <c r="D2037" s="2" t="str">
        <f t="shared" si="30"/>
        <v>Error?</v>
      </c>
    </row>
    <row r="2038" spans="1:4" x14ac:dyDescent="0.2">
      <c r="A2038" s="10">
        <v>1977</v>
      </c>
      <c r="D2038" s="2" t="str">
        <f t="shared" si="30"/>
        <v>OK</v>
      </c>
    </row>
    <row r="2039" spans="1:4" x14ac:dyDescent="0.2">
      <c r="A2039" s="5">
        <v>1978</v>
      </c>
      <c r="B2039" s="138">
        <f>'Cap Outlay Deprec 26'!I8</f>
        <v>24734</v>
      </c>
      <c r="D2039" s="2" t="str">
        <f t="shared" si="30"/>
        <v>Error?</v>
      </c>
    </row>
    <row r="2040" spans="1:4" x14ac:dyDescent="0.2">
      <c r="A2040" s="5">
        <v>1979</v>
      </c>
      <c r="B2040" s="138">
        <f>'Cap Outlay Deprec 26'!I10</f>
        <v>24107</v>
      </c>
      <c r="D2040" s="2" t="str">
        <f t="shared" si="30"/>
        <v>Error?</v>
      </c>
    </row>
    <row r="2041" spans="1:4" x14ac:dyDescent="0.2">
      <c r="A2041" s="5">
        <v>1980</v>
      </c>
      <c r="B2041" s="138">
        <f>'Cap Outlay Deprec 26'!I12</f>
        <v>16802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65643</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19938</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20468</v>
      </c>
      <c r="C2049" s="2" t="s">
        <v>594</v>
      </c>
      <c r="D2049" s="2" t="str">
        <f t="shared" si="31"/>
        <v>Error?</v>
      </c>
    </row>
    <row r="2050" spans="1:4" x14ac:dyDescent="0.2">
      <c r="A2050" s="10">
        <v>1989</v>
      </c>
      <c r="D2050" s="2" t="str">
        <f t="shared" si="31"/>
        <v>OK</v>
      </c>
    </row>
    <row r="2051" spans="1:4" x14ac:dyDescent="0.2">
      <c r="A2051" s="5">
        <v>1990</v>
      </c>
      <c r="B2051" s="138">
        <f>'Cap Outlay Deprec 26'!K8</f>
        <v>505402</v>
      </c>
      <c r="C2051" s="2" t="s">
        <v>594</v>
      </c>
      <c r="D2051" s="2" t="str">
        <f t="shared" si="31"/>
        <v>Error?</v>
      </c>
    </row>
    <row r="2052" spans="1:4" x14ac:dyDescent="0.2">
      <c r="A2052" s="5">
        <v>1991</v>
      </c>
      <c r="B2052" s="138">
        <f>'Cap Outlay Deprec 26'!K10</f>
        <v>134826</v>
      </c>
      <c r="C2052" s="2" t="s">
        <v>594</v>
      </c>
      <c r="D2052" s="2" t="str">
        <f t="shared" si="31"/>
        <v>Error?</v>
      </c>
    </row>
    <row r="2053" spans="1:4" x14ac:dyDescent="0.2">
      <c r="A2053" s="5">
        <v>1992</v>
      </c>
      <c r="B2053" s="138">
        <f>'Cap Outlay Deprec 26'!K12</f>
        <v>87835</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728063</v>
      </c>
      <c r="C2055" s="2" t="s">
        <v>594</v>
      </c>
      <c r="D2055" s="2" t="str">
        <f t="shared" si="31"/>
        <v>Error?</v>
      </c>
    </row>
    <row r="2056" spans="1:4" x14ac:dyDescent="0.2">
      <c r="A2056" s="5">
        <v>1995</v>
      </c>
      <c r="B2056" s="138">
        <f>'Cap Outlay Deprec 26'!L5</f>
        <v>20000</v>
      </c>
      <c r="C2056" s="2" t="s">
        <v>594</v>
      </c>
      <c r="D2056" s="2" t="str">
        <f t="shared" si="31"/>
        <v>Error?</v>
      </c>
    </row>
    <row r="2057" spans="1:4" x14ac:dyDescent="0.2">
      <c r="A2057" s="5">
        <v>1996</v>
      </c>
      <c r="B2057" s="138">
        <f>'Cap Outlay Deprec 26'!L8</f>
        <v>900240</v>
      </c>
      <c r="C2057" s="2" t="s">
        <v>594</v>
      </c>
      <c r="D2057" s="2" t="str">
        <f t="shared" si="31"/>
        <v>Error?</v>
      </c>
    </row>
    <row r="2058" spans="1:4" x14ac:dyDescent="0.2">
      <c r="A2058" s="5">
        <v>1997</v>
      </c>
      <c r="B2058" s="138">
        <f>'Cap Outlay Deprec 26'!L10</f>
        <v>360989</v>
      </c>
      <c r="C2058" s="2" t="s">
        <v>594</v>
      </c>
      <c r="D2058" s="2" t="str">
        <f t="shared" si="31"/>
        <v>Error?</v>
      </c>
    </row>
    <row r="2059" spans="1:4" x14ac:dyDescent="0.2">
      <c r="A2059" s="5">
        <v>1998</v>
      </c>
      <c r="B2059" s="138">
        <f>'Cap Outlay Deprec 26'!L12</f>
        <v>80203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1361432</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1927</v>
      </c>
      <c r="C2088" s="2" t="s">
        <v>594</v>
      </c>
      <c r="D2088" s="2" t="str">
        <f t="shared" si="31"/>
        <v>Error?</v>
      </c>
    </row>
    <row r="2089" spans="1:4" x14ac:dyDescent="0.2">
      <c r="A2089" s="5">
        <v>2028</v>
      </c>
      <c r="B2089" s="138">
        <f>'Expenditures 15-22'!K92</f>
        <v>184094</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1950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6364</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46294</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1267930</v>
      </c>
      <c r="C2551" s="2" t="s">
        <v>594</v>
      </c>
      <c r="D2551" s="2" t="str">
        <f t="shared" si="38"/>
        <v>Error?</v>
      </c>
    </row>
    <row r="2552" spans="1:4" x14ac:dyDescent="0.2">
      <c r="A2552" s="10">
        <v>2491</v>
      </c>
      <c r="D2552" s="2" t="str">
        <f t="shared" si="38"/>
        <v>OK</v>
      </c>
    </row>
    <row r="2553" spans="1:4" x14ac:dyDescent="0.2">
      <c r="A2553" s="5">
        <v>2492</v>
      </c>
      <c r="B2553" s="138">
        <f>'Acct Summary 7-8'!C6</f>
        <v>146297</v>
      </c>
      <c r="C2553" s="2" t="s">
        <v>594</v>
      </c>
      <c r="D2553" s="2" t="str">
        <f t="shared" si="38"/>
        <v>Error?</v>
      </c>
    </row>
    <row r="2554" spans="1:4" x14ac:dyDescent="0.2">
      <c r="A2554" s="5">
        <v>2493</v>
      </c>
      <c r="B2554" s="138">
        <f>'Acct Summary 7-8'!C7</f>
        <v>52221</v>
      </c>
      <c r="C2554" s="2" t="s">
        <v>594</v>
      </c>
      <c r="D2554" s="2" t="str">
        <f t="shared" si="38"/>
        <v>Error?</v>
      </c>
    </row>
    <row r="2555" spans="1:4" x14ac:dyDescent="0.2">
      <c r="A2555" s="5">
        <v>2494</v>
      </c>
      <c r="B2555" s="138">
        <f>'Acct Summary 7-8'!C8</f>
        <v>1466448</v>
      </c>
      <c r="C2555" s="2" t="s">
        <v>594</v>
      </c>
      <c r="D2555" s="2" t="str">
        <f t="shared" si="38"/>
        <v>Error?</v>
      </c>
    </row>
    <row r="2556" spans="1:4" x14ac:dyDescent="0.2">
      <c r="A2556" s="5">
        <v>2495</v>
      </c>
      <c r="B2556" s="138">
        <f>'Acct Summary 7-8'!C12</f>
        <v>873439</v>
      </c>
      <c r="C2556" s="2" t="s">
        <v>594</v>
      </c>
      <c r="D2556" s="2" t="str">
        <f t="shared" si="38"/>
        <v>Error?</v>
      </c>
    </row>
    <row r="2557" spans="1:4" x14ac:dyDescent="0.2">
      <c r="A2557" s="5">
        <v>2496</v>
      </c>
      <c r="B2557" s="138">
        <f>'Acct Summary 7-8'!C13</f>
        <v>420931</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186021</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1480391</v>
      </c>
      <c r="C2561" s="2" t="s">
        <v>594</v>
      </c>
      <c r="D2561" s="2" t="str">
        <f t="shared" si="39"/>
        <v>Error?</v>
      </c>
    </row>
    <row r="2562" spans="1:4" x14ac:dyDescent="0.2">
      <c r="A2562" s="5">
        <v>2501</v>
      </c>
      <c r="B2562" s="138">
        <f>'Acct Summary 7-8'!C20</f>
        <v>-13943</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132850</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8046</v>
      </c>
      <c r="C2567" s="2" t="s">
        <v>594</v>
      </c>
      <c r="D2567" s="2" t="str">
        <f t="shared" si="39"/>
        <v>Error?</v>
      </c>
    </row>
    <row r="2568" spans="1:4" x14ac:dyDescent="0.2">
      <c r="A2568" s="5">
        <v>2507</v>
      </c>
      <c r="B2568" s="138">
        <f>'Acct Summary 7-8'!D8</f>
        <v>140896</v>
      </c>
      <c r="C2568" s="2" t="s">
        <v>594</v>
      </c>
      <c r="D2568" s="2" t="str">
        <f t="shared" si="39"/>
        <v>Error?</v>
      </c>
    </row>
    <row r="2569" spans="1:4" x14ac:dyDescent="0.2">
      <c r="A2569" s="5">
        <v>2508</v>
      </c>
      <c r="B2569" s="138">
        <f>'Acct Summary 7-8'!D13</f>
        <v>299330</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1950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301280</v>
      </c>
      <c r="C2573" s="2" t="s">
        <v>594</v>
      </c>
      <c r="D2573" s="2" t="str">
        <f t="shared" si="39"/>
        <v>Error?</v>
      </c>
    </row>
    <row r="2574" spans="1:4" x14ac:dyDescent="0.2">
      <c r="A2574" s="5">
        <v>2513</v>
      </c>
      <c r="B2574" s="138">
        <f>'Acct Summary 7-8'!D20</f>
        <v>-160384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86718</v>
      </c>
      <c r="C2591" s="2" t="s">
        <v>594</v>
      </c>
      <c r="D2591" s="2" t="str">
        <f t="shared" si="39"/>
        <v>Error?</v>
      </c>
    </row>
    <row r="2592" spans="1:4" x14ac:dyDescent="0.2">
      <c r="A2592" s="10">
        <v>2531</v>
      </c>
      <c r="D2592" s="2" t="str">
        <f t="shared" si="39"/>
        <v>OK</v>
      </c>
    </row>
    <row r="2593" spans="1:4" x14ac:dyDescent="0.2">
      <c r="A2593" s="5">
        <v>2532</v>
      </c>
      <c r="B2593" s="138">
        <f>'Acct Summary 7-8'!F6</f>
        <v>104178</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190896</v>
      </c>
      <c r="C2595" s="2" t="s">
        <v>594</v>
      </c>
      <c r="D2595" s="2" t="str">
        <f t="shared" si="39"/>
        <v>Error?</v>
      </c>
    </row>
    <row r="2596" spans="1:4" x14ac:dyDescent="0.2">
      <c r="A2596" s="5">
        <v>2535</v>
      </c>
      <c r="B2596" s="138">
        <f>'Acct Summary 7-8'!F13</f>
        <v>153560</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153560</v>
      </c>
      <c r="C2600" s="2" t="s">
        <v>594</v>
      </c>
      <c r="D2600" s="2" t="str">
        <f t="shared" si="39"/>
        <v>Error?</v>
      </c>
    </row>
    <row r="2601" spans="1:4" x14ac:dyDescent="0.2">
      <c r="A2601" s="5">
        <v>2540</v>
      </c>
      <c r="B2601" s="138">
        <f>'Acct Summary 7-8'!F20</f>
        <v>37336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27827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27827</v>
      </c>
      <c r="C2606" s="2" t="s">
        <v>594</v>
      </c>
      <c r="D2606" s="2" t="str">
        <f t="shared" si="39"/>
        <v>Error?</v>
      </c>
    </row>
    <row r="2607" spans="1:4" x14ac:dyDescent="0.2">
      <c r="A2607" s="5">
        <v>2546</v>
      </c>
      <c r="B2607" s="138">
        <f>'Acct Summary 7-8'!G12</f>
        <v>18997</v>
      </c>
      <c r="C2607" s="2" t="s">
        <v>594</v>
      </c>
      <c r="D2607" s="2" t="str">
        <f t="shared" si="39"/>
        <v>Error?</v>
      </c>
    </row>
    <row r="2608" spans="1:4" x14ac:dyDescent="0.2">
      <c r="A2608" s="5">
        <v>2547</v>
      </c>
      <c r="B2608" s="138">
        <f>'Acct Summary 7-8'!G13</f>
        <v>26255</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47475</v>
      </c>
      <c r="C2612" s="2" t="s">
        <v>594</v>
      </c>
      <c r="D2612" s="2" t="str">
        <f t="shared" si="39"/>
        <v>Error?</v>
      </c>
    </row>
    <row r="2613" spans="1:4" x14ac:dyDescent="0.2">
      <c r="A2613" s="5">
        <v>2552</v>
      </c>
      <c r="B2613" s="138">
        <f>'Acct Summary 7-8'!G20</f>
        <v>-19648</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0</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0</v>
      </c>
      <c r="C2634" s="2" t="s">
        <v>594</v>
      </c>
      <c r="D2634" s="2" t="str">
        <f t="shared" si="40"/>
        <v>Error?</v>
      </c>
    </row>
    <row r="2635" spans="1:4" x14ac:dyDescent="0.2">
      <c r="A2635" s="5">
        <v>2574</v>
      </c>
      <c r="B2635" s="138">
        <f>'Acct Summary 7-8'!E17</f>
        <v>0</v>
      </c>
      <c r="C2635" s="2" t="s">
        <v>594</v>
      </c>
      <c r="D2635" s="2" t="str">
        <f t="shared" si="40"/>
        <v>Error?</v>
      </c>
    </row>
    <row r="2636" spans="1:4" x14ac:dyDescent="0.2">
      <c r="A2636" s="5">
        <v>2575</v>
      </c>
      <c r="B2636" s="138">
        <f>'Acct Summary 7-8'!E20</f>
        <v>0</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46294</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46294</v>
      </c>
      <c r="C2658" s="2" t="s">
        <v>594</v>
      </c>
      <c r="D2658" s="2" t="str">
        <f t="shared" si="40"/>
        <v>Error?</v>
      </c>
    </row>
    <row r="2659" spans="1:4" x14ac:dyDescent="0.2">
      <c r="A2659" s="5">
        <v>2598</v>
      </c>
      <c r="B2659" s="138">
        <f>'Acct Summary 7-8'!H13</f>
        <v>0</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0</v>
      </c>
      <c r="C2661" s="2" t="s">
        <v>594</v>
      </c>
      <c r="D2661" s="2" t="str">
        <f t="shared" si="40"/>
        <v>Error?</v>
      </c>
    </row>
    <row r="2662" spans="1:4" x14ac:dyDescent="0.2">
      <c r="A2662" s="5">
        <v>2601</v>
      </c>
      <c r="B2662" s="138">
        <f>'Acct Summary 7-8'!H20</f>
        <v>46294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1927</v>
      </c>
      <c r="C2789" s="2" t="s">
        <v>594</v>
      </c>
      <c r="D2789" s="2" t="str">
        <f t="shared" si="42"/>
        <v>Error?</v>
      </c>
    </row>
    <row r="2790" spans="1:4" x14ac:dyDescent="0.2">
      <c r="A2790" s="5">
        <v>2729</v>
      </c>
      <c r="B2790" s="138">
        <f>'Expenditures 15-22'!E102</f>
        <v>1927</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120149</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120954</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35822</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120954</v>
      </c>
      <c r="D2912" s="2" t="str">
        <f t="shared" si="44"/>
        <v>Error?</v>
      </c>
    </row>
    <row r="2913" spans="1:4" x14ac:dyDescent="0.2">
      <c r="A2913" s="5">
        <v>2852</v>
      </c>
      <c r="B2913" s="138">
        <f>'Assets-Liab 5-6'!I41</f>
        <v>120954</v>
      </c>
      <c r="C2913" s="2" t="s">
        <v>594</v>
      </c>
      <c r="D2913" s="2" t="str">
        <f t="shared" si="44"/>
        <v>Error?</v>
      </c>
    </row>
    <row r="2914" spans="1:4" x14ac:dyDescent="0.2">
      <c r="A2914" s="5">
        <v>2853</v>
      </c>
      <c r="B2914" s="138">
        <f>'Assets-Liab 5-6'!L33</f>
        <v>34559</v>
      </c>
      <c r="D2914" s="2" t="str">
        <f t="shared" si="44"/>
        <v>Error?</v>
      </c>
    </row>
    <row r="2915" spans="1:4" x14ac:dyDescent="0.2">
      <c r="A2915" s="10">
        <v>2854</v>
      </c>
      <c r="D2915" s="2" t="str">
        <f t="shared" si="44"/>
        <v>OK</v>
      </c>
    </row>
    <row r="2916" spans="1:4" x14ac:dyDescent="0.2">
      <c r="A2916" s="5">
        <v>2855</v>
      </c>
      <c r="B2916" s="138">
        <f>'Assets-Liab 5-6'!L34</f>
        <v>34559</v>
      </c>
      <c r="C2916" s="2" t="s">
        <v>594</v>
      </c>
      <c r="D2916" s="2" t="str">
        <f t="shared" si="44"/>
        <v>Error?</v>
      </c>
    </row>
    <row r="2917" spans="1:4" x14ac:dyDescent="0.2">
      <c r="A2917" s="5">
        <v>2856</v>
      </c>
      <c r="B2917" s="138">
        <f>'Assets-Liab 5-6'!L41</f>
        <v>35822</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1927</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1927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1950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0</v>
      </c>
      <c r="D3057" s="2" t="str">
        <f t="shared" si="46"/>
        <v>Error?</v>
      </c>
    </row>
    <row r="3058" spans="1:4" x14ac:dyDescent="0.2">
      <c r="A3058" s="5">
        <v>2997</v>
      </c>
      <c r="B3058" s="138">
        <f>'Expenditures 15-22'!F10</f>
        <v>0</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0</v>
      </c>
      <c r="C3062" s="2" t="s">
        <v>594</v>
      </c>
      <c r="D3062" s="2" t="str">
        <f t="shared" si="46"/>
        <v>Error?</v>
      </c>
    </row>
    <row r="3063" spans="1:4" x14ac:dyDescent="0.2">
      <c r="A3063" s="10">
        <v>3002</v>
      </c>
      <c r="D3063" s="2" t="str">
        <f t="shared" si="46"/>
        <v>OK</v>
      </c>
    </row>
    <row r="3064" spans="1:4" x14ac:dyDescent="0.2">
      <c r="A3064" s="5">
        <v>3003</v>
      </c>
      <c r="B3064" s="138">
        <f>'Expenditures 15-22'!D219</f>
        <v>0</v>
      </c>
      <c r="D3064" s="2" t="str">
        <f t="shared" si="46"/>
        <v>Error?</v>
      </c>
    </row>
    <row r="3065" spans="1:4" x14ac:dyDescent="0.2">
      <c r="A3065" s="5">
        <v>3004</v>
      </c>
      <c r="B3065" s="138">
        <f>'Expenditures 15-22'!K219</f>
        <v>0</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1263</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5795</v>
      </c>
      <c r="C3225" s="2" t="s">
        <v>594</v>
      </c>
      <c r="D3225" s="2" t="str">
        <f t="shared" si="49"/>
        <v>Error?</v>
      </c>
    </row>
    <row r="3226" spans="1:4" x14ac:dyDescent="0.2">
      <c r="A3226" s="5">
        <v>3165</v>
      </c>
      <c r="B3226" s="138">
        <f>'Acct Summary 7-8'!I8</f>
        <v>5795</v>
      </c>
      <c r="C3226" s="2" t="s">
        <v>594</v>
      </c>
      <c r="D3226" s="2" t="str">
        <f t="shared" si="49"/>
        <v>Error?</v>
      </c>
    </row>
    <row r="3227" spans="1:4" x14ac:dyDescent="0.2">
      <c r="A3227" s="5">
        <v>3166</v>
      </c>
      <c r="B3227" s="138">
        <f>'Acct Summary 7-8'!I20</f>
        <v>5795</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594</v>
      </c>
      <c r="D3231" s="2" t="str">
        <f t="shared" si="49"/>
        <v>Error?</v>
      </c>
    </row>
    <row r="3232" spans="1:4" x14ac:dyDescent="0.2">
      <c r="A3232" s="5">
        <v>3171</v>
      </c>
      <c r="B3232" s="138">
        <f>'Acct Summary 7-8'!C77</f>
        <v>0</v>
      </c>
      <c r="C3232" s="2" t="s">
        <v>594</v>
      </c>
      <c r="D3232" s="2" t="str">
        <f t="shared" si="49"/>
        <v>Error?</v>
      </c>
    </row>
    <row r="3233" spans="1:4" x14ac:dyDescent="0.2">
      <c r="A3233" s="5">
        <v>3172</v>
      </c>
      <c r="B3233" s="138">
        <f>'Acct Summary 7-8'!C78</f>
        <v>-13943</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53170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53170</v>
      </c>
      <c r="C3238" s="2" t="s">
        <v>594</v>
      </c>
      <c r="D3238" s="2" t="str">
        <f t="shared" si="49"/>
        <v>Error?</v>
      </c>
    </row>
    <row r="3239" spans="1:4" x14ac:dyDescent="0.2">
      <c r="A3239" s="5">
        <v>3178</v>
      </c>
      <c r="B3239" s="138">
        <f>'Acct Summary 7-8'!D78</f>
        <v>-107214</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50000</v>
      </c>
      <c r="C3254" s="2" t="s">
        <v>594</v>
      </c>
      <c r="D3254" s="2" t="str">
        <f t="shared" si="49"/>
        <v>Error?</v>
      </c>
    </row>
    <row r="3255" spans="1:4" x14ac:dyDescent="0.2">
      <c r="A3255" s="5">
        <v>3194</v>
      </c>
      <c r="B3255" s="138">
        <f>'Acct Summary 7-8'!F77</f>
        <v>-50000</v>
      </c>
      <c r="C3255" s="2" t="s">
        <v>594</v>
      </c>
      <c r="D3255" s="2" t="str">
        <f t="shared" si="49"/>
        <v>Error?</v>
      </c>
    </row>
    <row r="3256" spans="1:4" x14ac:dyDescent="0.2">
      <c r="A3256" s="5">
        <v>3195</v>
      </c>
      <c r="B3256" s="138">
        <f>'Acct Summary 7-8'!F78</f>
        <v>-12664</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-19648</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0</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0</v>
      </c>
      <c r="C3277" s="2" t="s">
        <v>594</v>
      </c>
      <c r="D3277" s="2" t="str">
        <f t="shared" si="50"/>
        <v>Error?</v>
      </c>
    </row>
    <row r="3278" spans="1:4" x14ac:dyDescent="0.2">
      <c r="A3278" s="5">
        <v>3217</v>
      </c>
      <c r="B3278" s="138">
        <f>'Acct Summary 7-8'!E78</f>
        <v>0</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46294</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0</v>
      </c>
      <c r="C3318" s="2" t="s">
        <v>594</v>
      </c>
      <c r="D3318" s="2" t="str">
        <f t="shared" si="50"/>
        <v>Error?</v>
      </c>
    </row>
    <row r="3319" spans="1:4" x14ac:dyDescent="0.2">
      <c r="A3319" s="5">
        <v>3258</v>
      </c>
      <c r="B3319" s="138">
        <f>'Acct Summary 7-8'!I77</f>
        <v>0</v>
      </c>
      <c r="C3319" s="2" t="s">
        <v>594</v>
      </c>
      <c r="D3319" s="2" t="str">
        <f t="shared" si="50"/>
        <v>Error?</v>
      </c>
    </row>
    <row r="3320" spans="1:4" x14ac:dyDescent="0.2">
      <c r="A3320" s="5">
        <v>3259</v>
      </c>
      <c r="B3320" s="138">
        <f>'Acct Summary 7-8'!I78</f>
        <v>5795</v>
      </c>
      <c r="C3320" s="2" t="s">
        <v>594</v>
      </c>
      <c r="D3320" s="2" t="str">
        <f t="shared" si="50"/>
        <v>Error?</v>
      </c>
    </row>
    <row r="3321" spans="1:4" x14ac:dyDescent="0.2">
      <c r="A3321" s="5">
        <v>3260</v>
      </c>
      <c r="B3321" s="138">
        <f>'Acct Summary 7-8'!I79</f>
        <v>115159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120954</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8183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21</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297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8501</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16100</v>
      </c>
      <c r="D3387" s="2" t="str">
        <f t="shared" si="51"/>
        <v>Error?</v>
      </c>
    </row>
    <row r="3388" spans="1:4" x14ac:dyDescent="0.2">
      <c r="A3388" s="5">
        <v>3327</v>
      </c>
      <c r="B3388" s="138">
        <f>'Expenditures 15-22'!D217</f>
        <v>1510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16100</v>
      </c>
      <c r="C3390" s="2" t="s">
        <v>594</v>
      </c>
      <c r="D3390" s="2" t="str">
        <f t="shared" si="51"/>
        <v>Error?</v>
      </c>
    </row>
    <row r="3391" spans="1:4" x14ac:dyDescent="0.2">
      <c r="A3391" s="5">
        <v>3330</v>
      </c>
      <c r="B3391" s="138">
        <f>'Expenditures 15-22'!K217</f>
        <v>1510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70620</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4186</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3389</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8544</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21207</v>
      </c>
      <c r="D3425" s="2" t="str">
        <f t="shared" si="52"/>
        <v>Error?</v>
      </c>
    </row>
    <row r="3426" spans="1:4" x14ac:dyDescent="0.2">
      <c r="A3426" s="10">
        <v>3365</v>
      </c>
      <c r="D3426" s="2" t="str">
        <f t="shared" si="52"/>
        <v>OK</v>
      </c>
    </row>
    <row r="3427" spans="1:4" x14ac:dyDescent="0.2">
      <c r="A3427" s="5">
        <v>3366</v>
      </c>
      <c r="B3427" s="138">
        <f>'Assets-Liab 5-6'!I4</f>
        <v>805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35822</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9996</v>
      </c>
      <c r="C3446" s="2" t="s">
        <v>594</v>
      </c>
      <c r="D3446" s="2" t="str">
        <f t="shared" si="52"/>
        <v>Error?</v>
      </c>
    </row>
    <row r="3447" spans="1:4" x14ac:dyDescent="0.2">
      <c r="A3447" s="5">
        <v>3386</v>
      </c>
      <c r="B3447" s="138">
        <f>'Tax Sched 23'!D16</f>
        <v>9996</v>
      </c>
      <c r="C3447" s="2" t="s">
        <v>594</v>
      </c>
      <c r="D3447" s="2" t="str">
        <f t="shared" si="52"/>
        <v>Error?</v>
      </c>
    </row>
    <row r="3448" spans="1:4" x14ac:dyDescent="0.2">
      <c r="A3448" s="5">
        <v>3387</v>
      </c>
      <c r="B3448" s="138">
        <f>'Tax Sched 23'!C16</f>
        <v>0</v>
      </c>
      <c r="D3448" s="2" t="str">
        <f t="shared" si="52"/>
        <v>Error?</v>
      </c>
    </row>
    <row r="3449" spans="1:4" x14ac:dyDescent="0.2">
      <c r="A3449" s="5">
        <v>3388</v>
      </c>
      <c r="B3449" s="138">
        <f>'Tax Sched 23'!F16</f>
        <v>15002</v>
      </c>
      <c r="C3449" s="2" t="s">
        <v>594</v>
      </c>
      <c r="D3449" s="2" t="str">
        <f t="shared" si="52"/>
        <v>Error?</v>
      </c>
    </row>
    <row r="3450" spans="1:4" x14ac:dyDescent="0.2">
      <c r="A3450" s="5">
        <v>3389</v>
      </c>
      <c r="B3450" s="138">
        <f>'Tax Sched 23'!E16</f>
        <v>15002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3170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1455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41487</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42942</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42942</v>
      </c>
      <c r="D3567" s="2" t="str">
        <f t="shared" si="54"/>
        <v>Error?</v>
      </c>
    </row>
    <row r="3568" spans="1:4" x14ac:dyDescent="0.2">
      <c r="A3568" s="5">
        <v>3507</v>
      </c>
      <c r="B3568" s="138">
        <f>'Assets-Liab 5-6'!K41</f>
        <v>42942</v>
      </c>
      <c r="C3568" s="2" t="s">
        <v>594</v>
      </c>
      <c r="D3568" s="2" t="str">
        <f t="shared" si="54"/>
        <v>Error?</v>
      </c>
    </row>
    <row r="3569" spans="1:4" x14ac:dyDescent="0.2">
      <c r="A3569" s="5">
        <v>3508</v>
      </c>
      <c r="B3569" s="138">
        <f>'Acct Summary 7-8'!K4</f>
        <v>277</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277</v>
      </c>
      <c r="C3571" s="2" t="s">
        <v>594</v>
      </c>
      <c r="D3571" s="2" t="str">
        <f t="shared" si="54"/>
        <v>Error?</v>
      </c>
    </row>
    <row r="3572" spans="1:4" x14ac:dyDescent="0.2">
      <c r="A3572" s="5">
        <v>3511</v>
      </c>
      <c r="B3572" s="138">
        <f>'Acct Summary 7-8'!K13</f>
        <v>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0</v>
      </c>
      <c r="C3575" s="2" t="s">
        <v>594</v>
      </c>
      <c r="D3575" s="2" t="str">
        <f t="shared" si="54"/>
        <v>Error?</v>
      </c>
    </row>
    <row r="3576" spans="1:4" x14ac:dyDescent="0.2">
      <c r="A3576" s="5">
        <v>3515</v>
      </c>
      <c r="B3576" s="138">
        <f>'Acct Summary 7-8'!K20</f>
        <v>277</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277</v>
      </c>
      <c r="C3588" s="2" t="s">
        <v>594</v>
      </c>
      <c r="D3588" s="2" t="str">
        <f t="shared" si="55"/>
        <v>Error?</v>
      </c>
    </row>
    <row r="3589" spans="1:4" x14ac:dyDescent="0.2">
      <c r="A3589" s="5">
        <v>3528</v>
      </c>
      <c r="B3589" s="138">
        <f>'Acct Summary 7-8'!K79</f>
        <v>42665</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42942</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0</v>
      </c>
      <c r="C3635" s="2" t="s">
        <v>594</v>
      </c>
      <c r="D3635" s="2" t="str">
        <f t="shared" si="55"/>
        <v>Error?</v>
      </c>
    </row>
    <row r="3636" spans="1:4" x14ac:dyDescent="0.2">
      <c r="A3636" s="5">
        <v>3575</v>
      </c>
      <c r="B3636" s="138">
        <f>'Expenditures 15-22'!E367</f>
        <v>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0</v>
      </c>
      <c r="C3669" s="2" t="s">
        <v>594</v>
      </c>
      <c r="D3669" s="2" t="str">
        <f t="shared" si="56"/>
        <v>Error?</v>
      </c>
    </row>
    <row r="3670" spans="1:4" x14ac:dyDescent="0.2">
      <c r="A3670" s="5">
        <v>3609</v>
      </c>
      <c r="B3670" s="138">
        <f>'Expenditures 15-22'!K350</f>
        <v>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277</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2223</v>
      </c>
      <c r="D3721" s="2" t="str">
        <f t="shared" si="57"/>
        <v>Error?</v>
      </c>
    </row>
    <row r="3722" spans="1:4" x14ac:dyDescent="0.2">
      <c r="A3722" s="5">
        <v>3661</v>
      </c>
      <c r="B3722" s="138">
        <f>'Expenditures 15-22'!D285</f>
        <v>2223</v>
      </c>
      <c r="C3722" s="2" t="s">
        <v>594</v>
      </c>
      <c r="D3722" s="2" t="str">
        <f t="shared" si="57"/>
        <v>Error?</v>
      </c>
    </row>
    <row r="3723" spans="1:4" x14ac:dyDescent="0.2">
      <c r="A3723" s="5">
        <v>3662</v>
      </c>
      <c r="B3723" s="138">
        <f>'Expenditures 15-22'!K283</f>
        <v>2223</v>
      </c>
      <c r="C3723" s="2" t="s">
        <v>594</v>
      </c>
      <c r="D3723" s="2" t="str">
        <f t="shared" si="57"/>
        <v>Error?</v>
      </c>
    </row>
    <row r="3724" spans="1:4" x14ac:dyDescent="0.2">
      <c r="A3724" s="5">
        <v>3663</v>
      </c>
      <c r="B3724" s="138">
        <f>'Expenditures 15-22'!K285</f>
        <v>2223</v>
      </c>
      <c r="C3724" s="2" t="s">
        <v>594</v>
      </c>
      <c r="D3724" s="2" t="str">
        <f t="shared" si="57"/>
        <v>Error?</v>
      </c>
    </row>
    <row r="3725" spans="1:4" x14ac:dyDescent="0.2">
      <c r="A3725" s="5">
        <v>3664</v>
      </c>
      <c r="B3725" s="138">
        <f>'Tax Sched 23'!B13</f>
        <v>9986</v>
      </c>
      <c r="C3725" s="2" t="s">
        <v>594</v>
      </c>
      <c r="D3725" s="2" t="str">
        <f t="shared" si="57"/>
        <v>Error?</v>
      </c>
    </row>
    <row r="3726" spans="1:4" x14ac:dyDescent="0.2">
      <c r="A3726" s="5">
        <v>3665</v>
      </c>
      <c r="B3726" s="138">
        <f>'Tax Sched 23'!D13</f>
        <v>9986</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10001</v>
      </c>
      <c r="C3728" s="2" t="s">
        <v>594</v>
      </c>
      <c r="D3728" s="2" t="str">
        <f t="shared" si="57"/>
        <v>Error?</v>
      </c>
    </row>
    <row r="3729" spans="1:4" x14ac:dyDescent="0.2">
      <c r="A3729" s="5">
        <v>3668</v>
      </c>
      <c r="B3729" s="138">
        <f>'Tax Sched 23'!E13</f>
        <v>10001</v>
      </c>
      <c r="D3729" s="2" t="str">
        <f t="shared" si="57"/>
        <v>Error?</v>
      </c>
    </row>
    <row r="3730" spans="1:4" x14ac:dyDescent="0.2">
      <c r="A3730" s="5">
        <v>3669</v>
      </c>
      <c r="B3730" s="138">
        <f>'ICR Computation 30'!E10</f>
        <v>39350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549509</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2015957</v>
      </c>
      <c r="C4122" s="2" t="s">
        <v>594</v>
      </c>
      <c r="D4122" s="2" t="str">
        <f t="shared" si="63"/>
        <v>Error?</v>
      </c>
    </row>
    <row r="4123" spans="1:4" x14ac:dyDescent="0.2">
      <c r="A4123" s="5">
        <v>4062</v>
      </c>
      <c r="B4123" s="138">
        <f>'Acct Summary 7-8'!D10</f>
        <v>140896</v>
      </c>
      <c r="C4123" s="2" t="s">
        <v>594</v>
      </c>
      <c r="D4123" s="2" t="str">
        <f t="shared" si="63"/>
        <v>Error?</v>
      </c>
    </row>
    <row r="4124" spans="1:4" x14ac:dyDescent="0.2">
      <c r="A4124" s="5">
        <v>4063</v>
      </c>
      <c r="B4124" s="138">
        <f>'Acct Summary 7-8'!E10</f>
        <v>0</v>
      </c>
      <c r="C4124" s="2" t="s">
        <v>594</v>
      </c>
      <c r="D4124" s="2" t="str">
        <f t="shared" si="63"/>
        <v>Error?</v>
      </c>
    </row>
    <row r="4125" spans="1:4" x14ac:dyDescent="0.2">
      <c r="A4125" s="5">
        <v>4064</v>
      </c>
      <c r="B4125" s="138">
        <f>'Acct Summary 7-8'!F10</f>
        <v>190896</v>
      </c>
      <c r="C4125" s="2" t="s">
        <v>594</v>
      </c>
      <c r="D4125" s="2" t="str">
        <f t="shared" si="63"/>
        <v>Error?</v>
      </c>
    </row>
    <row r="4126" spans="1:4" x14ac:dyDescent="0.2">
      <c r="A4126" s="5">
        <v>4065</v>
      </c>
      <c r="B4126" s="138">
        <f>'Acct Summary 7-8'!G10</f>
        <v>27827</v>
      </c>
      <c r="C4126" s="2" t="s">
        <v>594</v>
      </c>
      <c r="D4126" s="2" t="str">
        <f t="shared" si="63"/>
        <v>Error?</v>
      </c>
    </row>
    <row r="4127" spans="1:4" x14ac:dyDescent="0.2">
      <c r="A4127" s="5">
        <v>4066</v>
      </c>
      <c r="B4127" s="138">
        <f>'Acct Summary 7-8'!H10</f>
        <v>46294</v>
      </c>
      <c r="C4127" s="2" t="s">
        <v>594</v>
      </c>
      <c r="D4127" s="2" t="str">
        <f t="shared" si="63"/>
        <v>Error?</v>
      </c>
    </row>
    <row r="4128" spans="1:4" x14ac:dyDescent="0.2">
      <c r="A4128" s="5">
        <v>4067</v>
      </c>
      <c r="B4128" s="138">
        <f>'Acct Summary 7-8'!I10</f>
        <v>5795</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277</v>
      </c>
      <c r="C4130" s="2" t="s">
        <v>594</v>
      </c>
      <c r="D4130" s="2" t="str">
        <f t="shared" si="63"/>
        <v>Error?</v>
      </c>
    </row>
    <row r="4131" spans="1:4" x14ac:dyDescent="0.2">
      <c r="A4131" s="5">
        <v>4070</v>
      </c>
      <c r="B4131" s="138">
        <f>'Acct Summary 7-8'!C18</f>
        <v>549509</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2029900</v>
      </c>
      <c r="C4136" s="2" t="s">
        <v>594</v>
      </c>
      <c r="D4136" s="2" t="str">
        <f t="shared" si="63"/>
        <v>Error?</v>
      </c>
    </row>
    <row r="4137" spans="1:4" x14ac:dyDescent="0.2">
      <c r="A4137" s="5">
        <v>4076</v>
      </c>
      <c r="B4137" s="138">
        <f>'Acct Summary 7-8'!D19</f>
        <v>301280</v>
      </c>
      <c r="C4137" s="2" t="s">
        <v>594</v>
      </c>
      <c r="D4137" s="2" t="str">
        <f t="shared" si="63"/>
        <v>Error?</v>
      </c>
    </row>
    <row r="4138" spans="1:4" x14ac:dyDescent="0.2">
      <c r="A4138" s="5">
        <v>4077</v>
      </c>
      <c r="B4138" s="138">
        <f>'Acct Summary 7-8'!E19</f>
        <v>0</v>
      </c>
      <c r="C4138" s="2" t="s">
        <v>594</v>
      </c>
      <c r="D4138" s="2" t="str">
        <f t="shared" si="63"/>
        <v>Error?</v>
      </c>
    </row>
    <row r="4139" spans="1:4" x14ac:dyDescent="0.2">
      <c r="A4139" s="5">
        <v>4078</v>
      </c>
      <c r="B4139" s="138">
        <f>'Acct Summary 7-8'!F19</f>
        <v>153560</v>
      </c>
      <c r="C4139" s="2" t="s">
        <v>594</v>
      </c>
      <c r="D4139" s="2" t="str">
        <f t="shared" si="63"/>
        <v>Error?</v>
      </c>
    </row>
    <row r="4140" spans="1:4" x14ac:dyDescent="0.2">
      <c r="A4140" s="5">
        <v>4079</v>
      </c>
      <c r="B4140" s="138">
        <f>'Acct Summary 7-8'!G19</f>
        <v>47475</v>
      </c>
      <c r="C4140" s="2" t="s">
        <v>594</v>
      </c>
      <c r="D4140" s="2" t="str">
        <f t="shared" si="63"/>
        <v>Error?</v>
      </c>
    </row>
    <row r="4141" spans="1:4" x14ac:dyDescent="0.2">
      <c r="A4141" s="5">
        <v>4080</v>
      </c>
      <c r="B4141" s="138">
        <f>'Acct Summary 7-8'!H19</f>
        <v>0</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0</v>
      </c>
      <c r="C4171" s="2" t="s">
        <v>594</v>
      </c>
      <c r="D4171" s="2" t="str">
        <f t="shared" si="64"/>
        <v>Error?</v>
      </c>
    </row>
    <row r="4172" spans="1:4" x14ac:dyDescent="0.2">
      <c r="A4172" s="5">
        <v>4111</v>
      </c>
      <c r="B4172" s="138">
        <f>'Short-Term Long-Term Debt 24'!J49</f>
        <v>0</v>
      </c>
      <c r="C4172" s="2" t="s">
        <v>594</v>
      </c>
      <c r="D4172" s="2" t="str">
        <f t="shared" si="64"/>
        <v>Error?</v>
      </c>
    </row>
    <row r="4173" spans="1:4" x14ac:dyDescent="0.2">
      <c r="A4173" s="5">
        <v>4112</v>
      </c>
      <c r="B4173" s="138">
        <f>'Short-Term Long-Term Debt 24'!H49</f>
        <v>0</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1950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1950</v>
      </c>
      <c r="C4202" s="2" t="s">
        <v>594</v>
      </c>
      <c r="D4202" s="2" t="str">
        <f t="shared" si="64"/>
        <v>Error?</v>
      </c>
    </row>
    <row r="4203" spans="1:4" x14ac:dyDescent="0.2">
      <c r="A4203" s="5">
        <v>4142</v>
      </c>
      <c r="B4203" s="138">
        <f>'Expenditures 15-22'!E139</f>
        <v>1950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2340</v>
      </c>
      <c r="C4265" s="2" t="s">
        <v>594</v>
      </c>
      <c r="D4265" s="2" t="str">
        <f t="shared" si="65"/>
        <v>Error?</v>
      </c>
      <c r="E4265" s="128"/>
    </row>
    <row r="4266" spans="1:5" x14ac:dyDescent="0.2">
      <c r="A4266" s="12">
        <v>4205</v>
      </c>
      <c r="B4266" s="138">
        <f>('FP Info 3'!F10)*100000</f>
        <v>201.57999999999998</v>
      </c>
      <c r="C4266" s="2" t="s">
        <v>594</v>
      </c>
      <c r="D4266" s="2" t="str">
        <f t="shared" si="65"/>
        <v>Error?</v>
      </c>
      <c r="E4266" s="128"/>
    </row>
    <row r="4267" spans="1:5" x14ac:dyDescent="0.2">
      <c r="A4267" s="12">
        <v>4206</v>
      </c>
      <c r="B4267" s="138">
        <f>('FP Info 3'!H10)*100000</f>
        <v>131.03</v>
      </c>
      <c r="C4267" s="2" t="s">
        <v>594</v>
      </c>
      <c r="D4267" s="2" t="str">
        <f t="shared" si="65"/>
        <v>Error?</v>
      </c>
      <c r="E4267" s="128"/>
    </row>
    <row r="4268" spans="1:5" x14ac:dyDescent="0.2">
      <c r="A4268" s="12">
        <v>4207</v>
      </c>
      <c r="B4268" s="138">
        <f>('FP Info 3'!J10)*100000</f>
        <v>2673</v>
      </c>
      <c r="C4268" s="2" t="s">
        <v>594</v>
      </c>
      <c r="D4268" s="2" t="str">
        <f t="shared" si="65"/>
        <v>Error?</v>
      </c>
    </row>
    <row r="4269" spans="1:5" x14ac:dyDescent="0.2">
      <c r="A4269" s="12">
        <v>4208</v>
      </c>
      <c r="B4269" s="138">
        <f>'FP Info 3'!J16</f>
        <v>1592259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949</v>
      </c>
      <c r="D4358" s="2" t="str">
        <f t="shared" si="67"/>
        <v>Error?</v>
      </c>
    </row>
    <row r="4359" spans="1:4" x14ac:dyDescent="0.2">
      <c r="A4359" s="5">
        <v>4298</v>
      </c>
      <c r="B4359" s="138">
        <f>'Revenues 9-14'!D270</f>
        <v>3802</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0</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0</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10.08</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4244</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20500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49610177</v>
      </c>
      <c r="D4995" s="2" t="str">
        <f t="shared" si="77"/>
        <v>Error?</v>
      </c>
    </row>
    <row r="4996" spans="1:4" x14ac:dyDescent="0.2">
      <c r="A4996" s="12">
        <v>4935</v>
      </c>
      <c r="B4996" s="138">
        <f>'FP Info 3'!H31</f>
        <v>3423102.2130000005</v>
      </c>
      <c r="D4996" s="2" t="str">
        <f t="shared" si="77"/>
        <v>Error?</v>
      </c>
    </row>
    <row r="4997" spans="1:4" x14ac:dyDescent="0.2">
      <c r="A4997" s="12">
        <v>4936</v>
      </c>
      <c r="B4997" s="138">
        <f>'FP Info 3'!H37</f>
        <v>0</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50000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50000</v>
      </c>
      <c r="D5024" s="2" t="str">
        <f t="shared" si="77"/>
        <v>Error?</v>
      </c>
    </row>
    <row r="5025" spans="1:4" x14ac:dyDescent="0.2">
      <c r="A5025" s="10">
        <v>4964</v>
      </c>
      <c r="C5025" s="2" t="s">
        <v>594</v>
      </c>
      <c r="D5025" s="2" t="str">
        <f t="shared" si="77"/>
        <v>OK</v>
      </c>
    </row>
    <row r="5026" spans="1:4" x14ac:dyDescent="0.2">
      <c r="A5026" s="5">
        <v>4965</v>
      </c>
      <c r="B5026" s="138">
        <f>'Revenues 9-14'!C6</f>
        <v>9986</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1155035</v>
      </c>
      <c r="D5061" s="2" t="str">
        <f t="shared" si="78"/>
        <v>Error?</v>
      </c>
    </row>
    <row r="5062" spans="1:4" x14ac:dyDescent="0.2">
      <c r="A5062" s="10">
        <v>5001</v>
      </c>
      <c r="D5062" s="2" t="str">
        <f t="shared" si="78"/>
        <v>OK</v>
      </c>
    </row>
    <row r="5063" spans="1:4" x14ac:dyDescent="0.2">
      <c r="A5063" s="5">
        <v>5002</v>
      </c>
      <c r="B5063" s="138">
        <f>'Revenues 9-14'!C7</f>
        <v>9873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1174894</v>
      </c>
      <c r="C5066" s="2" t="s">
        <v>594</v>
      </c>
      <c r="D5066" s="2" t="str">
        <f t="shared" si="78"/>
        <v>Error?</v>
      </c>
    </row>
    <row r="5067" spans="1:4" x14ac:dyDescent="0.2">
      <c r="A5067" s="5">
        <v>5006</v>
      </c>
      <c r="B5067" s="138">
        <f>'Revenues 9-14'!C14</f>
        <v>41</v>
      </c>
      <c r="D5067" s="2" t="str">
        <f t="shared" si="78"/>
        <v>Error?</v>
      </c>
    </row>
    <row r="5068" spans="1:4" x14ac:dyDescent="0.2">
      <c r="A5068" s="5">
        <v>5007</v>
      </c>
      <c r="B5068" s="138">
        <f>'Revenues 9-14'!C15</f>
        <v>0</v>
      </c>
      <c r="D5068" s="2" t="str">
        <f t="shared" si="78"/>
        <v>Error?</v>
      </c>
    </row>
    <row r="5069" spans="1:4" x14ac:dyDescent="0.2">
      <c r="A5069" s="5">
        <v>5008</v>
      </c>
      <c r="B5069" s="138">
        <f>'Revenues 9-14'!C16</f>
        <v>0</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41</v>
      </c>
      <c r="C5071" s="2" t="s">
        <v>594</v>
      </c>
      <c r="D5071" s="2" t="str">
        <f t="shared" si="78"/>
        <v>Error?</v>
      </c>
    </row>
    <row r="5072" spans="1:4" x14ac:dyDescent="0.2">
      <c r="A5072" s="5">
        <v>5011</v>
      </c>
      <c r="B5072" s="138">
        <f>'Revenues 9-14'!C20</f>
        <v>5575</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5575</v>
      </c>
      <c r="C5087" s="2" t="s">
        <v>594</v>
      </c>
      <c r="D5087" s="2" t="str">
        <f t="shared" si="78"/>
        <v>Error?</v>
      </c>
    </row>
    <row r="5088" spans="1:4" x14ac:dyDescent="0.2">
      <c r="A5088" s="5">
        <v>5027</v>
      </c>
      <c r="B5088" s="138">
        <f>'Revenues 9-14'!C65</f>
        <v>10912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10912</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2092</v>
      </c>
      <c r="D5094" s="2" t="str">
        <f t="shared" si="78"/>
        <v>Error?</v>
      </c>
    </row>
    <row r="5095" spans="1:4" x14ac:dyDescent="0.2">
      <c r="A5095" s="5">
        <v>5034</v>
      </c>
      <c r="B5095" s="138">
        <f>'Revenues 9-14'!C74</f>
        <v>0</v>
      </c>
      <c r="D5095" s="2" t="str">
        <f t="shared" si="78"/>
        <v>Error?</v>
      </c>
    </row>
    <row r="5096" spans="1:4" x14ac:dyDescent="0.2">
      <c r="A5096" s="5">
        <v>5035</v>
      </c>
      <c r="B5096" s="138">
        <f>'Revenues 9-14'!C75</f>
        <v>38280</v>
      </c>
      <c r="C5096" s="2" t="s">
        <v>594</v>
      </c>
      <c r="D5096" s="2" t="str">
        <f t="shared" si="78"/>
        <v>Error?</v>
      </c>
    </row>
    <row r="5097" spans="1:4" x14ac:dyDescent="0.2">
      <c r="A5097" s="5">
        <v>5036</v>
      </c>
      <c r="B5097" s="138">
        <f>'Revenues 9-14'!C77</f>
        <v>6884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6884</v>
      </c>
      <c r="C5102" s="2" t="s">
        <v>594</v>
      </c>
      <c r="D5102" s="2" t="str">
        <f t="shared" si="78"/>
        <v>Error?</v>
      </c>
    </row>
    <row r="5103" spans="1:4" x14ac:dyDescent="0.2">
      <c r="A5103" s="5">
        <v>5042</v>
      </c>
      <c r="B5103" s="138">
        <f>'Revenues 9-14'!C84</f>
        <v>11705</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11705</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640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6</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18993</v>
      </c>
      <c r="D5119" s="2" t="str">
        <f t="shared" ref="D5119:D5182" si="79">IF(ISBLANK(B5119),"OK",IF(A5119-B5119=0,"OK","Error?"))</f>
        <v>Error?</v>
      </c>
    </row>
    <row r="5120" spans="1:4" x14ac:dyDescent="0.2">
      <c r="A5120" s="5">
        <v>5059</v>
      </c>
      <c r="B5120" s="138">
        <f>'Revenues 9-14'!C108</f>
        <v>19639</v>
      </c>
      <c r="C5120" s="2" t="s">
        <v>594</v>
      </c>
      <c r="D5120" s="2" t="str">
        <f t="shared" si="79"/>
        <v>Error?</v>
      </c>
    </row>
    <row r="5121" spans="1:4" x14ac:dyDescent="0.2">
      <c r="A5121" s="5">
        <v>5060</v>
      </c>
      <c r="B5121" s="138">
        <f>'Revenues 9-14'!C109</f>
        <v>1267930</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110724</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110724</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11205</v>
      </c>
      <c r="D5134" s="2" t="str">
        <f t="shared" si="79"/>
        <v>Error?</v>
      </c>
    </row>
    <row r="5135" spans="1:4" x14ac:dyDescent="0.2">
      <c r="A5135" s="5">
        <v>5074</v>
      </c>
      <c r="B5135" s="138">
        <f>'Revenues 9-14'!C126</f>
        <v>0</v>
      </c>
      <c r="D5135" s="2" t="str">
        <f t="shared" si="79"/>
        <v>Error?</v>
      </c>
    </row>
    <row r="5136" spans="1:4" x14ac:dyDescent="0.2">
      <c r="A5136" s="10">
        <v>5075</v>
      </c>
      <c r="D5136" s="2" t="str">
        <f t="shared" si="79"/>
        <v>OK</v>
      </c>
    </row>
    <row r="5137" spans="1:4" x14ac:dyDescent="0.2">
      <c r="A5137" s="5">
        <v>5076</v>
      </c>
      <c r="B5137" s="138">
        <f>'Revenues 9-14'!C127</f>
        <v>24130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35335</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238</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0</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35573</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146297</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20500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24686</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24686</v>
      </c>
      <c r="C5246" s="2" t="s">
        <v>594</v>
      </c>
      <c r="D5246" s="2" t="str">
        <f t="shared" si="80"/>
        <v>Error?</v>
      </c>
    </row>
    <row r="5247" spans="1:4" x14ac:dyDescent="0.2">
      <c r="A5247" s="5">
        <v>5186</v>
      </c>
      <c r="B5247" s="138">
        <f>'Revenues 9-14'!C203</f>
        <v>2943</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2943</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3143</v>
      </c>
      <c r="D5278" s="2" t="str">
        <f t="shared" si="81"/>
        <v>Error?</v>
      </c>
    </row>
    <row r="5279" spans="1:4" x14ac:dyDescent="0.2">
      <c r="A5279" s="5">
        <v>5218</v>
      </c>
      <c r="B5279" s="138">
        <f>'Revenues 9-14'!C221</f>
        <v>0</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3143</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31721</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52221</v>
      </c>
      <c r="C5326" s="2" t="s">
        <v>594</v>
      </c>
      <c r="D5326" s="2" t="str">
        <f t="shared" si="82"/>
        <v>Error?</v>
      </c>
    </row>
    <row r="5327" spans="1:4" x14ac:dyDescent="0.2">
      <c r="A5327" s="5">
        <v>5266</v>
      </c>
      <c r="B5327" s="138">
        <f>'Revenues 9-14'!C275</f>
        <v>1466448</v>
      </c>
      <c r="C5327" s="2" t="s">
        <v>594</v>
      </c>
      <c r="D5327" s="2" t="str">
        <f t="shared" si="82"/>
        <v>Error?</v>
      </c>
    </row>
    <row r="5328" spans="1:4" x14ac:dyDescent="0.2">
      <c r="A5328" s="5">
        <v>5267</v>
      </c>
      <c r="B5328" s="138">
        <f>'Revenues 9-14'!D5</f>
        <v>109832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109832</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18552</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18552</v>
      </c>
      <c r="C5339" s="2" t="s">
        <v>594</v>
      </c>
      <c r="D5339" s="2" t="str">
        <f t="shared" si="82"/>
        <v>Error?</v>
      </c>
    </row>
    <row r="5340" spans="1:4" x14ac:dyDescent="0.2">
      <c r="A5340" s="5">
        <v>5279</v>
      </c>
      <c r="B5340" s="138">
        <f>'Revenues 9-14'!D65</f>
        <v>3238</v>
      </c>
      <c r="D5340" s="2" t="str">
        <f t="shared" si="82"/>
        <v>Error?</v>
      </c>
    </row>
    <row r="5341" spans="1:4" x14ac:dyDescent="0.2">
      <c r="A5341" s="5">
        <v>5280</v>
      </c>
      <c r="B5341" s="138">
        <f>'Revenues 9-14'!D66</f>
        <v>0</v>
      </c>
      <c r="D5341" s="2" t="str">
        <f t="shared" si="82"/>
        <v>Error?</v>
      </c>
    </row>
    <row r="5342" spans="1:4" x14ac:dyDescent="0.2">
      <c r="A5342" s="5">
        <v>5281</v>
      </c>
      <c r="B5342" s="138">
        <f>'Revenues 9-14'!D67</f>
        <v>3238</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0</v>
      </c>
      <c r="D5349" s="2" t="str">
        <f t="shared" si="82"/>
        <v>Error?</v>
      </c>
    </row>
    <row r="5350" spans="1:4" x14ac:dyDescent="0.2">
      <c r="A5350" s="5">
        <v>5289</v>
      </c>
      <c r="B5350" s="138">
        <f>'Revenues 9-14'!D96</f>
        <v>1200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28</v>
      </c>
      <c r="D5354" s="2" t="str">
        <f t="shared" si="82"/>
        <v>Error?</v>
      </c>
    </row>
    <row r="5355" spans="1:4" x14ac:dyDescent="0.2">
      <c r="A5355" s="5">
        <v>5294</v>
      </c>
      <c r="B5355" s="138">
        <f>'Revenues 9-14'!D108</f>
        <v>1228</v>
      </c>
      <c r="C5355" s="2" t="s">
        <v>594</v>
      </c>
      <c r="D5355" s="2" t="str">
        <f t="shared" si="82"/>
        <v>Error?</v>
      </c>
    </row>
    <row r="5356" spans="1:4" x14ac:dyDescent="0.2">
      <c r="A5356" s="5">
        <v>5295</v>
      </c>
      <c r="B5356" s="138">
        <f>'Revenues 9-14'!D109</f>
        <v>132850</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8046</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8046</v>
      </c>
      <c r="C5507" s="2" t="s">
        <v>594</v>
      </c>
      <c r="D5507" s="2" t="str">
        <f t="shared" si="85"/>
        <v>Error?</v>
      </c>
    </row>
    <row r="5508" spans="1:4" x14ac:dyDescent="0.2">
      <c r="A5508" s="5">
        <v>5447</v>
      </c>
      <c r="B5508" s="138">
        <f>'Revenues 9-14'!D275</f>
        <v>140896</v>
      </c>
      <c r="C5508" s="2" t="s">
        <v>594</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0</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0</v>
      </c>
      <c r="C5552" s="2" t="s">
        <v>594</v>
      </c>
      <c r="D5552" s="2" t="str">
        <f t="shared" si="85"/>
        <v>Error?</v>
      </c>
    </row>
    <row r="5553" spans="1:4" x14ac:dyDescent="0.2">
      <c r="A5553" s="5">
        <v>5492</v>
      </c>
      <c r="B5553" s="138">
        <f>'Revenues 9-14'!F5</f>
        <v>84862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84862</v>
      </c>
      <c r="C5557" s="2" t="s">
        <v>594</v>
      </c>
      <c r="D5557" s="2" t="str">
        <f t="shared" si="85"/>
        <v>Error?</v>
      </c>
    </row>
    <row r="5558" spans="1:4" x14ac:dyDescent="0.2">
      <c r="A5558" s="5">
        <v>5497</v>
      </c>
      <c r="B5558" s="138">
        <f>'Revenues 9-14'!F14</f>
        <v>4</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4</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1852</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1852</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594</v>
      </c>
      <c r="D5587" s="2" t="str">
        <f t="shared" si="86"/>
        <v>Error?</v>
      </c>
    </row>
    <row r="5588" spans="1:4" x14ac:dyDescent="0.2">
      <c r="A5588" s="5">
        <v>5527</v>
      </c>
      <c r="B5588" s="138">
        <f>'Revenues 9-14'!F109</f>
        <v>86718</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5625</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5625</v>
      </c>
      <c r="C5614" s="2" t="s">
        <v>594</v>
      </c>
      <c r="D5614" s="2" t="str">
        <f t="shared" si="86"/>
        <v>Error?</v>
      </c>
    </row>
    <row r="5615" spans="1:4" x14ac:dyDescent="0.2">
      <c r="A5615" s="5">
        <v>5554</v>
      </c>
      <c r="B5615" s="138">
        <f>'Revenues 9-14'!F151</f>
        <v>87099</v>
      </c>
      <c r="D5615" s="2" t="str">
        <f t="shared" si="86"/>
        <v>Error?</v>
      </c>
    </row>
    <row r="5616" spans="1:4" x14ac:dyDescent="0.2">
      <c r="A5616" s="10">
        <v>5555</v>
      </c>
      <c r="D5616" s="2" t="str">
        <f t="shared" si="86"/>
        <v>OK</v>
      </c>
    </row>
    <row r="5617" spans="1:4" x14ac:dyDescent="0.2">
      <c r="A5617" s="5">
        <v>5556</v>
      </c>
      <c r="B5617" s="138">
        <f>'Revenues 9-14'!F152</f>
        <v>11454</v>
      </c>
      <c r="D5617" s="2" t="str">
        <f t="shared" si="86"/>
        <v>Error?</v>
      </c>
    </row>
    <row r="5618" spans="1:4" x14ac:dyDescent="0.2">
      <c r="A5618" s="5">
        <v>5557</v>
      </c>
      <c r="B5618" s="138">
        <f>'Revenues 9-14'!F154</f>
        <v>98553</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104178</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104178</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190896</v>
      </c>
      <c r="C5720" s="2" t="s">
        <v>594</v>
      </c>
      <c r="D5720" s="2" t="str">
        <f t="shared" si="88"/>
        <v>Error?</v>
      </c>
    </row>
    <row r="5721" spans="1:4" x14ac:dyDescent="0.2">
      <c r="A5721" s="5">
        <v>5660</v>
      </c>
      <c r="B5721" s="138">
        <f>'Revenues 9-14'!G5</f>
        <v>9996</v>
      </c>
      <c r="D5721" s="2" t="str">
        <f t="shared" si="88"/>
        <v>Error?</v>
      </c>
    </row>
    <row r="5722" spans="1:4" x14ac:dyDescent="0.2">
      <c r="A5722" s="5">
        <v>5661</v>
      </c>
      <c r="B5722" s="138">
        <f>'Revenues 9-14'!G7</f>
        <v>0</v>
      </c>
      <c r="D5722" s="2" t="str">
        <f t="shared" si="88"/>
        <v>Error?</v>
      </c>
    </row>
    <row r="5723" spans="1:4" x14ac:dyDescent="0.2">
      <c r="A5723" s="5">
        <v>5662</v>
      </c>
      <c r="B5723" s="138">
        <f>'Revenues 9-14'!G8</f>
        <v>9996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19992</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7786</v>
      </c>
      <c r="D5728" s="2" t="str">
        <f t="shared" si="88"/>
        <v>Error?</v>
      </c>
    </row>
    <row r="5729" spans="1:4" x14ac:dyDescent="0.2">
      <c r="A5729" s="5">
        <v>5668</v>
      </c>
      <c r="B5729" s="138">
        <f>'Revenues 9-14'!G17</f>
        <v>0</v>
      </c>
      <c r="D5729" s="2" t="str">
        <f t="shared" si="88"/>
        <v>Error?</v>
      </c>
    </row>
    <row r="5730" spans="1:4" x14ac:dyDescent="0.2">
      <c r="A5730" s="5">
        <v>5669</v>
      </c>
      <c r="B5730" s="138">
        <f>'Revenues 9-14'!G18</f>
        <v>7786</v>
      </c>
      <c r="C5730" s="2" t="s">
        <v>594</v>
      </c>
      <c r="D5730" s="2" t="str">
        <f t="shared" si="88"/>
        <v>Error?</v>
      </c>
    </row>
    <row r="5731" spans="1:4" x14ac:dyDescent="0.2">
      <c r="A5731" s="5">
        <v>5670</v>
      </c>
      <c r="B5731" s="138">
        <f>'Revenues 9-14'!G65</f>
        <v>49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49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27827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87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87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46207</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46294</v>
      </c>
      <c r="C5915" s="2" t="s">
        <v>594</v>
      </c>
      <c r="D5915" s="2" t="str">
        <f t="shared" si="91"/>
        <v>Error?</v>
      </c>
    </row>
    <row r="5916" spans="1:4" x14ac:dyDescent="0.2">
      <c r="A5916" s="5">
        <v>5855</v>
      </c>
      <c r="B5916" s="138">
        <f>'Revenues 9-14'!I5</f>
        <v>5011</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5011</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784</v>
      </c>
      <c r="D5924" s="2" t="str">
        <f t="shared" si="91"/>
        <v>Error?</v>
      </c>
    </row>
    <row r="5925" spans="1:4" x14ac:dyDescent="0.2">
      <c r="A5925" s="5">
        <v>5864</v>
      </c>
      <c r="B5925" s="138">
        <f>'Revenues 9-14'!I66</f>
        <v>0</v>
      </c>
      <c r="D5925" s="2" t="str">
        <f t="shared" si="91"/>
        <v>Error?</v>
      </c>
    </row>
    <row r="5926" spans="1:4" x14ac:dyDescent="0.2">
      <c r="A5926" s="5">
        <v>5865</v>
      </c>
      <c r="B5926" s="138">
        <f>'Revenues 9-14'!I67</f>
        <v>784</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5795</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277</v>
      </c>
      <c r="D5993" s="2" t="str">
        <f t="shared" si="92"/>
        <v>Error?</v>
      </c>
    </row>
    <row r="5994" spans="1:4" x14ac:dyDescent="0.2">
      <c r="A5994" s="5">
        <v>5933</v>
      </c>
      <c r="B5994" s="138">
        <f>'Revenues 9-14'!K66</f>
        <v>0</v>
      </c>
      <c r="D5994" s="2" t="str">
        <f t="shared" si="92"/>
        <v>Error?</v>
      </c>
    </row>
    <row r="5995" spans="1:4" x14ac:dyDescent="0.2">
      <c r="A5995" s="5">
        <v>5934</v>
      </c>
      <c r="B5995" s="138">
        <f>'Revenues 9-14'!K67</f>
        <v>277</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277</v>
      </c>
      <c r="C6023" s="2" t="s">
        <v>594</v>
      </c>
      <c r="D6023" s="2" t="str">
        <f t="shared" si="93"/>
        <v>Error?</v>
      </c>
    </row>
    <row r="6024" spans="1:5" x14ac:dyDescent="0.2">
      <c r="A6024" s="5">
        <v>5963</v>
      </c>
      <c r="B6024" s="138">
        <f>'Revenues 9-14'!G109</f>
        <v>27827</v>
      </c>
      <c r="C6024" s="2" t="s">
        <v>594</v>
      </c>
      <c r="D6024" s="2" t="str">
        <f t="shared" si="93"/>
        <v>Error?</v>
      </c>
    </row>
    <row r="6025" spans="1:5" x14ac:dyDescent="0.2">
      <c r="A6025" s="5">
        <v>5964</v>
      </c>
      <c r="B6025" s="138">
        <f>'Revenues 9-14'!H109</f>
        <v>46294</v>
      </c>
      <c r="C6025" s="2" t="s">
        <v>594</v>
      </c>
      <c r="D6025" s="2" t="str">
        <f t="shared" si="93"/>
        <v>Error?</v>
      </c>
    </row>
    <row r="6026" spans="1:5" x14ac:dyDescent="0.2">
      <c r="A6026" s="5">
        <v>5965</v>
      </c>
      <c r="B6026" s="138">
        <f>'Revenues 9-14'!I109</f>
        <v>5795</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277</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36188</v>
      </c>
      <c r="D6031" s="2" t="str">
        <f t="shared" si="93"/>
        <v>Error?</v>
      </c>
    </row>
    <row r="6032" spans="1:5" x14ac:dyDescent="0.2">
      <c r="A6032" s="5">
        <v>5971</v>
      </c>
      <c r="B6032" s="138">
        <f>'Acct Summary 7-8'!G15</f>
        <v>2223</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7253</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186.46</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18625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18625</v>
      </c>
      <c r="D6215" s="2" t="str">
        <f t="shared" si="96"/>
        <v>Error?</v>
      </c>
      <c r="E6215" s="2" t="s">
        <v>199</v>
      </c>
    </row>
    <row r="6216" spans="1:5" x14ac:dyDescent="0.2">
      <c r="A6216">
        <v>6155</v>
      </c>
      <c r="B6216" s="138">
        <f>'Assets-Liab 5-6'!J41</f>
        <v>18625</v>
      </c>
      <c r="D6216" s="2" t="str">
        <f t="shared" si="96"/>
        <v>Error?</v>
      </c>
      <c r="E6216" s="2" t="s">
        <v>199</v>
      </c>
    </row>
    <row r="6217" spans="1:5" x14ac:dyDescent="0.2">
      <c r="A6217">
        <v>6156</v>
      </c>
      <c r="B6217" s="138">
        <f>'Assets-Liab 5-6'!J4</f>
        <v>4375</v>
      </c>
      <c r="D6217" s="2" t="str">
        <f t="shared" si="96"/>
        <v>Error?</v>
      </c>
      <c r="E6217" s="2" t="s">
        <v>199</v>
      </c>
    </row>
    <row r="6218" spans="1:5" x14ac:dyDescent="0.2">
      <c r="A6218">
        <v>6157</v>
      </c>
      <c r="B6218" s="138">
        <f>'Assets-Liab 5-6'!J5</f>
        <v>14250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35067</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35067</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35067</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32205</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32205</v>
      </c>
      <c r="D6229" s="2" t="str">
        <f t="shared" si="96"/>
        <v>Error?</v>
      </c>
      <c r="E6229" s="2" t="s">
        <v>199</v>
      </c>
    </row>
    <row r="6230" spans="1:5" x14ac:dyDescent="0.2">
      <c r="A6230">
        <v>6169</v>
      </c>
      <c r="B6230" s="138">
        <f>'Acct Summary 7-8'!J20</f>
        <v>2862</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2862</v>
      </c>
      <c r="D6263" s="2" t="str">
        <f t="shared" si="96"/>
        <v>Error?</v>
      </c>
      <c r="E6263" s="2" t="s">
        <v>199</v>
      </c>
    </row>
    <row r="6264" spans="1:5" x14ac:dyDescent="0.2">
      <c r="A6264">
        <v>6203</v>
      </c>
      <c r="B6264" s="138">
        <f>'Acct Summary 7-8'!J79</f>
        <v>15763</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18625</v>
      </c>
      <c r="D6266" s="2" t="str">
        <f t="shared" si="96"/>
        <v>Error?</v>
      </c>
      <c r="E6266" s="2" t="s">
        <v>199</v>
      </c>
    </row>
    <row r="6267" spans="1:5" x14ac:dyDescent="0.2">
      <c r="A6267">
        <v>6206</v>
      </c>
      <c r="B6267" s="138">
        <f>'Acct Summary 7-8'!C82</f>
        <v>-13943</v>
      </c>
      <c r="D6267" s="2" t="str">
        <f t="shared" si="96"/>
        <v>Error?</v>
      </c>
      <c r="E6267" s="2" t="s">
        <v>199</v>
      </c>
    </row>
    <row r="6268" spans="1:5" x14ac:dyDescent="0.2">
      <c r="A6268">
        <v>6207</v>
      </c>
      <c r="B6268" s="138">
        <f>'Acct Summary 7-8'!D82</f>
        <v>-107214</v>
      </c>
      <c r="D6268" s="2" t="str">
        <f t="shared" si="96"/>
        <v>Error?</v>
      </c>
      <c r="E6268" s="2" t="s">
        <v>199</v>
      </c>
    </row>
    <row r="6269" spans="1:5" x14ac:dyDescent="0.2">
      <c r="A6269">
        <v>6208</v>
      </c>
      <c r="B6269" s="138">
        <f>'Acct Summary 7-8'!E82</f>
        <v>0</v>
      </c>
      <c r="D6269" s="2" t="str">
        <f t="shared" si="96"/>
        <v>Error?</v>
      </c>
      <c r="E6269" s="2" t="s">
        <v>199</v>
      </c>
    </row>
    <row r="6270" spans="1:5" x14ac:dyDescent="0.2">
      <c r="A6270">
        <v>6209</v>
      </c>
      <c r="B6270" s="138">
        <f>'Acct Summary 7-8'!F82</f>
        <v>-12664</v>
      </c>
      <c r="D6270" s="2" t="str">
        <f t="shared" si="96"/>
        <v>Error?</v>
      </c>
      <c r="E6270" s="2" t="s">
        <v>199</v>
      </c>
    </row>
    <row r="6271" spans="1:5" x14ac:dyDescent="0.2">
      <c r="A6271">
        <v>6210</v>
      </c>
      <c r="B6271" s="138">
        <f>'Acct Summary 7-8'!G82</f>
        <v>-19648</v>
      </c>
      <c r="D6271" s="2" t="str">
        <f t="shared" ref="D6271:D6334" si="97">IF(ISBLANK(B6271),"OK",IF(A6271-B6271=0,"OK","Error?"))</f>
        <v>Error?</v>
      </c>
      <c r="E6271" s="2" t="s">
        <v>199</v>
      </c>
    </row>
    <row r="6272" spans="1:5" x14ac:dyDescent="0.2">
      <c r="A6272">
        <v>6211</v>
      </c>
      <c r="B6272" s="138">
        <f>'Acct Summary 7-8'!H82</f>
        <v>46294</v>
      </c>
      <c r="D6272" s="2" t="str">
        <f t="shared" si="97"/>
        <v>Error?</v>
      </c>
      <c r="E6272" s="2" t="s">
        <v>199</v>
      </c>
    </row>
    <row r="6273" spans="1:5" x14ac:dyDescent="0.2">
      <c r="A6273">
        <v>6212</v>
      </c>
      <c r="B6273" s="138">
        <f>'Acct Summary 7-8'!I82</f>
        <v>5795</v>
      </c>
      <c r="D6273" s="2" t="str">
        <f t="shared" si="97"/>
        <v>Error?</v>
      </c>
      <c r="E6273" s="2" t="s">
        <v>199</v>
      </c>
    </row>
    <row r="6274" spans="1:5" x14ac:dyDescent="0.2">
      <c r="A6274">
        <v>6213</v>
      </c>
      <c r="B6274" s="138">
        <f>'Acct Summary 7-8'!J82</f>
        <v>2862</v>
      </c>
      <c r="D6274" s="2" t="str">
        <f t="shared" si="97"/>
        <v>Error?</v>
      </c>
      <c r="E6274" s="2" t="s">
        <v>199</v>
      </c>
    </row>
    <row r="6275" spans="1:5" x14ac:dyDescent="0.2">
      <c r="A6275">
        <v>6214</v>
      </c>
      <c r="B6275" s="138">
        <f>'Acct Summary 7-8'!K82</f>
        <v>277</v>
      </c>
      <c r="D6275" s="2" t="str">
        <f t="shared" si="97"/>
        <v>Error?</v>
      </c>
      <c r="E6275" s="2" t="s">
        <v>199</v>
      </c>
    </row>
    <row r="6276" spans="1:5" x14ac:dyDescent="0.2">
      <c r="A6276">
        <v>6215</v>
      </c>
      <c r="B6276" s="138">
        <f>'Acct Summary 7-8'!C83</f>
        <v>-1.3855626419796761E-2</v>
      </c>
      <c r="D6276" s="2" t="str">
        <f t="shared" si="97"/>
        <v>Error?</v>
      </c>
      <c r="E6276" s="2" t="s">
        <v>199</v>
      </c>
    </row>
    <row r="6277" spans="1:5" x14ac:dyDescent="0.2">
      <c r="A6277">
        <v>6216</v>
      </c>
      <c r="B6277" s="138">
        <f>'Acct Summary 7-8'!D83</f>
        <v>-0.36680317352793257</v>
      </c>
      <c r="D6277" s="2" t="str">
        <f t="shared" si="97"/>
        <v>Error?</v>
      </c>
      <c r="E6277" s="2" t="s">
        <v>199</v>
      </c>
    </row>
    <row r="6278" spans="1:5" x14ac:dyDescent="0.2">
      <c r="A6278">
        <v>6217</v>
      </c>
      <c r="B6278" s="138" t="e">
        <f>'Acct Summary 7-8'!E83</f>
        <v>#DIV/0!</v>
      </c>
      <c r="D6278" s="2" t="e">
        <f t="shared" si="97"/>
        <v>#DIV/0!</v>
      </c>
      <c r="E6278" s="2" t="s">
        <v>199</v>
      </c>
    </row>
    <row r="6279" spans="1:5" x14ac:dyDescent="0.2">
      <c r="A6279">
        <v>6218</v>
      </c>
      <c r="B6279" s="138">
        <f>'Acct Summary 7-8'!F83</f>
        <v>-7.3326925526617487E-2</v>
      </c>
      <c r="D6279" s="2" t="str">
        <f t="shared" si="97"/>
        <v>Error?</v>
      </c>
      <c r="E6279" s="2" t="s">
        <v>199</v>
      </c>
    </row>
    <row r="6280" spans="1:5" x14ac:dyDescent="0.2">
      <c r="A6280">
        <v>6219</v>
      </c>
      <c r="B6280" s="138">
        <f>'Acct Summary 7-8'!G83</f>
        <v>-0.58054603474766575</v>
      </c>
      <c r="D6280" s="2" t="str">
        <f t="shared" si="97"/>
        <v>Error?</v>
      </c>
      <c r="E6280" s="2" t="s">
        <v>199</v>
      </c>
    </row>
    <row r="6281" spans="1:5" x14ac:dyDescent="0.2">
      <c r="A6281">
        <v>6220</v>
      </c>
      <c r="B6281" s="138">
        <f>'Acct Summary 7-8'!H83</f>
        <v>1</v>
      </c>
      <c r="D6281" s="2" t="str">
        <f t="shared" si="97"/>
        <v>Error?</v>
      </c>
      <c r="E6281" s="2" t="s">
        <v>199</v>
      </c>
    </row>
    <row r="6282" spans="1:5" x14ac:dyDescent="0.2">
      <c r="A6282">
        <v>6221</v>
      </c>
      <c r="B6282" s="138">
        <f>'Acct Summary 7-8'!I83</f>
        <v>4.7910775997486645E-2</v>
      </c>
      <c r="D6282" s="2" t="str">
        <f t="shared" si="97"/>
        <v>Error?</v>
      </c>
      <c r="E6282" s="2" t="s">
        <v>199</v>
      </c>
    </row>
    <row r="6283" spans="1:5" x14ac:dyDescent="0.2">
      <c r="A6283">
        <v>6222</v>
      </c>
      <c r="B6283" s="138">
        <f>'Acct Summary 7-8'!J83</f>
        <v>0.15366442953020135</v>
      </c>
      <c r="D6283" s="2" t="str">
        <f t="shared" si="97"/>
        <v>Error?</v>
      </c>
      <c r="E6283" s="2" t="s">
        <v>199</v>
      </c>
    </row>
    <row r="6284" spans="1:5" x14ac:dyDescent="0.2">
      <c r="A6284">
        <v>6223</v>
      </c>
      <c r="B6284" s="138">
        <f>'Acct Summary 7-8'!K83</f>
        <v>6.4505612221135485E-3</v>
      </c>
      <c r="D6284" s="2" t="str">
        <f t="shared" si="97"/>
        <v>Error?</v>
      </c>
      <c r="E6284" s="2" t="s">
        <v>199</v>
      </c>
    </row>
    <row r="6285" spans="1:5" x14ac:dyDescent="0.2">
      <c r="A6285">
        <v>6224</v>
      </c>
      <c r="B6285" s="138">
        <f>'Acct Summary 7-8'!E37</f>
        <v>0</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34943</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34943</v>
      </c>
      <c r="D6301" s="2" t="str">
        <f t="shared" si="97"/>
        <v>Error?</v>
      </c>
      <c r="E6301" s="2" t="s">
        <v>199</v>
      </c>
    </row>
    <row r="6302" spans="1:5" x14ac:dyDescent="0.2">
      <c r="A6302">
        <v>6241</v>
      </c>
      <c r="B6302" s="138">
        <f>'Revenues 9-14'!J14</f>
        <v>1</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1</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123</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123</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35067</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0</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0</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184094</v>
      </c>
      <c r="D6983" s="2" t="str">
        <f t="shared" si="108"/>
        <v>Error?</v>
      </c>
    </row>
    <row r="6984" spans="1:4" x14ac:dyDescent="0.2">
      <c r="A6984">
        <v>6923</v>
      </c>
      <c r="B6984" s="138">
        <f>'Expenditures 15-22'!K86</f>
        <v>184094</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184094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32205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35067</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5611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5611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26021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26021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573</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573</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32205</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32205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32205</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32205</v>
      </c>
      <c r="D7224" s="2" t="str">
        <f t="shared" si="111"/>
        <v>Error?</v>
      </c>
    </row>
    <row r="7225" spans="1:4" x14ac:dyDescent="0.2">
      <c r="A7225">
        <v>7164</v>
      </c>
      <c r="B7225" s="138">
        <f>'Expenditures 15-22'!K343</f>
        <v>2862</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530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530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530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530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65643</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87</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46207</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46294</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9875</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46207</v>
      </c>
      <c r="D7731" s="2" t="str">
        <f t="shared" si="126"/>
        <v>Error?</v>
      </c>
      <c r="E7731" s="2" t="s">
        <v>881</v>
      </c>
    </row>
    <row r="7732" spans="1:6" x14ac:dyDescent="0.2">
      <c r="A7732">
        <v>7671</v>
      </c>
      <c r="B7732" s="138">
        <f>'Rest Tax Levies-Tort Im 25'!J24</f>
        <v>46294</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46294</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1</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1</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198503</v>
      </c>
      <c r="D7797" s="2" t="str">
        <f t="shared" si="127"/>
        <v>Error?</v>
      </c>
      <c r="E7797" s="4" t="s">
        <v>2020</v>
      </c>
    </row>
    <row r="7798" spans="1:5" x14ac:dyDescent="0.2">
      <c r="A7798">
        <v>7737</v>
      </c>
      <c r="B7798" s="138">
        <f>'Contracts Paid in CY 29'!F141</f>
        <v>50000</v>
      </c>
      <c r="D7798" s="2" t="str">
        <f t="shared" si="127"/>
        <v>Error?</v>
      </c>
      <c r="E7798" s="4" t="s">
        <v>2020</v>
      </c>
    </row>
    <row r="7799" spans="1:5" x14ac:dyDescent="0.2">
      <c r="A7799">
        <v>7738</v>
      </c>
      <c r="B7799" s="138">
        <f>'Contracts Paid in CY 29'!G141</f>
        <v>148503</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2"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399" t="s">
        <v>1253</v>
      </c>
      <c r="B2" s="2399"/>
      <c r="C2" s="2399"/>
      <c r="D2" s="2399"/>
      <c r="E2" s="2399"/>
      <c r="F2" s="2399"/>
      <c r="G2" s="2399"/>
      <c r="H2" s="2399"/>
      <c r="I2" s="2399"/>
      <c r="J2" s="2399"/>
      <c r="K2" s="2399"/>
      <c r="L2" s="2399"/>
    </row>
    <row r="3" spans="1:29" ht="13.5" customHeight="1" x14ac:dyDescent="0.2">
      <c r="A3" s="2430" t="s">
        <v>1252</v>
      </c>
      <c r="B3" s="2430"/>
      <c r="C3" s="2430"/>
      <c r="D3" s="2430"/>
      <c r="E3" s="2430"/>
      <c r="F3" s="2430"/>
      <c r="G3" s="2430"/>
      <c r="H3" s="2430"/>
      <c r="I3" s="2430"/>
      <c r="J3" s="2430"/>
      <c r="K3" s="2430"/>
      <c r="L3" s="2430"/>
    </row>
    <row r="4" spans="1:29" ht="13.5" customHeight="1" x14ac:dyDescent="0.2">
      <c r="A4" s="2399" t="s">
        <v>1799</v>
      </c>
      <c r="B4" s="2420"/>
      <c r="C4" s="2420"/>
      <c r="D4" s="2420"/>
      <c r="E4" s="2420"/>
      <c r="F4" s="2420"/>
      <c r="G4" s="2420"/>
      <c r="H4" s="2420"/>
      <c r="I4" s="2420"/>
      <c r="J4" s="2420"/>
      <c r="K4" s="2420"/>
      <c r="L4" s="2420"/>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421" t="str">
        <f>COVER!A17</f>
        <v>Limestone Walters School District No. 316</v>
      </c>
      <c r="B7" s="2422"/>
      <c r="C7" s="2422"/>
      <c r="D7" s="2423"/>
      <c r="E7" s="2424">
        <f>COVER!A13</f>
        <v>48072316004</v>
      </c>
      <c r="F7" s="2425"/>
      <c r="G7" s="2431" t="str">
        <f>COVER!T23</f>
        <v>066-005027</v>
      </c>
      <c r="H7" s="2432"/>
      <c r="I7" s="2432"/>
      <c r="J7" s="2432"/>
      <c r="K7" s="2432"/>
      <c r="L7" s="2433"/>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34"/>
      <c r="B9" s="2435"/>
      <c r="C9" s="2435"/>
      <c r="D9" s="2435"/>
      <c r="E9" s="2435"/>
      <c r="F9" s="2436"/>
      <c r="G9" s="2405" t="str">
        <f>COVER!T13</f>
        <v>Gorenz and Associates, Ltd.</v>
      </c>
      <c r="H9" s="2437"/>
      <c r="I9" s="2437"/>
      <c r="J9" s="2437"/>
      <c r="K9" s="2437"/>
      <c r="L9" s="2438"/>
    </row>
    <row r="10" spans="1:29" ht="13.5" customHeight="1" x14ac:dyDescent="0.2">
      <c r="A10" s="2411" t="str">
        <f>COVER!A38</f>
        <v>Tim Dotson</v>
      </c>
      <c r="B10" s="2412"/>
      <c r="C10" s="2412"/>
      <c r="D10" s="2412"/>
      <c r="E10" s="2412"/>
      <c r="F10" s="2413"/>
      <c r="G10" s="2405" t="str">
        <f>COVER!T17</f>
        <v>4200 N Knoxville Ave</v>
      </c>
      <c r="H10" s="2406"/>
      <c r="I10" s="2406"/>
      <c r="J10" s="2406"/>
      <c r="K10" s="2406"/>
      <c r="L10" s="2407"/>
    </row>
    <row r="11" spans="1:29" ht="13.5" customHeight="1" x14ac:dyDescent="0.2">
      <c r="A11" s="1183" t="s">
        <v>1599</v>
      </c>
      <c r="B11" s="1184"/>
      <c r="C11" s="1185"/>
      <c r="D11" s="1190"/>
      <c r="E11" s="1185"/>
      <c r="F11" s="1189"/>
      <c r="G11" s="2405" t="str">
        <f>COVER!T19</f>
        <v>Peoria</v>
      </c>
      <c r="H11" s="2406"/>
      <c r="I11" s="2406"/>
      <c r="J11" s="2406"/>
      <c r="K11" s="2406"/>
      <c r="L11" s="2407"/>
    </row>
    <row r="12" spans="1:29" ht="13.5" customHeight="1" x14ac:dyDescent="0.2">
      <c r="A12" s="2414" t="s">
        <v>1598</v>
      </c>
      <c r="B12" s="2415"/>
      <c r="C12" s="2415"/>
      <c r="D12" s="2415"/>
      <c r="E12" s="2415"/>
      <c r="F12" s="2416"/>
      <c r="G12" s="2408"/>
      <c r="H12" s="2409"/>
      <c r="I12" s="2409"/>
      <c r="J12" s="2409"/>
      <c r="K12" s="2409"/>
      <c r="L12" s="2410"/>
    </row>
    <row r="13" spans="1:29" ht="13.5" customHeight="1" x14ac:dyDescent="0.2">
      <c r="A13" s="2405"/>
      <c r="B13" s="2406"/>
      <c r="C13" s="2406"/>
      <c r="D13" s="2406"/>
      <c r="E13" s="2406"/>
      <c r="F13" s="2407"/>
      <c r="G13" s="2400" t="s">
        <v>1600</v>
      </c>
      <c r="H13" s="2401"/>
      <c r="I13" s="2417" t="str">
        <f>COVER!T25</f>
        <v>tpeffer@gorenzcpa.com</v>
      </c>
      <c r="J13" s="2418"/>
      <c r="K13" s="2418"/>
      <c r="L13" s="2419"/>
    </row>
    <row r="14" spans="1:29" ht="13.5" customHeight="1" x14ac:dyDescent="0.2">
      <c r="A14" s="2405" t="str">
        <f>COVER!A19</f>
        <v>8223 West Smithville Road</v>
      </c>
      <c r="B14" s="2406"/>
      <c r="C14" s="2406"/>
      <c r="D14" s="2406"/>
      <c r="E14" s="2406"/>
      <c r="F14" s="2407"/>
      <c r="G14" s="1194" t="s">
        <v>1247</v>
      </c>
      <c r="H14" s="1192"/>
      <c r="I14" s="1192"/>
      <c r="J14" s="1192"/>
      <c r="K14" s="1192"/>
      <c r="L14" s="1193"/>
    </row>
    <row r="15" spans="1:29" ht="13.5" customHeight="1" x14ac:dyDescent="0.2">
      <c r="A15" s="2405" t="str">
        <f>COVER!A21</f>
        <v>Peoria</v>
      </c>
      <c r="B15" s="2406"/>
      <c r="C15" s="2406"/>
      <c r="D15" s="2406"/>
      <c r="E15" s="2406"/>
      <c r="F15" s="2407"/>
      <c r="G15" s="2402" t="str">
        <f>COVER!T15</f>
        <v>Thomas R. Peffer, CPA</v>
      </c>
      <c r="H15" s="2403"/>
      <c r="I15" s="2403"/>
      <c r="J15" s="2403"/>
      <c r="K15" s="2403"/>
      <c r="L15" s="2404"/>
    </row>
    <row r="16" spans="1:29" ht="12.2" customHeight="1" x14ac:dyDescent="0.2">
      <c r="A16" s="2427">
        <f>COVER!A25</f>
        <v>61607</v>
      </c>
      <c r="B16" s="2428"/>
      <c r="C16" s="2428"/>
      <c r="D16" s="2428"/>
      <c r="E16" s="2428"/>
      <c r="F16" s="2429"/>
      <c r="G16" s="2439"/>
      <c r="H16" s="2440"/>
      <c r="I16" s="2440"/>
      <c r="J16" s="2440"/>
      <c r="K16" s="2440"/>
      <c r="L16" s="2441"/>
    </row>
    <row r="17" spans="1:13" ht="12.2" customHeight="1" x14ac:dyDescent="0.2">
      <c r="A17" s="2442"/>
      <c r="B17" s="2428"/>
      <c r="C17" s="2428"/>
      <c r="D17" s="2428"/>
      <c r="E17" s="2428"/>
      <c r="F17" s="2429"/>
      <c r="G17" s="1194" t="s">
        <v>1246</v>
      </c>
      <c r="H17" s="1192"/>
      <c r="I17" s="1192"/>
      <c r="J17" s="1192"/>
      <c r="K17" s="1196" t="s">
        <v>1245</v>
      </c>
      <c r="L17" s="1189"/>
      <c r="M17" s="1182"/>
    </row>
    <row r="18" spans="1:13" ht="12.2" customHeight="1" x14ac:dyDescent="0.2">
      <c r="A18" s="2411"/>
      <c r="B18" s="2412"/>
      <c r="C18" s="2412"/>
      <c r="D18" s="2412"/>
      <c r="E18" s="2412"/>
      <c r="F18" s="2413"/>
      <c r="G18" s="2421" t="str">
        <f>COVER!T21</f>
        <v>309-685-7621</v>
      </c>
      <c r="H18" s="2422"/>
      <c r="I18" s="2422"/>
      <c r="J18" s="2422"/>
      <c r="K18" s="2421" t="str">
        <f>COVER!X21</f>
        <v>309-685-4758</v>
      </c>
      <c r="L18" s="2426"/>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3" t="str">
        <f>'Single Audit Cover'!A7</f>
        <v>Limestone Walters School District No. 316</v>
      </c>
      <c r="B1" s="2420"/>
      <c r="C1" s="2420"/>
      <c r="D1" s="2420"/>
    </row>
    <row r="2" spans="1:11" s="1213" customFormat="1" ht="12.75" x14ac:dyDescent="0.2">
      <c r="A2" s="2444">
        <f>'Single Audit Cover'!E7</f>
        <v>48072316004</v>
      </c>
      <c r="B2" s="2445"/>
      <c r="C2" s="2445"/>
      <c r="D2" s="2445"/>
    </row>
    <row r="3" spans="1:11" s="1213" customFormat="1" ht="12.75" x14ac:dyDescent="0.2">
      <c r="A3" s="2443" t="s">
        <v>1593</v>
      </c>
      <c r="B3" s="2420"/>
      <c r="C3" s="2420"/>
      <c r="D3" s="2420"/>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7" t="str">
        <f>'Single Audit Cover'!A7</f>
        <v>Limestone Walters School District No. 316</v>
      </c>
      <c r="B1" s="2447"/>
      <c r="C1" s="2447"/>
      <c r="D1" s="2447"/>
      <c r="E1" s="2447"/>
    </row>
    <row r="2" spans="1:5" x14ac:dyDescent="0.2">
      <c r="A2" s="2448">
        <f>'Single Audit Cover'!E7</f>
        <v>48072316004</v>
      </c>
      <c r="B2" s="2448"/>
      <c r="C2" s="2448"/>
      <c r="D2" s="2448"/>
      <c r="E2" s="2448"/>
    </row>
    <row r="3" spans="1:5" ht="4.5" customHeight="1" x14ac:dyDescent="0.2"/>
    <row r="4" spans="1:5" x14ac:dyDescent="0.2">
      <c r="A4" s="2447" t="s">
        <v>1307</v>
      </c>
      <c r="B4" s="2447"/>
      <c r="C4" s="2447"/>
      <c r="D4" s="2447"/>
      <c r="E4" s="2447"/>
    </row>
    <row r="5" spans="1:5" x14ac:dyDescent="0.2">
      <c r="A5" s="2450" t="str">
        <f>'Single Audit Cover'!A4</f>
        <v>Year Ending June 30, 2018</v>
      </c>
      <c r="B5" s="2450"/>
      <c r="C5" s="2450"/>
      <c r="D5" s="2450"/>
      <c r="E5" s="2450"/>
    </row>
    <row r="6" spans="1:5" x14ac:dyDescent="0.2">
      <c r="A6" s="2447" t="s">
        <v>1306</v>
      </c>
      <c r="B6" s="2447"/>
      <c r="C6" s="2447"/>
      <c r="D6" s="2447"/>
      <c r="E6" s="2447"/>
    </row>
    <row r="8" spans="1:5" x14ac:dyDescent="0.2">
      <c r="A8" s="1258" t="s">
        <v>1305</v>
      </c>
    </row>
    <row r="10" spans="1:5" x14ac:dyDescent="0.2">
      <c r="A10" s="1259" t="s">
        <v>1304</v>
      </c>
      <c r="B10" s="1260" t="s">
        <v>1303</v>
      </c>
      <c r="C10" s="1260"/>
      <c r="D10" s="1261">
        <f>SUM('Acct Summary 7-8'!C7:K7)</f>
        <v>60267</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7253</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-4244</v>
      </c>
    </row>
    <row r="19" spans="1:4" ht="13.5" thickBot="1" x14ac:dyDescent="0.25">
      <c r="A19" s="1263" t="s">
        <v>1297</v>
      </c>
      <c r="D19" s="1264">
        <f>SUM(D10:D17)</f>
        <v>63276</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9"/>
      <c r="B24" s="2449"/>
      <c r="D24" s="1266"/>
    </row>
    <row r="25" spans="1:4" x14ac:dyDescent="0.2">
      <c r="A25" s="2446"/>
      <c r="B25" s="2446"/>
      <c r="D25" s="1266"/>
    </row>
    <row r="26" spans="1:4" x14ac:dyDescent="0.2">
      <c r="A26" s="2446"/>
      <c r="B26" s="2446"/>
      <c r="D26" s="1266"/>
    </row>
    <row r="27" spans="1:4" x14ac:dyDescent="0.2">
      <c r="A27" s="2446"/>
      <c r="B27" s="2446"/>
      <c r="D27" s="1266"/>
    </row>
    <row r="28" spans="1:4" x14ac:dyDescent="0.2">
      <c r="A28" s="2446"/>
      <c r="B28" s="2446"/>
      <c r="D28" s="1266"/>
    </row>
    <row r="29" spans="1:4" x14ac:dyDescent="0.2">
      <c r="A29" s="2446"/>
      <c r="B29" s="2446"/>
      <c r="D29" s="1266"/>
    </row>
    <row r="30" spans="1:4" x14ac:dyDescent="0.2">
      <c r="A30" s="2446"/>
      <c r="B30" s="2446"/>
      <c r="D30" s="1266"/>
    </row>
    <row r="32" spans="1:4" x14ac:dyDescent="0.2">
      <c r="A32" s="1258" t="s">
        <v>1295</v>
      </c>
      <c r="D32" s="1261">
        <f>SUM(D19:D30)</f>
        <v>63276</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6"/>
      <c r="B40" s="2446"/>
      <c r="D40" s="1266"/>
    </row>
    <row r="41" spans="1:4" x14ac:dyDescent="0.2">
      <c r="A41" s="2446"/>
      <c r="B41" s="2446"/>
      <c r="D41" s="1269"/>
    </row>
    <row r="42" spans="1:4" x14ac:dyDescent="0.2">
      <c r="A42" s="2446"/>
      <c r="B42" s="2446"/>
      <c r="D42" s="1269"/>
    </row>
    <row r="43" spans="1:4" x14ac:dyDescent="0.2">
      <c r="A43" s="2446"/>
      <c r="B43" s="2446"/>
      <c r="D43" s="1269"/>
    </row>
    <row r="44" spans="1:4" x14ac:dyDescent="0.2">
      <c r="A44" s="2446"/>
      <c r="B44" s="2446"/>
      <c r="D44" s="1269"/>
    </row>
    <row r="45" spans="1:4" x14ac:dyDescent="0.2">
      <c r="A45" s="2446"/>
      <c r="B45" s="2446"/>
      <c r="D45" s="1269"/>
    </row>
    <row r="47" spans="1:4" x14ac:dyDescent="0.2">
      <c r="B47" s="1270" t="s">
        <v>1289</v>
      </c>
      <c r="C47" s="1270"/>
      <c r="D47" s="1271">
        <f>SUM(D35:D45)</f>
        <v>0</v>
      </c>
    </row>
    <row r="49" spans="2:4" x14ac:dyDescent="0.2">
      <c r="B49" s="1270" t="s">
        <v>1288</v>
      </c>
      <c r="C49" s="1270"/>
      <c r="D49" s="1271">
        <f>D32-D47</f>
        <v>63276</v>
      </c>
    </row>
  </sheetData>
  <sheetProtection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60" t="str">
        <f>'Single Audit Cover'!A7</f>
        <v>Limestone Walters School District No. 316</v>
      </c>
      <c r="B1" s="2460"/>
      <c r="C1" s="2460"/>
      <c r="D1" s="2460"/>
      <c r="E1" s="2460"/>
      <c r="F1" s="2460"/>
    </row>
    <row r="2" spans="1:7" ht="13.5" customHeight="1" x14ac:dyDescent="0.2">
      <c r="A2" s="2461">
        <f>'Single Audit Cover'!E7</f>
        <v>48072316004</v>
      </c>
      <c r="B2" s="2461"/>
      <c r="C2" s="2461"/>
      <c r="D2" s="2461"/>
      <c r="E2" s="2461"/>
      <c r="F2" s="2461"/>
      <c r="G2" s="1273"/>
    </row>
    <row r="3" spans="1:7" ht="15.75" customHeight="1" x14ac:dyDescent="0.2">
      <c r="A3" s="2462" t="s">
        <v>1333</v>
      </c>
      <c r="B3" s="2462"/>
      <c r="C3" s="2462"/>
      <c r="D3" s="2462"/>
      <c r="E3" s="2462"/>
      <c r="F3" s="2462"/>
    </row>
    <row r="4" spans="1:7" ht="13.5" customHeight="1" x14ac:dyDescent="0.2">
      <c r="A4" s="2463" t="str">
        <f>'Single Audit Cover'!A4</f>
        <v>Year Ending June 30, 2018</v>
      </c>
      <c r="B4" s="2463"/>
      <c r="C4" s="2463"/>
      <c r="D4" s="2463"/>
      <c r="E4" s="2463"/>
      <c r="F4" s="2463"/>
    </row>
    <row r="5" spans="1:7" ht="8.25" customHeight="1" x14ac:dyDescent="0.2">
      <c r="C5" s="317"/>
      <c r="D5" s="317"/>
    </row>
    <row r="6" spans="1:7" ht="13.5" customHeight="1" x14ac:dyDescent="0.2">
      <c r="A6" s="1274" t="s">
        <v>1831</v>
      </c>
      <c r="C6" s="317"/>
      <c r="D6" s="317"/>
    </row>
    <row r="7" spans="1:7" ht="60.95" customHeight="1" x14ac:dyDescent="0.2">
      <c r="A7" s="2459" t="s">
        <v>1832</v>
      </c>
      <c r="B7" s="2459"/>
      <c r="C7" s="2459"/>
      <c r="D7" s="2459"/>
      <c r="E7" s="2459"/>
      <c r="F7" s="2459"/>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59" t="s">
        <v>1834</v>
      </c>
      <c r="B13" s="2459"/>
      <c r="C13" s="2459"/>
      <c r="D13" s="2459"/>
      <c r="E13" s="2459"/>
      <c r="F13" s="2459"/>
    </row>
    <row r="14" spans="1:7" ht="9.75" customHeight="1" x14ac:dyDescent="0.2">
      <c r="C14" s="1258"/>
      <c r="D14" s="1258"/>
    </row>
    <row r="15" spans="1:7" ht="13.5" customHeight="1" x14ac:dyDescent="0.2">
      <c r="C15" s="1869" t="s">
        <v>1332</v>
      </c>
      <c r="D15" s="2457" t="s">
        <v>1331</v>
      </c>
      <c r="E15" s="2457"/>
      <c r="F15" s="2457"/>
    </row>
    <row r="16" spans="1:7" ht="13.5" customHeight="1" x14ac:dyDescent="0.2">
      <c r="A16" s="1280"/>
      <c r="B16" s="1274" t="s">
        <v>1330</v>
      </c>
      <c r="C16" s="1869" t="s">
        <v>1329</v>
      </c>
      <c r="D16" s="2458" t="s">
        <v>1670</v>
      </c>
      <c r="E16" s="2458"/>
      <c r="F16" s="2458"/>
    </row>
    <row r="17" spans="1:6" ht="20.45" customHeight="1" x14ac:dyDescent="0.2">
      <c r="A17" s="1281"/>
      <c r="B17" s="1282"/>
      <c r="C17" s="1283"/>
      <c r="D17" s="2452"/>
      <c r="E17" s="2452"/>
      <c r="F17" s="2452"/>
    </row>
    <row r="18" spans="1:6" ht="20.65" customHeight="1" x14ac:dyDescent="0.2">
      <c r="A18" s="1281"/>
      <c r="B18" s="1282"/>
      <c r="C18" s="1283"/>
      <c r="D18" s="2452"/>
      <c r="E18" s="2452"/>
      <c r="F18" s="2452"/>
    </row>
    <row r="19" spans="1:6" ht="20.65" customHeight="1" x14ac:dyDescent="0.2">
      <c r="A19" s="1281"/>
      <c r="B19" s="1282"/>
      <c r="C19" s="1283"/>
      <c r="D19" s="2452"/>
      <c r="E19" s="2452"/>
      <c r="F19" s="2452"/>
    </row>
    <row r="20" spans="1:6" ht="20.65" customHeight="1" x14ac:dyDescent="0.2">
      <c r="A20" s="1281"/>
      <c r="B20" s="1282"/>
      <c r="C20" s="1283"/>
      <c r="D20" s="2452"/>
      <c r="E20" s="2452"/>
      <c r="F20" s="2452"/>
    </row>
    <row r="21" spans="1:6" ht="20.65" customHeight="1" x14ac:dyDescent="0.2">
      <c r="A21" s="1281"/>
      <c r="B21" s="1282"/>
      <c r="C21" s="1283"/>
      <c r="D21" s="2452"/>
      <c r="E21" s="2452"/>
      <c r="F21" s="2452"/>
    </row>
    <row r="22" spans="1:6" ht="20.65" customHeight="1" x14ac:dyDescent="0.2">
      <c r="A22" s="1281"/>
      <c r="B22" s="1282"/>
      <c r="C22" s="1283"/>
      <c r="D22" s="2452"/>
      <c r="E22" s="2452"/>
      <c r="F22" s="2452"/>
    </row>
    <row r="23" spans="1:6" ht="20.65" customHeight="1" x14ac:dyDescent="0.2">
      <c r="A23" s="1281"/>
      <c r="B23" s="1282"/>
      <c r="C23" s="1283"/>
      <c r="D23" s="2452"/>
      <c r="E23" s="2452"/>
      <c r="F23" s="2452"/>
    </row>
    <row r="24" spans="1:6" ht="20.65" customHeight="1" x14ac:dyDescent="0.2">
      <c r="A24" s="1281"/>
      <c r="B24" s="1282"/>
      <c r="C24" s="1283"/>
      <c r="D24" s="2452"/>
      <c r="E24" s="2452"/>
      <c r="F24" s="2452"/>
    </row>
    <row r="25" spans="1:6" ht="20.65" customHeight="1" x14ac:dyDescent="0.2">
      <c r="A25" s="1281"/>
      <c r="B25" s="1282"/>
      <c r="C25" s="1283"/>
      <c r="D25" s="2452"/>
      <c r="E25" s="2452"/>
      <c r="F25" s="2452"/>
    </row>
    <row r="26" spans="1:6" ht="20.65" customHeight="1" x14ac:dyDescent="0.2">
      <c r="A26" s="1281"/>
      <c r="B26" s="1282"/>
      <c r="C26" s="1283"/>
      <c r="D26" s="2452"/>
      <c r="E26" s="2452"/>
      <c r="F26" s="2452"/>
    </row>
    <row r="27" spans="1:6" ht="20.65" customHeight="1" x14ac:dyDescent="0.2">
      <c r="A27" s="1281"/>
      <c r="B27" s="1282"/>
      <c r="C27" s="1283"/>
      <c r="D27" s="2452"/>
      <c r="E27" s="2452"/>
      <c r="F27" s="2452"/>
    </row>
    <row r="28" spans="1:6" ht="20.65" customHeight="1" x14ac:dyDescent="0.2">
      <c r="A28" s="1281"/>
      <c r="B28" s="1282"/>
      <c r="C28" s="1283"/>
      <c r="D28" s="2452"/>
      <c r="E28" s="2452"/>
      <c r="F28" s="2452"/>
    </row>
    <row r="29" spans="1:6" ht="20.65" customHeight="1" x14ac:dyDescent="0.2">
      <c r="A29" s="1281"/>
      <c r="B29" s="1282"/>
      <c r="C29" s="1283"/>
      <c r="D29" s="2452"/>
      <c r="E29" s="2452"/>
      <c r="F29" s="2452"/>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3" t="s">
        <v>1835</v>
      </c>
      <c r="B32" s="2453"/>
      <c r="C32" s="2453"/>
      <c r="D32" s="2453"/>
      <c r="E32" s="2453"/>
      <c r="F32" s="2453"/>
    </row>
    <row r="33" spans="1:6" ht="13.5" customHeight="1" x14ac:dyDescent="0.2">
      <c r="A33" s="328" t="s">
        <v>1509</v>
      </c>
      <c r="B33" s="328"/>
      <c r="C33" s="1286">
        <v>0</v>
      </c>
      <c r="D33" s="1926"/>
      <c r="E33" s="1284"/>
    </row>
    <row r="34" spans="1:6" ht="13.5" customHeight="1" x14ac:dyDescent="0.2">
      <c r="A34" s="328" t="s">
        <v>1949</v>
      </c>
      <c r="B34" s="328"/>
      <c r="C34" s="1287">
        <v>0</v>
      </c>
      <c r="D34" s="1926" t="s">
        <v>1671</v>
      </c>
      <c r="E34" s="2454">
        <f>+C33+C34</f>
        <v>0</v>
      </c>
      <c r="F34" s="2455"/>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56" t="s">
        <v>1672</v>
      </c>
      <c r="C49" s="2456"/>
      <c r="D49" s="2456"/>
      <c r="E49" s="1397"/>
    </row>
    <row r="50" spans="1:5" s="1298" customFormat="1" ht="3.75" customHeight="1" x14ac:dyDescent="0.2">
      <c r="A50" s="1297"/>
      <c r="B50" s="1868"/>
      <c r="C50" s="1868"/>
      <c r="D50" s="1868"/>
      <c r="E50" s="1397"/>
    </row>
    <row r="51" spans="1:5" s="1298" customFormat="1" ht="20.25" customHeight="1" x14ac:dyDescent="0.2">
      <c r="A51" s="1299">
        <v>6</v>
      </c>
      <c r="B51" s="2451" t="s">
        <v>1632</v>
      </c>
      <c r="C51" s="2451"/>
      <c r="D51" s="2451"/>
    </row>
    <row r="52" spans="1:5" ht="14.25" customHeight="1" x14ac:dyDescent="0.2">
      <c r="A52" s="1299"/>
      <c r="B52" s="2451"/>
      <c r="C52" s="2451"/>
      <c r="D52" s="2451"/>
    </row>
  </sheetData>
  <sheetProtection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30" t="str">
        <f>'Single Audit Cover'!A7</f>
        <v>Limestone Walters School District No. 316</v>
      </c>
      <c r="C1" s="2464"/>
      <c r="D1" s="2464"/>
      <c r="E1" s="2464"/>
      <c r="F1" s="2464"/>
      <c r="G1" s="2464"/>
      <c r="H1" s="2464"/>
      <c r="I1" s="2464"/>
      <c r="J1" s="2464"/>
      <c r="K1" s="2464"/>
      <c r="L1" s="2464"/>
      <c r="M1" s="2464"/>
    </row>
    <row r="2" spans="2:14" ht="15" x14ac:dyDescent="0.2">
      <c r="B2" s="2461">
        <f>'Single Audit Cover'!E7</f>
        <v>48072316004</v>
      </c>
      <c r="C2" s="2461"/>
      <c r="D2" s="2461"/>
      <c r="E2" s="2461"/>
      <c r="F2" s="2461"/>
      <c r="G2" s="2461"/>
      <c r="H2" s="2461"/>
      <c r="I2" s="2461"/>
      <c r="J2" s="2461"/>
      <c r="K2" s="2461"/>
      <c r="L2" s="2461"/>
      <c r="M2" s="2461"/>
      <c r="N2" s="1300"/>
    </row>
    <row r="3" spans="2:14" ht="15" x14ac:dyDescent="0.2">
      <c r="B3" s="2465" t="s">
        <v>1281</v>
      </c>
      <c r="C3" s="2465"/>
      <c r="D3" s="2465"/>
      <c r="E3" s="2465"/>
      <c r="F3" s="2465"/>
      <c r="G3" s="2465"/>
      <c r="H3" s="2465"/>
      <c r="I3" s="2465"/>
      <c r="J3" s="2465"/>
      <c r="K3" s="2465"/>
      <c r="L3" s="2465"/>
      <c r="M3" s="2465"/>
      <c r="N3" s="1300"/>
    </row>
    <row r="4" spans="2:14" ht="15" x14ac:dyDescent="0.2">
      <c r="B4" s="2466" t="str">
        <f>'Single Audit Cover'!A4</f>
        <v>Year Ending June 30, 2018</v>
      </c>
      <c r="C4" s="2466"/>
      <c r="D4" s="2466"/>
      <c r="E4" s="2466"/>
      <c r="F4" s="2466"/>
      <c r="G4" s="2466"/>
      <c r="H4" s="2466"/>
      <c r="I4" s="2466"/>
      <c r="J4" s="2466"/>
      <c r="K4" s="2466"/>
      <c r="L4" s="2466"/>
      <c r="M4" s="2466"/>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78" t="str">
        <f>'Single Audit Cover'!A7</f>
        <v>Limestone Walters School District No. 316</v>
      </c>
      <c r="C1" s="2479"/>
      <c r="D1" s="2479"/>
      <c r="E1" s="2479"/>
      <c r="F1" s="2479"/>
      <c r="G1" s="2479"/>
      <c r="H1" s="2479"/>
      <c r="I1" s="2479"/>
      <c r="J1" s="1420"/>
    </row>
    <row r="2" spans="2:10" s="317" customFormat="1" ht="12.75" customHeight="1" x14ac:dyDescent="0.2">
      <c r="B2" s="2480">
        <f>'Single Audit Cover'!E7</f>
        <v>48072316004</v>
      </c>
      <c r="C2" s="2481"/>
      <c r="D2" s="2481"/>
      <c r="E2" s="2481"/>
      <c r="F2" s="2481"/>
      <c r="G2" s="2481"/>
      <c r="H2" s="2481"/>
      <c r="I2" s="2481"/>
      <c r="J2" s="1420"/>
    </row>
    <row r="3" spans="2:10" s="317" customFormat="1" ht="12.75" customHeight="1" x14ac:dyDescent="0.2">
      <c r="B3" s="2482" t="s">
        <v>1347</v>
      </c>
      <c r="C3" s="2483"/>
      <c r="D3" s="2483"/>
      <c r="E3" s="2483"/>
      <c r="F3" s="2483"/>
      <c r="G3" s="2483"/>
      <c r="H3" s="2483"/>
      <c r="I3" s="2483"/>
      <c r="J3" s="1421"/>
    </row>
    <row r="4" spans="2:10" s="317" customFormat="1" ht="12.75" customHeight="1" x14ac:dyDescent="0.2">
      <c r="B4" s="2482" t="str">
        <f>'Single Audit Cover'!A4</f>
        <v>Year Ending June 30, 2018</v>
      </c>
      <c r="C4" s="2483"/>
      <c r="D4" s="2483"/>
      <c r="E4" s="2483"/>
      <c r="F4" s="2483"/>
      <c r="G4" s="2483"/>
      <c r="H4" s="2483"/>
      <c r="I4" s="2483"/>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82" t="s">
        <v>1346</v>
      </c>
      <c r="C7" s="2483"/>
      <c r="D7" s="2483"/>
      <c r="E7" s="2483"/>
      <c r="F7" s="2483"/>
      <c r="G7" s="2483"/>
      <c r="H7" s="2483"/>
      <c r="I7" s="2483"/>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84"/>
      <c r="D11" s="2484"/>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85"/>
      <c r="E29" s="2485"/>
      <c r="F29" s="2485"/>
      <c r="G29" s="2485"/>
      <c r="H29" s="2485"/>
      <c r="I29" s="2485"/>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86" t="s">
        <v>1854</v>
      </c>
      <c r="D37" s="2487"/>
      <c r="E37" s="2487"/>
      <c r="F37" s="2488"/>
      <c r="G37" s="2486" t="s">
        <v>1674</v>
      </c>
      <c r="H37" s="2487"/>
      <c r="I37" s="2488"/>
    </row>
    <row r="38" spans="2:9" ht="16.5" customHeight="1" x14ac:dyDescent="0.2">
      <c r="B38" s="1442"/>
      <c r="C38" s="2474"/>
      <c r="D38" s="2475"/>
      <c r="E38" s="2475"/>
      <c r="F38" s="2476"/>
      <c r="G38" s="2489"/>
      <c r="H38" s="2490"/>
      <c r="I38" s="2491"/>
    </row>
    <row r="39" spans="2:9" ht="16.5" customHeight="1" x14ac:dyDescent="0.2">
      <c r="B39" s="1442"/>
      <c r="C39" s="2474"/>
      <c r="D39" s="2475"/>
      <c r="E39" s="2475"/>
      <c r="F39" s="2476"/>
      <c r="G39" s="2477"/>
      <c r="H39" s="2477"/>
      <c r="I39" s="2477"/>
    </row>
    <row r="40" spans="2:9" ht="16.5" customHeight="1" x14ac:dyDescent="0.2">
      <c r="B40" s="1442"/>
      <c r="C40" s="2474"/>
      <c r="D40" s="2475"/>
      <c r="E40" s="2475"/>
      <c r="F40" s="2476"/>
      <c r="G40" s="2477"/>
      <c r="H40" s="2477"/>
      <c r="I40" s="2477"/>
    </row>
    <row r="41" spans="2:9" ht="16.5" customHeight="1" x14ac:dyDescent="0.2">
      <c r="B41" s="1442"/>
      <c r="C41" s="2474"/>
      <c r="D41" s="2475"/>
      <c r="E41" s="2475"/>
      <c r="F41" s="2476"/>
      <c r="G41" s="2477"/>
      <c r="H41" s="2477"/>
      <c r="I41" s="2477"/>
    </row>
    <row r="42" spans="2:9" ht="16.5" customHeight="1" x14ac:dyDescent="0.2">
      <c r="B42" s="1442"/>
      <c r="C42" s="2474"/>
      <c r="D42" s="2475"/>
      <c r="E42" s="2475"/>
      <c r="F42" s="2476"/>
      <c r="G42" s="2477"/>
      <c r="H42" s="2477"/>
      <c r="I42" s="2477"/>
    </row>
    <row r="43" spans="2:9" ht="16.5" customHeight="1" x14ac:dyDescent="0.2">
      <c r="B43" s="1442"/>
      <c r="C43" s="2467" t="s">
        <v>1675</v>
      </c>
      <c r="D43" s="2468"/>
      <c r="E43" s="2468"/>
      <c r="F43" s="2469"/>
      <c r="G43" s="2470">
        <f>SUM(G38:I42)</f>
        <v>0</v>
      </c>
      <c r="H43" s="2470"/>
      <c r="I43" s="2470"/>
    </row>
    <row r="44" spans="2:9" ht="12.75" customHeight="1" x14ac:dyDescent="0.2"/>
    <row r="45" spans="2:9" ht="12.75" customHeight="1" x14ac:dyDescent="0.2">
      <c r="B45" s="1433" t="s">
        <v>1952</v>
      </c>
      <c r="D45" s="2471">
        <v>0</v>
      </c>
      <c r="E45" s="2472"/>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73"/>
      <c r="F49" s="2473"/>
      <c r="G49" s="2473"/>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78" t="str">
        <f>'Single Audit Cover'!A7</f>
        <v>Limestone Walters School District No. 316</v>
      </c>
      <c r="C1" s="2478"/>
      <c r="D1" s="2478"/>
      <c r="E1" s="2478"/>
      <c r="F1" s="2478"/>
      <c r="G1" s="2478"/>
      <c r="H1" s="2478"/>
      <c r="I1" s="2478"/>
      <c r="J1" s="2478"/>
      <c r="K1" s="2478"/>
      <c r="L1" s="1372"/>
      <c r="M1" s="1372"/>
    </row>
    <row r="2" spans="1:13" ht="12" customHeight="1" x14ac:dyDescent="0.2">
      <c r="B2" s="2480">
        <f>'Single Audit Cover'!E7</f>
        <v>48072316004</v>
      </c>
      <c r="C2" s="2480"/>
      <c r="D2" s="2480"/>
      <c r="E2" s="2480"/>
      <c r="F2" s="2480"/>
      <c r="G2" s="2480"/>
      <c r="H2" s="2480"/>
      <c r="I2" s="2480"/>
      <c r="J2" s="2480"/>
      <c r="K2" s="2480"/>
      <c r="L2" s="1373"/>
      <c r="M2" s="1374"/>
    </row>
    <row r="3" spans="1:13" ht="10.35" customHeight="1" x14ac:dyDescent="0.2">
      <c r="B3" s="2494" t="s">
        <v>1347</v>
      </c>
      <c r="C3" s="2494"/>
      <c r="D3" s="2494"/>
      <c r="E3" s="2494"/>
      <c r="F3" s="2494"/>
      <c r="G3" s="2494"/>
      <c r="H3" s="2494"/>
      <c r="I3" s="2494"/>
      <c r="J3" s="2494"/>
      <c r="K3" s="2494"/>
      <c r="L3" s="1375"/>
      <c r="M3" s="1375"/>
    </row>
    <row r="4" spans="1:13" ht="14.25" customHeight="1" x14ac:dyDescent="0.2">
      <c r="B4" s="2495" t="str">
        <f>'Single Audit Cover'!A4</f>
        <v>Year Ending June 30, 2018</v>
      </c>
      <c r="C4" s="2495"/>
      <c r="D4" s="2495"/>
      <c r="E4" s="2495"/>
      <c r="F4" s="2495"/>
      <c r="G4" s="2495"/>
      <c r="H4" s="2495"/>
      <c r="I4" s="2495"/>
      <c r="J4" s="2495"/>
      <c r="K4" s="2495"/>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5" t="s">
        <v>1363</v>
      </c>
      <c r="C7" s="2495"/>
      <c r="D7" s="2496"/>
      <c r="E7" s="2496"/>
      <c r="F7" s="2496"/>
      <c r="G7" s="2496"/>
      <c r="H7" s="2496"/>
      <c r="I7" s="2496"/>
      <c r="J7" s="2496"/>
      <c r="K7" s="2496"/>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t="s">
        <v>2111</v>
      </c>
      <c r="E10" s="322"/>
      <c r="F10" s="1385" t="s">
        <v>1362</v>
      </c>
      <c r="G10" s="1386"/>
      <c r="H10" s="1387" t="s">
        <v>1361</v>
      </c>
      <c r="I10" s="1386"/>
      <c r="J10" s="1388" t="s">
        <v>1360</v>
      </c>
      <c r="K10" s="322"/>
      <c r="L10" s="1379"/>
    </row>
    <row r="11" spans="1:13" ht="13.5" customHeight="1" x14ac:dyDescent="0.2">
      <c r="B11" s="322"/>
      <c r="C11" s="322"/>
      <c r="D11" s="322"/>
      <c r="E11" s="322"/>
      <c r="F11" s="322"/>
      <c r="G11" s="1381"/>
      <c r="H11" s="322"/>
      <c r="I11" s="1389" t="s">
        <v>1359</v>
      </c>
      <c r="J11" s="322"/>
      <c r="K11" s="1390"/>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45.75" customHeight="1" x14ac:dyDescent="0.2">
      <c r="B14" s="2493"/>
      <c r="C14" s="2493"/>
      <c r="D14" s="2493"/>
      <c r="E14" s="2493"/>
      <c r="F14" s="2493"/>
      <c r="G14" s="2493"/>
      <c r="H14" s="2493"/>
      <c r="I14" s="2493"/>
      <c r="J14" s="2493"/>
      <c r="K14" s="2493"/>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3"/>
      <c r="C17" s="2493"/>
      <c r="D17" s="2493"/>
      <c r="E17" s="2493"/>
      <c r="F17" s="2493"/>
      <c r="G17" s="2493"/>
      <c r="H17" s="2493"/>
      <c r="I17" s="2493"/>
      <c r="J17" s="2493"/>
      <c r="K17" s="2493"/>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45.75" customHeight="1" x14ac:dyDescent="0.2">
      <c r="B20" s="2497"/>
      <c r="C20" s="2497"/>
      <c r="D20" s="2493"/>
      <c r="E20" s="2493"/>
      <c r="F20" s="2493"/>
      <c r="G20" s="2493"/>
      <c r="H20" s="2493"/>
      <c r="I20" s="2493"/>
      <c r="J20" s="2493"/>
      <c r="K20" s="2493"/>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45" customHeight="1" x14ac:dyDescent="0.2">
      <c r="B23" s="2493"/>
      <c r="C23" s="2493"/>
      <c r="D23" s="2493"/>
      <c r="E23" s="2493"/>
      <c r="F23" s="2493"/>
      <c r="G23" s="2493"/>
      <c r="H23" s="2493"/>
      <c r="I23" s="2493"/>
      <c r="J23" s="2493"/>
      <c r="K23" s="2493"/>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45.75" customHeight="1" x14ac:dyDescent="0.2">
      <c r="B26" s="2493"/>
      <c r="C26" s="2493"/>
      <c r="D26" s="2493"/>
      <c r="E26" s="2493"/>
      <c r="F26" s="2493"/>
      <c r="G26" s="2493"/>
      <c r="H26" s="2493"/>
      <c r="I26" s="2493"/>
      <c r="J26" s="2493"/>
      <c r="K26" s="2493"/>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45.75" customHeight="1" x14ac:dyDescent="0.2">
      <c r="B29" s="2492"/>
      <c r="C29" s="2492"/>
      <c r="D29" s="2493"/>
      <c r="E29" s="2493"/>
      <c r="F29" s="2493"/>
      <c r="G29" s="2493"/>
      <c r="H29" s="2493"/>
      <c r="I29" s="2493"/>
      <c r="J29" s="2493"/>
      <c r="K29" s="2493"/>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44.25" customHeight="1" x14ac:dyDescent="0.2">
      <c r="B32" s="2492"/>
      <c r="C32" s="2492"/>
      <c r="D32" s="2493"/>
      <c r="E32" s="2493"/>
      <c r="F32" s="2493"/>
      <c r="G32" s="2493"/>
      <c r="H32" s="2493"/>
      <c r="I32" s="2493"/>
      <c r="J32" s="2493"/>
      <c r="K32" s="2493"/>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01" t="str">
        <f>'Single Audit Cover'!A7</f>
        <v>Limestone Walters School District No. 316</v>
      </c>
      <c r="C1" s="2501"/>
      <c r="D1" s="2501"/>
      <c r="E1" s="2501"/>
      <c r="F1" s="2501"/>
      <c r="G1" s="2501"/>
      <c r="H1" s="2501"/>
      <c r="I1" s="2501"/>
      <c r="J1" s="2501"/>
      <c r="K1" s="2501"/>
      <c r="L1" s="1463"/>
    </row>
    <row r="2" spans="1:12" ht="12.75" customHeight="1" x14ac:dyDescent="0.2">
      <c r="B2" s="2502">
        <f>'Single Audit Cover'!E7</f>
        <v>48072316004</v>
      </c>
      <c r="C2" s="2502"/>
      <c r="D2" s="2502"/>
      <c r="E2" s="2502"/>
      <c r="F2" s="2502"/>
      <c r="G2" s="2502"/>
      <c r="H2" s="2502"/>
      <c r="I2" s="2502"/>
      <c r="J2" s="2502"/>
      <c r="K2" s="2502"/>
      <c r="L2" s="1464"/>
    </row>
    <row r="3" spans="1:12" ht="12.75" customHeight="1" x14ac:dyDescent="0.2">
      <c r="B3" s="2494" t="s">
        <v>1347</v>
      </c>
      <c r="C3" s="2494"/>
      <c r="D3" s="2494"/>
      <c r="E3" s="2494"/>
      <c r="F3" s="2494"/>
      <c r="G3" s="2494"/>
      <c r="H3" s="2494"/>
      <c r="I3" s="2494"/>
      <c r="J3" s="2494"/>
      <c r="K3" s="2494"/>
      <c r="L3" s="1375"/>
    </row>
    <row r="4" spans="1:12" ht="12.75" customHeight="1" x14ac:dyDescent="0.2">
      <c r="B4" s="2494" t="str">
        <f>'Single Audit Cover'!A4</f>
        <v>Year Ending June 30, 2018</v>
      </c>
      <c r="C4" s="2494"/>
      <c r="D4" s="2494"/>
      <c r="E4" s="2494"/>
      <c r="F4" s="2494"/>
      <c r="G4" s="2494"/>
      <c r="H4" s="2494"/>
      <c r="I4" s="2494"/>
      <c r="J4" s="2494"/>
      <c r="K4" s="2494"/>
      <c r="L4" s="1375"/>
    </row>
    <row r="5" spans="1:12" ht="5.25" customHeight="1" x14ac:dyDescent="0.2">
      <c r="B5" s="1258" t="s">
        <v>1231</v>
      </c>
      <c r="C5" s="1258"/>
      <c r="L5" s="322"/>
    </row>
    <row r="6" spans="1:12" ht="30.75" customHeight="1" x14ac:dyDescent="0.2">
      <c r="A6" s="322"/>
      <c r="B6" s="2503" t="s">
        <v>1375</v>
      </c>
      <c r="C6" s="2503"/>
      <c r="D6" s="2503"/>
      <c r="E6" s="2503"/>
      <c r="F6" s="2503"/>
      <c r="G6" s="2503"/>
      <c r="H6" s="2503"/>
      <c r="I6" s="2503"/>
      <c r="J6" s="2503"/>
      <c r="K6" s="2503"/>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85"/>
      <c r="G12" s="2485"/>
      <c r="H12" s="2485"/>
      <c r="I12" s="2485"/>
      <c r="J12" s="2485"/>
      <c r="K12" s="2485"/>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8"/>
      <c r="E14" s="2498"/>
      <c r="F14" s="2498"/>
      <c r="H14" s="1473" t="s">
        <v>1370</v>
      </c>
      <c r="I14" s="2499"/>
      <c r="J14" s="2499"/>
      <c r="K14" s="2499"/>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9"/>
      <c r="E16" s="2499"/>
      <c r="F16" s="2499"/>
      <c r="G16" s="2499"/>
      <c r="H16" s="2499"/>
      <c r="I16" s="2499"/>
      <c r="J16" s="2499"/>
      <c r="K16" s="2499"/>
      <c r="L16" s="322"/>
    </row>
    <row r="17" spans="2:12" ht="13.5" customHeight="1" x14ac:dyDescent="0.2">
      <c r="B17" s="1385" t="s">
        <v>1368</v>
      </c>
      <c r="C17" s="1385"/>
      <c r="D17" s="2500"/>
      <c r="E17" s="2500"/>
      <c r="F17" s="2500"/>
      <c r="G17" s="2500"/>
      <c r="H17" s="2500"/>
      <c r="I17" s="2500"/>
      <c r="J17" s="2500"/>
      <c r="K17" s="2500"/>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3"/>
      <c r="C20" s="2493"/>
      <c r="D20" s="2493"/>
      <c r="E20" s="2493"/>
      <c r="F20" s="2493"/>
      <c r="G20" s="2493"/>
      <c r="H20" s="2493"/>
      <c r="I20" s="2493"/>
      <c r="J20" s="2493"/>
      <c r="K20" s="2493"/>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3"/>
      <c r="C23" s="2493"/>
      <c r="D23" s="2493"/>
      <c r="E23" s="2493"/>
      <c r="F23" s="2493"/>
      <c r="G23" s="2493"/>
      <c r="H23" s="2493"/>
      <c r="I23" s="2493"/>
      <c r="J23" s="2493"/>
      <c r="K23" s="2493"/>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3"/>
      <c r="C26" s="2493"/>
      <c r="D26" s="2493"/>
      <c r="E26" s="2493"/>
      <c r="F26" s="2493"/>
      <c r="G26" s="2493"/>
      <c r="H26" s="2493"/>
      <c r="I26" s="2493"/>
      <c r="J26" s="2493"/>
      <c r="K26" s="2493"/>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3"/>
      <c r="C29" s="2493"/>
      <c r="D29" s="2493"/>
      <c r="E29" s="2493"/>
      <c r="F29" s="2493"/>
      <c r="G29" s="2493"/>
      <c r="H29" s="2493"/>
      <c r="I29" s="2493"/>
      <c r="J29" s="2493"/>
      <c r="K29" s="2493"/>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3"/>
      <c r="C32" s="2493"/>
      <c r="D32" s="2493"/>
      <c r="E32" s="2493"/>
      <c r="F32" s="2493"/>
      <c r="G32" s="2493"/>
      <c r="H32" s="2493"/>
      <c r="I32" s="2493"/>
      <c r="J32" s="2493"/>
      <c r="K32" s="2493"/>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3"/>
      <c r="C35" s="2493"/>
      <c r="D35" s="2493"/>
      <c r="E35" s="2493"/>
      <c r="F35" s="2493"/>
      <c r="G35" s="2493"/>
      <c r="H35" s="2493"/>
      <c r="I35" s="2493"/>
      <c r="J35" s="2493"/>
      <c r="K35" s="2493"/>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3"/>
      <c r="C38" s="2493"/>
      <c r="D38" s="2493"/>
      <c r="E38" s="2493"/>
      <c r="F38" s="2493"/>
      <c r="G38" s="2493"/>
      <c r="H38" s="2493"/>
      <c r="I38" s="2493"/>
      <c r="J38" s="2493"/>
      <c r="K38" s="2493"/>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3"/>
      <c r="C41" s="2493"/>
      <c r="D41" s="2493"/>
      <c r="E41" s="2493"/>
      <c r="F41" s="2493"/>
      <c r="G41" s="2493"/>
      <c r="H41" s="2493"/>
      <c r="I41" s="2493"/>
      <c r="J41" s="2493"/>
      <c r="K41" s="2493"/>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78" t="str">
        <f>'Single Audit Cover'!A7</f>
        <v>Limestone Walters School District No. 316</v>
      </c>
      <c r="C1" s="2478"/>
      <c r="D1" s="2478"/>
      <c r="E1" s="1489"/>
    </row>
    <row r="2" spans="2:5" s="1280" customFormat="1" ht="12.75" customHeight="1" x14ac:dyDescent="0.2">
      <c r="B2" s="2480">
        <f>'Single Audit Cover'!E7</f>
        <v>48072316004</v>
      </c>
      <c r="C2" s="2480"/>
      <c r="D2" s="2480"/>
      <c r="E2" s="1490"/>
    </row>
    <row r="3" spans="2:5" ht="12.75" customHeight="1" x14ac:dyDescent="0.2">
      <c r="B3" s="2494" t="s">
        <v>1869</v>
      </c>
      <c r="C3" s="2494"/>
      <c r="D3" s="2494"/>
      <c r="E3" s="1272"/>
    </row>
    <row r="4" spans="2:5" s="1280" customFormat="1" ht="12.75" customHeight="1" x14ac:dyDescent="0.2">
      <c r="B4" s="2504" t="str">
        <f>'Single Audit Cover'!A4</f>
        <v>Year Ending June 30, 2018</v>
      </c>
      <c r="C4" s="2504"/>
      <c r="D4" s="2504"/>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2104</v>
      </c>
      <c r="C7" s="324"/>
      <c r="D7" s="324"/>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A7F99216-9548-403A-A1AC-CF57406FE3BA}">
  <ds:schemaRefs>
    <ds:schemaRef ds:uri="http://schemas.openxmlformats.org/package/2006/metadata/core-properties"/>
    <ds:schemaRef ds:uri="http://schemas.microsoft.com/sharepoint/v3"/>
    <ds:schemaRef ds:uri="http://schemas.microsoft.com/office/2006/metadata/properties"/>
    <ds:schemaRef ds:uri="http://www.w3.org/XML/1998/namespace"/>
    <ds:schemaRef ds:uri="http://purl.org/dc/dcmitype/"/>
    <ds:schemaRef ds:uri="http://schemas.microsoft.com/office/infopath/2007/PartnerControls"/>
    <ds:schemaRef ds:uri="http://schemas.microsoft.com/office/2006/documentManagement/types"/>
    <ds:schemaRef ds:uri="http://purl.org/dc/elements/1.1/"/>
    <ds:schemaRef ds:uri="http://purl.org/dc/terms/"/>
    <ds:schemaRef ds:uri="4d435f69-8686-490b-bd6d-b153bf22ab50"/>
    <ds:schemaRef ds:uri="d21dc803-237d-4c68-8692-8d731fd29118"/>
    <ds:schemaRef ds:uri="6ce3111e-7420-4802-b50a-75d4e9a0b980"/>
  </ds:schemaRefs>
</ds:datastoreItem>
</file>

<file path=customXml/itemProps3.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2018-09-24T14:32:52Z</cp:lastPrinted>
  <dcterms:created xsi:type="dcterms:W3CDTF">2003-10-29T19:06:34Z</dcterms:created>
  <dcterms:modified xsi:type="dcterms:W3CDTF">2018-10-10T18:45:30Z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