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660" windowWidth="28800" windowHeight="1386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fullCalcOnLoad="1"/>
</workbook>
</file>

<file path=xl/calcChain.xml><?xml version="1.0" encoding="utf-8"?>
<calcChain xmlns="http://schemas.openxmlformats.org/spreadsheetml/2006/main">
  <c r="D182" i="34" l="1"/>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J34" i="182"/>
  <c r="I11" i="182"/>
  <c r="H11" i="182"/>
  <c r="H34" i="182"/>
  <c r="K356" i="29"/>
  <c r="K357" i="29"/>
  <c r="K355" i="29"/>
  <c r="B7794" i="106"/>
  <c r="K354" i="29"/>
  <c r="B7792" i="106"/>
  <c r="H357" i="29"/>
  <c r="L334" i="29"/>
  <c r="K333" i="29"/>
  <c r="B7788" i="106"/>
  <c r="K332" i="29"/>
  <c r="H334" i="29"/>
  <c r="B7789" i="106"/>
  <c r="K282" i="29"/>
  <c r="B7784" i="106"/>
  <c r="H160" i="29"/>
  <c r="K159" i="29"/>
  <c r="K158" i="29"/>
  <c r="B7780" i="106"/>
  <c r="K157" i="29"/>
  <c r="B7795" i="106"/>
  <c r="K133" i="29"/>
  <c r="B7776" i="106"/>
  <c r="B7793" i="106"/>
  <c r="B7791" i="106"/>
  <c r="B7787" i="106"/>
  <c r="B7786" i="106"/>
  <c r="B7785" i="106"/>
  <c r="B7783" i="106"/>
  <c r="B7782" i="106"/>
  <c r="B7781" i="106"/>
  <c r="B7779" i="106"/>
  <c r="B7777" i="106"/>
  <c r="B7775" i="106"/>
  <c r="B7774" i="106"/>
  <c r="K334" i="29"/>
  <c r="F74" i="34"/>
  <c r="K15" i="4"/>
  <c r="B7790" i="106"/>
  <c r="J15" i="4"/>
  <c r="B7796" i="106"/>
  <c r="L357" i="29"/>
  <c r="L285" i="29"/>
  <c r="D285" i="29"/>
  <c r="L160" i="29"/>
  <c r="L137" i="29"/>
  <c r="L139" i="29"/>
  <c r="H137" i="29"/>
  <c r="E137" i="29"/>
  <c r="E139" i="29"/>
  <c r="F139" i="181"/>
  <c r="G139" i="181"/>
  <c r="E139" i="181"/>
  <c r="F138" i="181"/>
  <c r="G138" i="181"/>
  <c r="E138" i="181"/>
  <c r="F137" i="181"/>
  <c r="G137" i="181"/>
  <c r="E137" i="181"/>
  <c r="F136" i="181"/>
  <c r="G136" i="181"/>
  <c r="E136" i="181"/>
  <c r="F135" i="181"/>
  <c r="G135" i="181"/>
  <c r="E135" i="181"/>
  <c r="F134" i="181"/>
  <c r="G134" i="181"/>
  <c r="E134" i="181"/>
  <c r="F133" i="181"/>
  <c r="G133" i="181"/>
  <c r="E133" i="181"/>
  <c r="E132" i="181"/>
  <c r="F132" i="181"/>
  <c r="G132" i="181"/>
  <c r="F131" i="181"/>
  <c r="G131" i="181"/>
  <c r="E131" i="181"/>
  <c r="F130" i="181"/>
  <c r="G130" i="181"/>
  <c r="E130" i="181"/>
  <c r="F129" i="181"/>
  <c r="G129" i="181"/>
  <c r="E129" i="181"/>
  <c r="F128" i="181"/>
  <c r="G128" i="181"/>
  <c r="E128" i="181"/>
  <c r="E127" i="181"/>
  <c r="F127" i="181"/>
  <c r="G127" i="181"/>
  <c r="F126" i="181"/>
  <c r="G126" i="181"/>
  <c r="E126" i="181"/>
  <c r="F125" i="181"/>
  <c r="G125" i="181"/>
  <c r="E125" i="181"/>
  <c r="F124" i="181"/>
  <c r="G124" i="181"/>
  <c r="E124" i="181"/>
  <c r="E123" i="181"/>
  <c r="F123" i="181"/>
  <c r="G123" i="181"/>
  <c r="F122" i="181"/>
  <c r="G122" i="181"/>
  <c r="E122" i="181"/>
  <c r="F121" i="181"/>
  <c r="G121" i="181"/>
  <c r="E121" i="181"/>
  <c r="F120" i="181"/>
  <c r="G120" i="181"/>
  <c r="E120" i="181"/>
  <c r="F119" i="181"/>
  <c r="G119" i="181"/>
  <c r="E119" i="181"/>
  <c r="F118" i="181"/>
  <c r="G118" i="181"/>
  <c r="E118" i="181"/>
  <c r="F117" i="181"/>
  <c r="G117" i="181"/>
  <c r="E117" i="181"/>
  <c r="F116" i="181"/>
  <c r="G116" i="181"/>
  <c r="E116" i="181"/>
  <c r="F115" i="181"/>
  <c r="G115" i="181"/>
  <c r="E115" i="181"/>
  <c r="E114" i="181"/>
  <c r="F114" i="181"/>
  <c r="G114" i="181"/>
  <c r="F113" i="181"/>
  <c r="G113" i="181"/>
  <c r="E113" i="181"/>
  <c r="F112" i="181"/>
  <c r="G112" i="181"/>
  <c r="E112" i="181"/>
  <c r="F111" i="181"/>
  <c r="G111" i="181"/>
  <c r="E111" i="181"/>
  <c r="E110" i="181"/>
  <c r="F110" i="181"/>
  <c r="G110" i="181"/>
  <c r="F109" i="181"/>
  <c r="G109" i="181"/>
  <c r="E109" i="181"/>
  <c r="F108" i="181"/>
  <c r="G108" i="181"/>
  <c r="E108" i="181"/>
  <c r="F107" i="181"/>
  <c r="G107" i="181"/>
  <c r="E107" i="181"/>
  <c r="F106" i="181"/>
  <c r="G106" i="181"/>
  <c r="E106" i="181"/>
  <c r="F105" i="181"/>
  <c r="G105" i="181"/>
  <c r="E105" i="181"/>
  <c r="F104" i="181"/>
  <c r="G104" i="181"/>
  <c r="E104" i="181"/>
  <c r="F99" i="181"/>
  <c r="G99" i="181"/>
  <c r="E99" i="181"/>
  <c r="F103" i="181"/>
  <c r="G103" i="181"/>
  <c r="E103" i="181"/>
  <c r="E102" i="181"/>
  <c r="F102" i="181"/>
  <c r="G102" i="181"/>
  <c r="F101" i="181"/>
  <c r="G101" i="181"/>
  <c r="E101" i="181"/>
  <c r="E100" i="181"/>
  <c r="F100" i="181"/>
  <c r="G100" i="181"/>
  <c r="F98" i="181"/>
  <c r="G98" i="181"/>
  <c r="E98" i="181"/>
  <c r="E97" i="181"/>
  <c r="F97" i="181"/>
  <c r="G97" i="181"/>
  <c r="F96" i="181"/>
  <c r="G96" i="181"/>
  <c r="E96" i="181"/>
  <c r="E95" i="181"/>
  <c r="F95" i="181"/>
  <c r="G95" i="181"/>
  <c r="F93" i="181"/>
  <c r="G93" i="181"/>
  <c r="E93" i="181"/>
  <c r="F92" i="181"/>
  <c r="G92" i="181"/>
  <c r="E92" i="181"/>
  <c r="E91" i="181"/>
  <c r="F91" i="181"/>
  <c r="G91" i="181"/>
  <c r="F90" i="181"/>
  <c r="G90" i="181"/>
  <c r="E90" i="181"/>
  <c r="F89" i="181"/>
  <c r="G89" i="181"/>
  <c r="E89" i="181"/>
  <c r="E88" i="181"/>
  <c r="F88" i="181"/>
  <c r="G88" i="181"/>
  <c r="F87" i="181"/>
  <c r="G87" i="181"/>
  <c r="E87" i="181"/>
  <c r="E86" i="181"/>
  <c r="F86" i="181"/>
  <c r="G86" i="181"/>
  <c r="F84" i="181"/>
  <c r="G84" i="181"/>
  <c r="E84" i="181"/>
  <c r="F83" i="181"/>
  <c r="G83" i="181"/>
  <c r="E83" i="181"/>
  <c r="F82" i="181"/>
  <c r="G82" i="181"/>
  <c r="E82" i="181"/>
  <c r="F81" i="181"/>
  <c r="G81" i="181"/>
  <c r="E81" i="181"/>
  <c r="F80" i="181"/>
  <c r="G80" i="181"/>
  <c r="E80" i="181"/>
  <c r="F79" i="181"/>
  <c r="G79" i="181"/>
  <c r="E79" i="181"/>
  <c r="F78" i="181"/>
  <c r="G78" i="181"/>
  <c r="E78" i="181"/>
  <c r="F77" i="181"/>
  <c r="G77" i="181"/>
  <c r="E77" i="181"/>
  <c r="F76" i="181"/>
  <c r="G76" i="181"/>
  <c r="E76" i="181"/>
  <c r="E75" i="181"/>
  <c r="F75" i="181"/>
  <c r="G75" i="181"/>
  <c r="F74" i="181"/>
  <c r="G74" i="181"/>
  <c r="E74" i="181"/>
  <c r="F73" i="181"/>
  <c r="G73" i="181"/>
  <c r="E73" i="181"/>
  <c r="F140" i="181"/>
  <c r="G140" i="181"/>
  <c r="E140" i="181"/>
  <c r="F94" i="181"/>
  <c r="G94" i="181"/>
  <c r="E94" i="181"/>
  <c r="F85" i="181"/>
  <c r="G85" i="181"/>
  <c r="E85" i="181"/>
  <c r="E72" i="181"/>
  <c r="F72" i="181"/>
  <c r="G72" i="181"/>
  <c r="F71" i="181"/>
  <c r="G71" i="181"/>
  <c r="E71" i="181"/>
  <c r="F70" i="181"/>
  <c r="G70" i="181"/>
  <c r="E70" i="181"/>
  <c r="F69" i="181"/>
  <c r="G69" i="181"/>
  <c r="E69" i="181"/>
  <c r="F68" i="181"/>
  <c r="G68" i="181"/>
  <c r="E68" i="181"/>
  <c r="F67" i="181"/>
  <c r="G67" i="181"/>
  <c r="E67" i="181"/>
  <c r="F66" i="181"/>
  <c r="G66" i="181"/>
  <c r="E66" i="181"/>
  <c r="E65" i="181"/>
  <c r="F65" i="181"/>
  <c r="G65" i="181"/>
  <c r="E64" i="181"/>
  <c r="F64" i="181"/>
  <c r="G64" i="181"/>
  <c r="F63" i="181"/>
  <c r="G63" i="181"/>
  <c r="E63" i="181"/>
  <c r="F62" i="181"/>
  <c r="G62" i="181"/>
  <c r="E62" i="181"/>
  <c r="F61" i="181"/>
  <c r="G61" i="181"/>
  <c r="E61" i="181"/>
  <c r="E60" i="181"/>
  <c r="F60" i="181"/>
  <c r="G60" i="181"/>
  <c r="F59" i="181"/>
  <c r="G59" i="181"/>
  <c r="E59" i="181"/>
  <c r="E58" i="181"/>
  <c r="F58" i="181"/>
  <c r="G58" i="181"/>
  <c r="F57" i="181"/>
  <c r="G57" i="181"/>
  <c r="E57" i="181"/>
  <c r="E56" i="181"/>
  <c r="F56" i="181"/>
  <c r="G56" i="181"/>
  <c r="F55" i="181"/>
  <c r="G55" i="181"/>
  <c r="E55" i="181"/>
  <c r="E54" i="181"/>
  <c r="F54" i="181"/>
  <c r="G54" i="181"/>
  <c r="F53" i="181"/>
  <c r="G53" i="181"/>
  <c r="E53" i="181"/>
  <c r="F52" i="181"/>
  <c r="G52" i="181"/>
  <c r="E52" i="181"/>
  <c r="F51" i="181"/>
  <c r="G51" i="181"/>
  <c r="E51" i="181"/>
  <c r="F50" i="181"/>
  <c r="G50" i="181"/>
  <c r="E50" i="181"/>
  <c r="F49" i="181"/>
  <c r="G49" i="181"/>
  <c r="E49" i="181"/>
  <c r="E48" i="181"/>
  <c r="F48" i="181"/>
  <c r="G48" i="181"/>
  <c r="F47" i="181"/>
  <c r="G47" i="181"/>
  <c r="E47" i="181"/>
  <c r="F46" i="181"/>
  <c r="G46" i="181"/>
  <c r="E46" i="181"/>
  <c r="F45" i="181"/>
  <c r="G45" i="181"/>
  <c r="E45" i="181"/>
  <c r="F44" i="181"/>
  <c r="G44" i="181"/>
  <c r="E44" i="181"/>
  <c r="E43" i="181"/>
  <c r="F43" i="181"/>
  <c r="G43" i="181"/>
  <c r="E42" i="181"/>
  <c r="F42" i="181"/>
  <c r="G42" i="181"/>
  <c r="F41" i="181"/>
  <c r="G41" i="181"/>
  <c r="E41" i="181"/>
  <c r="F40" i="181"/>
  <c r="G40" i="181"/>
  <c r="E40" i="181"/>
  <c r="F39" i="181"/>
  <c r="G39" i="181"/>
  <c r="E39" i="181"/>
  <c r="F38" i="181"/>
  <c r="G38" i="181"/>
  <c r="E38" i="181"/>
  <c r="F37" i="181"/>
  <c r="G37" i="181"/>
  <c r="E37" i="181"/>
  <c r="F36" i="181"/>
  <c r="G36" i="181"/>
  <c r="E36" i="181"/>
  <c r="F35" i="181"/>
  <c r="G35" i="181"/>
  <c r="E35" i="181"/>
  <c r="F34" i="181"/>
  <c r="G34" i="181"/>
  <c r="E34" i="181"/>
  <c r="E33" i="181"/>
  <c r="F33" i="181"/>
  <c r="G33" i="181"/>
  <c r="F32" i="181"/>
  <c r="G32" i="181"/>
  <c r="E32" i="181"/>
  <c r="F31" i="181"/>
  <c r="G31" i="181"/>
  <c r="E31" i="181"/>
  <c r="F30" i="181"/>
  <c r="G30" i="181"/>
  <c r="E30" i="181"/>
  <c r="E29" i="181"/>
  <c r="F29" i="181"/>
  <c r="G29" i="181"/>
  <c r="F28" i="181"/>
  <c r="G28" i="181"/>
  <c r="E28" i="181"/>
  <c r="E27" i="181"/>
  <c r="F27" i="181"/>
  <c r="G27" i="181"/>
  <c r="F26" i="181"/>
  <c r="G26" i="181"/>
  <c r="E26" i="181"/>
  <c r="E25" i="181"/>
  <c r="F25" i="181"/>
  <c r="G25" i="181"/>
  <c r="F24" i="181"/>
  <c r="G24" i="181"/>
  <c r="E24" i="181"/>
  <c r="F23" i="181"/>
  <c r="G23" i="181"/>
  <c r="E23" i="181"/>
  <c r="F22" i="181"/>
  <c r="G22" i="181"/>
  <c r="E22" i="181"/>
  <c r="F21" i="181"/>
  <c r="G21" i="181"/>
  <c r="E21" i="181"/>
  <c r="F20" i="181"/>
  <c r="G20" i="181"/>
  <c r="E20" i="181"/>
  <c r="E19" i="181"/>
  <c r="F19" i="181"/>
  <c r="G19" i="181"/>
  <c r="F18" i="181"/>
  <c r="G18" i="181"/>
  <c r="E18" i="181"/>
  <c r="D141" i="181"/>
  <c r="B7797" i="106"/>
  <c r="D7797" i="106"/>
  <c r="E17" i="181"/>
  <c r="E16" i="181"/>
  <c r="F16" i="181"/>
  <c r="G16" i="181"/>
  <c r="F17" i="181"/>
  <c r="B4" i="179"/>
  <c r="D17" i="171"/>
  <c r="L27" i="179"/>
  <c r="L26" i="179"/>
  <c r="L25" i="179"/>
  <c r="L24" i="179"/>
  <c r="L23" i="179"/>
  <c r="L22" i="179"/>
  <c r="L21" i="179"/>
  <c r="L20" i="179"/>
  <c r="L19" i="179"/>
  <c r="L18" i="179"/>
  <c r="L17" i="179"/>
  <c r="L16" i="179"/>
  <c r="L15" i="179"/>
  <c r="L14" i="179"/>
  <c r="L13" i="179"/>
  <c r="L12" i="179"/>
  <c r="L11" i="179"/>
  <c r="D14" i="171"/>
  <c r="D12" i="171"/>
  <c r="A10" i="169"/>
  <c r="A16" i="169"/>
  <c r="A15" i="169"/>
  <c r="A14" i="169"/>
  <c r="K18" i="169"/>
  <c r="G18" i="169"/>
  <c r="G15" i="169"/>
  <c r="I13" i="169"/>
  <c r="G11" i="169"/>
  <c r="G10" i="169"/>
  <c r="G9" i="169"/>
  <c r="G7" i="169"/>
  <c r="E7" i="169"/>
  <c r="B2" i="179"/>
  <c r="A7" i="169"/>
  <c r="B1" i="176"/>
  <c r="B4" i="177"/>
  <c r="B4" i="176"/>
  <c r="B4" i="175"/>
  <c r="G43" i="174"/>
  <c r="D47" i="174"/>
  <c r="B4" i="174"/>
  <c r="B2" i="174"/>
  <c r="E34" i="173"/>
  <c r="A4" i="173"/>
  <c r="D47" i="171"/>
  <c r="A5" i="171"/>
  <c r="C110" i="170"/>
  <c r="C112" i="170"/>
  <c r="C115" i="170"/>
  <c r="C117" i="170"/>
  <c r="C119" i="170"/>
  <c r="C123" i="170"/>
  <c r="C44" i="170"/>
  <c r="C48" i="170"/>
  <c r="C50" i="170"/>
  <c r="C52" i="170"/>
  <c r="C54" i="170"/>
  <c r="C56" i="170"/>
  <c r="C72" i="170"/>
  <c r="C74" i="170"/>
  <c r="C76" i="170"/>
  <c r="C78" i="170"/>
  <c r="C80" i="170"/>
  <c r="C82" i="170"/>
  <c r="C85" i="170"/>
  <c r="C87" i="170"/>
  <c r="C89" i="170"/>
  <c r="C91" i="170"/>
  <c r="C96" i="170"/>
  <c r="C98" i="170"/>
  <c r="C100" i="170"/>
  <c r="C102" i="170"/>
  <c r="C106" i="170"/>
  <c r="C36" i="170"/>
  <c r="C39" i="170"/>
  <c r="C13" i="170"/>
  <c r="C15" i="170"/>
  <c r="C18" i="170"/>
  <c r="C21" i="170"/>
  <c r="C24" i="170"/>
  <c r="C28" i="170"/>
  <c r="A2" i="170"/>
  <c r="A1" i="171"/>
  <c r="B2" i="176"/>
  <c r="B1" i="177"/>
  <c r="A2" i="171"/>
  <c r="B1" i="174"/>
  <c r="B2" i="175"/>
  <c r="B7773" i="106"/>
  <c r="B61" i="106"/>
  <c r="B52" i="106"/>
  <c r="B51" i="106"/>
  <c r="B49" i="106"/>
  <c r="B48" i="106"/>
  <c r="B47" i="106"/>
  <c r="B46" i="106"/>
  <c r="B45" i="106"/>
  <c r="B44" i="106"/>
  <c r="B43" i="106"/>
  <c r="B42" i="106"/>
  <c r="B41" i="106"/>
  <c r="B50" i="106"/>
  <c r="F163" i="34"/>
  <c r="B7769" i="106"/>
  <c r="B7768" i="106"/>
  <c r="B7766" i="106"/>
  <c r="B7765" i="106"/>
  <c r="B7764" i="106"/>
  <c r="J85" i="28"/>
  <c r="B7758" i="106"/>
  <c r="D7758" i="106"/>
  <c r="J88" i="28"/>
  <c r="K6" i="29"/>
  <c r="B7763" i="106"/>
  <c r="B7762" i="106"/>
  <c r="K12" i="12"/>
  <c r="K23" i="12"/>
  <c r="K24" i="12"/>
  <c r="B7733" i="106"/>
  <c r="D7733" i="106"/>
  <c r="J12" i="12"/>
  <c r="J21" i="12"/>
  <c r="J23" i="12"/>
  <c r="B7729" i="106"/>
  <c r="B7734" i="106"/>
  <c r="B7726" i="106"/>
  <c r="D76" i="36"/>
  <c r="F162" i="34"/>
  <c r="B30" i="36"/>
  <c r="B33" i="36"/>
  <c r="B43" i="36"/>
  <c r="B56" i="36"/>
  <c r="B66" i="36"/>
  <c r="B70" i="36"/>
  <c r="B74" i="36"/>
  <c r="D73" i="36"/>
  <c r="C191" i="5"/>
  <c r="C201" i="5"/>
  <c r="C211" i="5"/>
  <c r="C216" i="5"/>
  <c r="C224" i="5"/>
  <c r="C228" i="5"/>
  <c r="C259" i="5"/>
  <c r="B7761" i="106"/>
  <c r="L127" i="29"/>
  <c r="L129" i="29"/>
  <c r="L151" i="29"/>
  <c r="L149" i="29"/>
  <c r="I7" i="145"/>
  <c r="I6" i="145"/>
  <c r="D78" i="36"/>
  <c r="K75" i="29"/>
  <c r="K130" i="29"/>
  <c r="K185" i="29"/>
  <c r="K122" i="29"/>
  <c r="F15" i="145"/>
  <c r="K67" i="29"/>
  <c r="K64" i="29"/>
  <c r="K59" i="29"/>
  <c r="E15" i="145"/>
  <c r="K56" i="29"/>
  <c r="E14" i="145"/>
  <c r="G14" i="145"/>
  <c r="K51" i="29"/>
  <c r="E13" i="145"/>
  <c r="G13" i="145"/>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c r="D66" i="106"/>
  <c r="D67" i="106"/>
  <c r="D68" i="106"/>
  <c r="D69" i="106"/>
  <c r="D70" i="106"/>
  <c r="D71" i="106"/>
  <c r="B72" i="106"/>
  <c r="D72" i="106"/>
  <c r="B73" i="106"/>
  <c r="D73" i="106"/>
  <c r="D74" i="106"/>
  <c r="D75" i="106"/>
  <c r="B76" i="106"/>
  <c r="D76" i="106"/>
  <c r="C13" i="3"/>
  <c r="B77" i="106"/>
  <c r="D77" i="106"/>
  <c r="D78" i="106"/>
  <c r="D79" i="106"/>
  <c r="D80" i="106"/>
  <c r="D81" i="106"/>
  <c r="D82" i="106"/>
  <c r="D83" i="106"/>
  <c r="D84" i="106"/>
  <c r="D85" i="106"/>
  <c r="B86" i="106"/>
  <c r="D86" i="106"/>
  <c r="D87" i="106"/>
  <c r="B88" i="106"/>
  <c r="D88" i="106"/>
  <c r="D89" i="106"/>
  <c r="D90" i="106"/>
  <c r="C34" i="3"/>
  <c r="B91" i="106"/>
  <c r="D91" i="106"/>
  <c r="B92" i="106"/>
  <c r="D92" i="106"/>
  <c r="D94" i="106"/>
  <c r="D95" i="106"/>
  <c r="D96" i="106"/>
  <c r="B97" i="106"/>
  <c r="D97" i="106"/>
  <c r="D98" i="106"/>
  <c r="D99" i="106"/>
  <c r="D100" i="106"/>
  <c r="D101" i="106"/>
  <c r="D102" i="106"/>
  <c r="D103" i="106"/>
  <c r="B104" i="106"/>
  <c r="D104" i="106"/>
  <c r="B105" i="106"/>
  <c r="D105" i="106"/>
  <c r="D106" i="106"/>
  <c r="D107" i="106"/>
  <c r="B108" i="106"/>
  <c r="D108" i="106"/>
  <c r="D13" i="3"/>
  <c r="B109" i="106"/>
  <c r="D109" i="106"/>
  <c r="D110" i="106"/>
  <c r="D111" i="106"/>
  <c r="D112" i="106"/>
  <c r="D113" i="106"/>
  <c r="D114" i="106"/>
  <c r="D115" i="106"/>
  <c r="D116" i="106"/>
  <c r="B117" i="106"/>
  <c r="D117" i="106"/>
  <c r="D118" i="106"/>
  <c r="B119" i="106"/>
  <c r="D119" i="106"/>
  <c r="D120" i="106"/>
  <c r="D121" i="106"/>
  <c r="D34" i="3"/>
  <c r="B123" i="106"/>
  <c r="D123" i="106"/>
  <c r="D125" i="106"/>
  <c r="B126" i="106"/>
  <c r="D126" i="106"/>
  <c r="D127" i="106"/>
  <c r="D128" i="106"/>
  <c r="B129" i="106"/>
  <c r="D129" i="106"/>
  <c r="B130" i="106"/>
  <c r="D130" i="106"/>
  <c r="E13" i="3"/>
  <c r="B131" i="106"/>
  <c r="D131" i="106"/>
  <c r="D132" i="106"/>
  <c r="D133" i="106"/>
  <c r="B134" i="106"/>
  <c r="D134" i="106"/>
  <c r="D135" i="106"/>
  <c r="D136" i="106"/>
  <c r="D137" i="106"/>
  <c r="D138" i="106"/>
  <c r="E34" i="3"/>
  <c r="B140" i="106"/>
  <c r="D140" i="106"/>
  <c r="D142" i="106"/>
  <c r="D143" i="106"/>
  <c r="D144" i="106"/>
  <c r="B145" i="106"/>
  <c r="D145" i="106"/>
  <c r="D146" i="106"/>
  <c r="D147" i="106"/>
  <c r="D148" i="106"/>
  <c r="D149" i="106"/>
  <c r="D150" i="106"/>
  <c r="D151" i="106"/>
  <c r="B152" i="106"/>
  <c r="D152" i="106"/>
  <c r="B153" i="106"/>
  <c r="D153" i="106"/>
  <c r="D154" i="106"/>
  <c r="D155" i="106"/>
  <c r="B156" i="106"/>
  <c r="D156" i="106"/>
  <c r="F13" i="3"/>
  <c r="B157" i="106"/>
  <c r="D157" i="106"/>
  <c r="D158" i="106"/>
  <c r="D159" i="106"/>
  <c r="D160" i="106"/>
  <c r="D161" i="106"/>
  <c r="D162" i="106"/>
  <c r="D163" i="106"/>
  <c r="B164" i="106"/>
  <c r="D164" i="106"/>
  <c r="D165" i="106"/>
  <c r="B166" i="106"/>
  <c r="D166" i="106"/>
  <c r="D167" i="106"/>
  <c r="D168" i="106"/>
  <c r="F34" i="3"/>
  <c r="B170" i="106"/>
  <c r="D170" i="106"/>
  <c r="D172" i="106"/>
  <c r="B173" i="106"/>
  <c r="D173" i="106"/>
  <c r="D174" i="106"/>
  <c r="D175" i="106"/>
  <c r="D176" i="106"/>
  <c r="B177" i="106"/>
  <c r="D177" i="106"/>
  <c r="D178" i="106"/>
  <c r="B179" i="106"/>
  <c r="D179" i="106"/>
  <c r="G13" i="3"/>
  <c r="B180" i="106"/>
  <c r="D180" i="106"/>
  <c r="D181" i="106"/>
  <c r="D182" i="106"/>
  <c r="D183" i="106"/>
  <c r="B184" i="106"/>
  <c r="D184" i="106"/>
  <c r="B185" i="106"/>
  <c r="D185" i="106"/>
  <c r="D186" i="106"/>
  <c r="D187" i="106"/>
  <c r="G34" i="3"/>
  <c r="B189" i="106"/>
  <c r="D189" i="106"/>
  <c r="D191" i="106"/>
  <c r="D192" i="106"/>
  <c r="D193" i="106"/>
  <c r="D194" i="106"/>
  <c r="D195" i="106"/>
  <c r="D196" i="106"/>
  <c r="D197" i="106"/>
  <c r="B198" i="106"/>
  <c r="D198" i="106"/>
  <c r="B199" i="106"/>
  <c r="D199" i="106"/>
  <c r="D200" i="106"/>
  <c r="D201" i="106"/>
  <c r="B202" i="106"/>
  <c r="D202" i="106"/>
  <c r="H13" i="3"/>
  <c r="B203" i="106"/>
  <c r="D203" i="106"/>
  <c r="D204" i="106"/>
  <c r="D205" i="106"/>
  <c r="B206" i="106"/>
  <c r="D206" i="106"/>
  <c r="D207" i="106"/>
  <c r="B208" i="106"/>
  <c r="D208" i="106"/>
  <c r="D209" i="106"/>
  <c r="D210" i="106"/>
  <c r="H34" i="3"/>
  <c r="B212" i="106"/>
  <c r="D212" i="106"/>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c r="B274" i="106"/>
  <c r="D274" i="106"/>
  <c r="B275" i="106"/>
  <c r="D275" i="106"/>
  <c r="B276" i="106"/>
  <c r="D276" i="106"/>
  <c r="D277" i="106"/>
  <c r="D278" i="106"/>
  <c r="M23" i="3"/>
  <c r="B279" i="106"/>
  <c r="D279" i="106"/>
  <c r="B280" i="106"/>
  <c r="D280" i="106"/>
  <c r="M41" i="3"/>
  <c r="B281" i="106"/>
  <c r="D281" i="106"/>
  <c r="B282" i="106"/>
  <c r="D282"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c r="B321" i="106"/>
  <c r="D321" i="106"/>
  <c r="D322" i="106"/>
  <c r="B323" i="106"/>
  <c r="D323" i="106"/>
  <c r="B324" i="106"/>
  <c r="D324" i="106"/>
  <c r="B325" i="106"/>
  <c r="D325"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c r="B501" i="106"/>
  <c r="D501" i="106"/>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c r="B619" i="106"/>
  <c r="D619" i="106"/>
  <c r="B620" i="106"/>
  <c r="D620" i="106"/>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c r="B652" i="106"/>
  <c r="D652" i="106"/>
  <c r="B653" i="106"/>
  <c r="D653" i="106"/>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c r="B706" i="106"/>
  <c r="D706" i="106"/>
  <c r="D707" i="106"/>
  <c r="D708" i="106"/>
  <c r="D709" i="106"/>
  <c r="D710" i="106"/>
  <c r="D711" i="106"/>
  <c r="B712" i="106"/>
  <c r="D712" i="106"/>
  <c r="D713" i="106"/>
  <c r="D714" i="106"/>
  <c r="D715" i="106"/>
  <c r="B716" i="106"/>
  <c r="D716" i="106"/>
  <c r="B717" i="106"/>
  <c r="D717" i="106"/>
  <c r="B718" i="106"/>
  <c r="D718" i="106"/>
  <c r="B719" i="106"/>
  <c r="D719" i="106"/>
  <c r="B721" i="106"/>
  <c r="D721" i="106"/>
  <c r="B722" i="106"/>
  <c r="D722" i="106"/>
  <c r="B723" i="106"/>
  <c r="D723" i="106"/>
  <c r="B724" i="106"/>
  <c r="D724" i="106"/>
  <c r="B725" i="106"/>
  <c r="D725" i="106"/>
  <c r="B726" i="106"/>
  <c r="D726" i="106"/>
  <c r="C42" i="29"/>
  <c r="B727" i="106"/>
  <c r="D727" i="106"/>
  <c r="B728" i="106"/>
  <c r="D728" i="106"/>
  <c r="B729" i="106"/>
  <c r="D729" i="106"/>
  <c r="B730" i="106"/>
  <c r="D730" i="106"/>
  <c r="B732" i="106"/>
  <c r="D732" i="106"/>
  <c r="B733" i="106"/>
  <c r="D733" i="106"/>
  <c r="B735" i="106"/>
  <c r="D735" i="106"/>
  <c r="B736" i="106"/>
  <c r="D736" i="106"/>
  <c r="C57" i="29"/>
  <c r="B737" i="106"/>
  <c r="D737" i="106"/>
  <c r="B738" i="106"/>
  <c r="D738" i="106"/>
  <c r="B739" i="106"/>
  <c r="D739" i="106"/>
  <c r="B740" i="106"/>
  <c r="D740" i="106"/>
  <c r="B741" i="106"/>
  <c r="D741" i="106"/>
  <c r="B742" i="106"/>
  <c r="D742" i="106"/>
  <c r="B743" i="106"/>
  <c r="D743" i="106"/>
  <c r="D744" i="106"/>
  <c r="C65" i="29"/>
  <c r="B745" i="106"/>
  <c r="D745" i="106"/>
  <c r="B746" i="106"/>
  <c r="D746" i="106"/>
  <c r="B747" i="106"/>
  <c r="D747" i="106"/>
  <c r="B748" i="106"/>
  <c r="D748" i="106"/>
  <c r="B749" i="106"/>
  <c r="D749" i="106"/>
  <c r="D750" i="106"/>
  <c r="B751" i="106"/>
  <c r="D751" i="106"/>
  <c r="D752" i="106"/>
  <c r="C72" i="29"/>
  <c r="B753" i="106"/>
  <c r="D753" i="106"/>
  <c r="B754" i="106"/>
  <c r="D754" i="106"/>
  <c r="B756" i="106"/>
  <c r="D756" i="106"/>
  <c r="D758" i="106"/>
  <c r="D759" i="106"/>
  <c r="D760" i="106"/>
  <c r="D761" i="106"/>
  <c r="D762" i="106"/>
  <c r="B763" i="106"/>
  <c r="D763" i="106"/>
  <c r="B764" i="106"/>
  <c r="D764" i="106"/>
  <c r="D765" i="106"/>
  <c r="D766" i="106"/>
  <c r="D767" i="106"/>
  <c r="D768" i="106"/>
  <c r="D769" i="106"/>
  <c r="B770" i="106"/>
  <c r="D770" i="106"/>
  <c r="D771" i="106"/>
  <c r="D772" i="106"/>
  <c r="D773" i="106"/>
  <c r="B774" i="106"/>
  <c r="D774" i="106"/>
  <c r="B775" i="106"/>
  <c r="D775" i="106"/>
  <c r="B776" i="106"/>
  <c r="D776" i="106"/>
  <c r="B777" i="106"/>
  <c r="D777" i="106"/>
  <c r="B779" i="106"/>
  <c r="D779" i="106"/>
  <c r="B780" i="106"/>
  <c r="D780" i="106"/>
  <c r="B781" i="106"/>
  <c r="D781" i="106"/>
  <c r="B782" i="106"/>
  <c r="D782" i="106"/>
  <c r="B783" i="106"/>
  <c r="D783" i="106"/>
  <c r="B784" i="106"/>
  <c r="D784" i="106"/>
  <c r="D42" i="29"/>
  <c r="B785" i="106"/>
  <c r="D785" i="106"/>
  <c r="B786" i="106"/>
  <c r="D786" i="106"/>
  <c r="B787" i="106"/>
  <c r="D787" i="106"/>
  <c r="B788" i="106"/>
  <c r="D788" i="106"/>
  <c r="D47" i="29"/>
  <c r="B789" i="106"/>
  <c r="D789" i="106"/>
  <c r="B790" i="106"/>
  <c r="D790" i="106"/>
  <c r="B791" i="106"/>
  <c r="D791" i="106"/>
  <c r="D53" i="29"/>
  <c r="B792" i="106"/>
  <c r="D792" i="106"/>
  <c r="B793" i="106"/>
  <c r="D793" i="106"/>
  <c r="B794" i="106"/>
  <c r="D794" i="106"/>
  <c r="D57" i="29"/>
  <c r="B795" i="106"/>
  <c r="D795" i="106"/>
  <c r="B796" i="106"/>
  <c r="D796" i="106"/>
  <c r="B797" i="106"/>
  <c r="D797" i="106"/>
  <c r="B798" i="106"/>
  <c r="D798" i="106"/>
  <c r="B799" i="106"/>
  <c r="D799" i="106"/>
  <c r="B800" i="106"/>
  <c r="D800" i="106"/>
  <c r="B801" i="106"/>
  <c r="D801" i="106"/>
  <c r="D802" i="106"/>
  <c r="D65" i="29"/>
  <c r="B803" i="106"/>
  <c r="D803" i="106"/>
  <c r="B804" i="106"/>
  <c r="D804" i="106"/>
  <c r="B805" i="106"/>
  <c r="D805" i="106"/>
  <c r="B806" i="106"/>
  <c r="D806" i="106"/>
  <c r="B807" i="106"/>
  <c r="D807" i="106"/>
  <c r="D808" i="106"/>
  <c r="B809" i="106"/>
  <c r="D809" i="106"/>
  <c r="D810" i="106"/>
  <c r="D72" i="29"/>
  <c r="B811" i="106"/>
  <c r="D811" i="106"/>
  <c r="B812" i="106"/>
  <c r="D812" i="106"/>
  <c r="B814" i="106"/>
  <c r="D814" i="106"/>
  <c r="D816" i="106"/>
  <c r="D817" i="106"/>
  <c r="D818" i="106"/>
  <c r="D819" i="106"/>
  <c r="D820" i="106"/>
  <c r="B821" i="106"/>
  <c r="D821" i="106"/>
  <c r="B822" i="106"/>
  <c r="D822" i="106"/>
  <c r="D823" i="106"/>
  <c r="D824" i="106"/>
  <c r="D825" i="106"/>
  <c r="D826" i="106"/>
  <c r="D827" i="106"/>
  <c r="B828" i="106"/>
  <c r="D828" i="106"/>
  <c r="D829" i="106"/>
  <c r="D830" i="106"/>
  <c r="D831" i="106"/>
  <c r="B832" i="106"/>
  <c r="D832" i="106"/>
  <c r="B833" i="106"/>
  <c r="D833" i="106"/>
  <c r="B834" i="106"/>
  <c r="D834" i="106"/>
  <c r="B835" i="106"/>
  <c r="D835" i="106"/>
  <c r="E33" i="29"/>
  <c r="B836" i="106"/>
  <c r="D836" i="106"/>
  <c r="B837" i="106"/>
  <c r="D837" i="106"/>
  <c r="B838" i="106"/>
  <c r="D838" i="106"/>
  <c r="B839" i="106"/>
  <c r="D839" i="106"/>
  <c r="B840" i="106"/>
  <c r="D840" i="106"/>
  <c r="B841" i="106"/>
  <c r="D841" i="106"/>
  <c r="B842" i="106"/>
  <c r="D842" i="106"/>
  <c r="E42" i="29"/>
  <c r="B843" i="106"/>
  <c r="D843" i="106"/>
  <c r="B844" i="106"/>
  <c r="D844" i="106"/>
  <c r="B845" i="106"/>
  <c r="D845" i="106"/>
  <c r="B846" i="106"/>
  <c r="D846" i="106"/>
  <c r="E47" i="29"/>
  <c r="B848" i="106"/>
  <c r="D848" i="106"/>
  <c r="B849" i="106"/>
  <c r="D849" i="106"/>
  <c r="E53" i="29"/>
  <c r="B850" i="106"/>
  <c r="D850" i="106"/>
  <c r="B851" i="106"/>
  <c r="D851" i="106"/>
  <c r="B852" i="106"/>
  <c r="D852" i="106"/>
  <c r="E57" i="29"/>
  <c r="B853" i="106"/>
  <c r="D853" i="106"/>
  <c r="B854" i="106"/>
  <c r="D854" i="106"/>
  <c r="B855" i="106"/>
  <c r="D855" i="106"/>
  <c r="B856" i="106"/>
  <c r="D856" i="106"/>
  <c r="B857" i="106"/>
  <c r="D857" i="106"/>
  <c r="B858" i="106"/>
  <c r="D858" i="106"/>
  <c r="B859" i="106"/>
  <c r="D859" i="106"/>
  <c r="D860" i="106"/>
  <c r="E65" i="29"/>
  <c r="B861" i="106"/>
  <c r="D861" i="106"/>
  <c r="B862" i="106"/>
  <c r="D862" i="106"/>
  <c r="B863" i="106"/>
  <c r="D863" i="106"/>
  <c r="B864" i="106"/>
  <c r="D864" i="106"/>
  <c r="B865" i="106"/>
  <c r="D865" i="106"/>
  <c r="D866" i="106"/>
  <c r="B867" i="106"/>
  <c r="D867" i="106"/>
  <c r="D868" i="106"/>
  <c r="E72" i="29"/>
  <c r="B869" i="106"/>
  <c r="D869" i="106"/>
  <c r="B870" i="106"/>
  <c r="D870" i="106"/>
  <c r="B872" i="106"/>
  <c r="D872" i="106"/>
  <c r="E84" i="29"/>
  <c r="B2789" i="106"/>
  <c r="D2789" i="106"/>
  <c r="E100" i="29"/>
  <c r="D874" i="106"/>
  <c r="D875" i="106"/>
  <c r="D876" i="106"/>
  <c r="D877" i="106"/>
  <c r="D878" i="106"/>
  <c r="B879" i="106"/>
  <c r="D879" i="106"/>
  <c r="B880" i="106"/>
  <c r="D880" i="106"/>
  <c r="D881" i="106"/>
  <c r="D882" i="106"/>
  <c r="D883" i="106"/>
  <c r="D884" i="106"/>
  <c r="D885" i="106"/>
  <c r="B886" i="106"/>
  <c r="D886" i="106"/>
  <c r="D887" i="106"/>
  <c r="D888" i="106"/>
  <c r="D889" i="106"/>
  <c r="B890" i="106"/>
  <c r="D890" i="106"/>
  <c r="B891" i="106"/>
  <c r="D891" i="106"/>
  <c r="B892" i="106"/>
  <c r="D892" i="106"/>
  <c r="B893" i="106"/>
  <c r="D893" i="106"/>
  <c r="B895" i="106"/>
  <c r="D895" i="106"/>
  <c r="B896" i="106"/>
  <c r="D896" i="106"/>
  <c r="B897" i="106"/>
  <c r="D897" i="106"/>
  <c r="B898" i="106"/>
  <c r="D898" i="106"/>
  <c r="B899" i="106"/>
  <c r="D899" i="106"/>
  <c r="B900" i="106"/>
  <c r="D900" i="106"/>
  <c r="F42" i="29"/>
  <c r="B901" i="106"/>
  <c r="D901" i="106"/>
  <c r="B902" i="106"/>
  <c r="D902" i="106"/>
  <c r="B903" i="106"/>
  <c r="D903" i="106"/>
  <c r="B904" i="106"/>
  <c r="D904" i="106"/>
  <c r="F47" i="29"/>
  <c r="B905" i="106"/>
  <c r="D905" i="106"/>
  <c r="B906" i="106"/>
  <c r="D906" i="106"/>
  <c r="B907" i="106"/>
  <c r="D907" i="106"/>
  <c r="F53" i="29"/>
  <c r="B908" i="106"/>
  <c r="D908" i="106"/>
  <c r="B909" i="106"/>
  <c r="D909" i="106"/>
  <c r="B910" i="106"/>
  <c r="D910" i="106"/>
  <c r="F57" i="29"/>
  <c r="B911" i="106"/>
  <c r="D911" i="106"/>
  <c r="B912" i="106"/>
  <c r="D912" i="106"/>
  <c r="B913" i="106"/>
  <c r="D913" i="106"/>
  <c r="B914" i="106"/>
  <c r="D914" i="106"/>
  <c r="B915" i="106"/>
  <c r="D915" i="106"/>
  <c r="B916" i="106"/>
  <c r="D916" i="106"/>
  <c r="B917" i="106"/>
  <c r="D917" i="106"/>
  <c r="D918" i="106"/>
  <c r="F65" i="29"/>
  <c r="B919" i="106"/>
  <c r="D919" i="106"/>
  <c r="B920" i="106"/>
  <c r="D920" i="106"/>
  <c r="B921" i="106"/>
  <c r="D921" i="106"/>
  <c r="B922" i="106"/>
  <c r="D922" i="106"/>
  <c r="B923" i="106"/>
  <c r="D923" i="106"/>
  <c r="D924" i="106"/>
  <c r="B925" i="106"/>
  <c r="D925" i="106"/>
  <c r="D926" i="106"/>
  <c r="F72" i="29"/>
  <c r="B927" i="106"/>
  <c r="D927" i="106"/>
  <c r="B928" i="106"/>
  <c r="D928" i="106"/>
  <c r="B930" i="106"/>
  <c r="D930" i="106"/>
  <c r="D932" i="106"/>
  <c r="D933" i="106"/>
  <c r="D934" i="106"/>
  <c r="D935" i="106"/>
  <c r="D936" i="106"/>
  <c r="B937" i="106"/>
  <c r="D937" i="106"/>
  <c r="B938" i="106"/>
  <c r="D938" i="106"/>
  <c r="D939" i="106"/>
  <c r="D940" i="106"/>
  <c r="D941" i="106"/>
  <c r="D942" i="106"/>
  <c r="D943" i="106"/>
  <c r="B944" i="106"/>
  <c r="D944" i="106"/>
  <c r="D945" i="106"/>
  <c r="D946" i="106"/>
  <c r="D947" i="106"/>
  <c r="B948" i="106"/>
  <c r="D948" i="106"/>
  <c r="B949" i="106"/>
  <c r="D949" i="106"/>
  <c r="B950" i="106"/>
  <c r="D950" i="106"/>
  <c r="B951" i="106"/>
  <c r="D951" i="106"/>
  <c r="B953" i="106"/>
  <c r="D953" i="106"/>
  <c r="B954" i="106"/>
  <c r="D954" i="106"/>
  <c r="B955" i="106"/>
  <c r="D955" i="106"/>
  <c r="B956" i="106"/>
  <c r="D956" i="106"/>
  <c r="B957" i="106"/>
  <c r="D957" i="106"/>
  <c r="B958" i="106"/>
  <c r="D958" i="106"/>
  <c r="G42" i="29"/>
  <c r="B959" i="106"/>
  <c r="D959" i="106"/>
  <c r="B960" i="106"/>
  <c r="D960" i="106"/>
  <c r="B961" i="106"/>
  <c r="D961" i="106"/>
  <c r="B962" i="106"/>
  <c r="D962" i="106"/>
  <c r="G47" i="29"/>
  <c r="B963" i="106"/>
  <c r="D963" i="106"/>
  <c r="B964" i="106"/>
  <c r="D964" i="106"/>
  <c r="B965" i="106"/>
  <c r="D965" i="106"/>
  <c r="G53" i="29"/>
  <c r="B966" i="106"/>
  <c r="D966" i="106"/>
  <c r="B967" i="106"/>
  <c r="D967" i="106"/>
  <c r="B968" i="106"/>
  <c r="D968" i="106"/>
  <c r="G57" i="29"/>
  <c r="B969" i="106"/>
  <c r="D969" i="106"/>
  <c r="B970" i="106"/>
  <c r="D970" i="106"/>
  <c r="B971" i="106"/>
  <c r="D971" i="106"/>
  <c r="B972" i="106"/>
  <c r="D972" i="106"/>
  <c r="B973" i="106"/>
  <c r="D973" i="106"/>
  <c r="B974" i="106"/>
  <c r="D974" i="106"/>
  <c r="B975" i="106"/>
  <c r="D975" i="106"/>
  <c r="D976" i="106"/>
  <c r="G65" i="29"/>
  <c r="B977" i="106"/>
  <c r="D977" i="106"/>
  <c r="B978" i="106"/>
  <c r="D978" i="106"/>
  <c r="B979" i="106"/>
  <c r="D979" i="106"/>
  <c r="B980" i="106"/>
  <c r="D980" i="106"/>
  <c r="B981" i="106"/>
  <c r="D981" i="106"/>
  <c r="D982" i="106"/>
  <c r="B983" i="106"/>
  <c r="D983" i="106"/>
  <c r="D984" i="106"/>
  <c r="G72" i="29"/>
  <c r="B985" i="106"/>
  <c r="D985" i="106"/>
  <c r="B986" i="106"/>
  <c r="D986" i="106"/>
  <c r="B988" i="106"/>
  <c r="D988" i="106"/>
  <c r="D990" i="106"/>
  <c r="D991" i="106"/>
  <c r="D992" i="106"/>
  <c r="D993" i="106"/>
  <c r="D994" i="106"/>
  <c r="B995" i="106"/>
  <c r="D995" i="106"/>
  <c r="B996" i="106"/>
  <c r="D996" i="106"/>
  <c r="D997" i="106"/>
  <c r="D998" i="106"/>
  <c r="D999" i="106"/>
  <c r="D1000" i="106"/>
  <c r="D1001" i="106"/>
  <c r="B1002" i="106"/>
  <c r="D1002" i="106"/>
  <c r="D1003" i="106"/>
  <c r="D1004" i="106"/>
  <c r="D1005" i="106"/>
  <c r="B1006" i="106"/>
  <c r="D1006" i="106"/>
  <c r="B1007" i="106"/>
  <c r="D1007" i="106"/>
  <c r="B1008" i="106"/>
  <c r="D1008" i="106"/>
  <c r="B1009" i="106"/>
  <c r="D1009" i="106"/>
  <c r="B1011" i="106"/>
  <c r="D1011" i="106"/>
  <c r="B1012" i="106"/>
  <c r="D1012" i="106"/>
  <c r="B1013" i="106"/>
  <c r="D1013" i="106"/>
  <c r="B1014" i="106"/>
  <c r="D1014" i="106"/>
  <c r="B1015" i="106"/>
  <c r="D1015" i="106"/>
  <c r="B1016" i="106"/>
  <c r="D1016" i="106"/>
  <c r="H42" i="29"/>
  <c r="B1017" i="106"/>
  <c r="D1017" i="106"/>
  <c r="B1018" i="106"/>
  <c r="D1018" i="106"/>
  <c r="B1019" i="106"/>
  <c r="D1019" i="106"/>
  <c r="B1020" i="106"/>
  <c r="D1020" i="106"/>
  <c r="H47" i="29"/>
  <c r="B1022" i="106"/>
  <c r="D1022" i="106"/>
  <c r="B1023" i="106"/>
  <c r="D1023" i="106"/>
  <c r="H53" i="29"/>
  <c r="B1024" i="106"/>
  <c r="D1024" i="106"/>
  <c r="B1025" i="106"/>
  <c r="D1025" i="106"/>
  <c r="B1026" i="106"/>
  <c r="D1026" i="106"/>
  <c r="H57" i="29"/>
  <c r="B1027" i="106"/>
  <c r="D1027" i="106"/>
  <c r="B1028" i="106"/>
  <c r="D1028" i="106"/>
  <c r="B1029" i="106"/>
  <c r="D1029" i="106"/>
  <c r="B1030" i="106"/>
  <c r="D1030" i="106"/>
  <c r="B1031" i="106"/>
  <c r="D1031" i="106"/>
  <c r="B1032" i="106"/>
  <c r="D1032" i="106"/>
  <c r="B1033" i="106"/>
  <c r="D1033" i="106"/>
  <c r="D1034" i="106"/>
  <c r="H65" i="29"/>
  <c r="B1035" i="106"/>
  <c r="D1035" i="106"/>
  <c r="B1036" i="106"/>
  <c r="D1036" i="106"/>
  <c r="B1037" i="106"/>
  <c r="D1037" i="106"/>
  <c r="B1038" i="106"/>
  <c r="D1038" i="106"/>
  <c r="B1039" i="106"/>
  <c r="D1039" i="106"/>
  <c r="D1040" i="106"/>
  <c r="B1041" i="106"/>
  <c r="D1041" i="106"/>
  <c r="D1042" i="106"/>
  <c r="H72" i="29"/>
  <c r="B1043" i="106"/>
  <c r="D1043" i="106"/>
  <c r="B1044" i="106"/>
  <c r="D1044" i="106"/>
  <c r="B1046" i="106"/>
  <c r="D1046" i="106"/>
  <c r="H84" i="29"/>
  <c r="H92" i="29"/>
  <c r="K92" i="29"/>
  <c r="H100" i="29"/>
  <c r="B1048" i="106"/>
  <c r="D1048" i="106"/>
  <c r="B1049" i="106"/>
  <c r="D1049" i="106"/>
  <c r="D1050" i="106"/>
  <c r="B1051" i="106"/>
  <c r="D1051" i="106"/>
  <c r="D1052" i="106"/>
  <c r="H110" i="29"/>
  <c r="B1053" i="106"/>
  <c r="D1053"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c r="D1094" i="106"/>
  <c r="D1095" i="106"/>
  <c r="D1096" i="106"/>
  <c r="D1097" i="106"/>
  <c r="D1098" i="106"/>
  <c r="D1099" i="106"/>
  <c r="K18" i="29"/>
  <c r="B1100" i="106"/>
  <c r="D1100" i="106"/>
  <c r="D1101" i="106"/>
  <c r="D1102" i="106"/>
  <c r="D1103" i="106"/>
  <c r="K12" i="29"/>
  <c r="B1104" i="106"/>
  <c r="D1104" i="106"/>
  <c r="K14" i="29"/>
  <c r="B1106" i="106"/>
  <c r="D1106" i="106"/>
  <c r="K15" i="29"/>
  <c r="B1107" i="106"/>
  <c r="D1107" i="106"/>
  <c r="K36" i="29"/>
  <c r="K37" i="29"/>
  <c r="B1110" i="106"/>
  <c r="D1110" i="106"/>
  <c r="K38" i="29"/>
  <c r="B1111" i="106"/>
  <c r="D1111" i="106"/>
  <c r="K39" i="29"/>
  <c r="B1112" i="106"/>
  <c r="D1112" i="106"/>
  <c r="K40" i="29"/>
  <c r="B1113" i="106"/>
  <c r="D1113" i="106"/>
  <c r="K41" i="29"/>
  <c r="B1114" i="106"/>
  <c r="D1114" i="106"/>
  <c r="K46" i="29"/>
  <c r="B1118" i="106"/>
  <c r="D1118" i="106"/>
  <c r="K49" i="29"/>
  <c r="B1120" i="106"/>
  <c r="D1120" i="106"/>
  <c r="K55" i="29"/>
  <c r="B1124" i="106"/>
  <c r="D1124" i="106"/>
  <c r="B1126" i="106"/>
  <c r="D1126" i="106"/>
  <c r="K60" i="29"/>
  <c r="K61" i="29"/>
  <c r="B1128" i="106"/>
  <c r="D1128" i="106"/>
  <c r="K62" i="29"/>
  <c r="B1129" i="106"/>
  <c r="D1129" i="106"/>
  <c r="K63" i="29"/>
  <c r="B1130" i="106"/>
  <c r="D1130" i="106"/>
  <c r="D1132" i="106"/>
  <c r="K68" i="29"/>
  <c r="K69" i="29"/>
  <c r="B1136" i="106"/>
  <c r="D1136" i="106"/>
  <c r="K70" i="29"/>
  <c r="B1137" i="106"/>
  <c r="D1137" i="106"/>
  <c r="D1138" i="106"/>
  <c r="K71" i="29"/>
  <c r="B1139" i="106"/>
  <c r="D1139" i="106"/>
  <c r="D1140" i="106"/>
  <c r="K73" i="29"/>
  <c r="B1142" i="106"/>
  <c r="D1142" i="106"/>
  <c r="K78" i="29"/>
  <c r="K79" i="29"/>
  <c r="K80" i="29"/>
  <c r="K81" i="29"/>
  <c r="K82" i="29"/>
  <c r="K83" i="29"/>
  <c r="K93" i="29"/>
  <c r="K94" i="29"/>
  <c r="K95" i="29"/>
  <c r="K96" i="29"/>
  <c r="K97" i="29"/>
  <c r="K98" i="29"/>
  <c r="K99" i="29"/>
  <c r="K101" i="29"/>
  <c r="K105" i="29"/>
  <c r="K106" i="29"/>
  <c r="B1147" i="106"/>
  <c r="D1147" i="106"/>
  <c r="D1148" i="106"/>
  <c r="K109" i="29"/>
  <c r="B1149" i="106"/>
  <c r="D1149" i="106"/>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c r="B1220" i="106"/>
  <c r="D1220" i="106"/>
  <c r="B1221" i="106"/>
  <c r="D1221" i="106"/>
  <c r="D1222" i="106"/>
  <c r="C127" i="29"/>
  <c r="B1223" i="106"/>
  <c r="D1223" i="106"/>
  <c r="B1224" i="106"/>
  <c r="D1224" i="106"/>
  <c r="C129" i="29"/>
  <c r="B1227" i="106"/>
  <c r="D1227" i="106"/>
  <c r="B1228" i="106"/>
  <c r="D1228" i="106"/>
  <c r="B1229" i="106"/>
  <c r="D1229" i="106"/>
  <c r="D1230" i="106"/>
  <c r="D127" i="29"/>
  <c r="B1232" i="106"/>
  <c r="D1232" i="106"/>
  <c r="B1235" i="106"/>
  <c r="D1235" i="106"/>
  <c r="B1236" i="106"/>
  <c r="D1236" i="106"/>
  <c r="B1237" i="106"/>
  <c r="D1237" i="106"/>
  <c r="D1238" i="106"/>
  <c r="E127" i="29"/>
  <c r="B1240" i="106"/>
  <c r="D1240" i="106"/>
  <c r="B1243" i="106"/>
  <c r="D1243" i="106"/>
  <c r="B1244" i="106"/>
  <c r="D1244" i="106"/>
  <c r="B1245" i="106"/>
  <c r="D1245" i="106"/>
  <c r="D1246" i="106"/>
  <c r="F127" i="29"/>
  <c r="B1248" i="106"/>
  <c r="D1248" i="106"/>
  <c r="B1251" i="106"/>
  <c r="D1251" i="106"/>
  <c r="B1252" i="106"/>
  <c r="D1252" i="106"/>
  <c r="B1253" i="106"/>
  <c r="D1253" i="106"/>
  <c r="B1254" i="106"/>
  <c r="D1254" i="106"/>
  <c r="D1255" i="106"/>
  <c r="G127" i="29"/>
  <c r="B1257" i="106"/>
  <c r="D1257" i="106"/>
  <c r="B1260" i="106"/>
  <c r="D1260" i="106"/>
  <c r="B1261" i="106"/>
  <c r="D1261" i="106"/>
  <c r="B1262" i="106"/>
  <c r="D1262" i="106"/>
  <c r="D1263" i="106"/>
  <c r="H127" i="29"/>
  <c r="B1265" i="106"/>
  <c r="D1265" i="106"/>
  <c r="H139" i="29"/>
  <c r="B1267" i="106"/>
  <c r="D1267" i="106"/>
  <c r="B1268" i="106"/>
  <c r="D1268" i="106"/>
  <c r="B1269" i="106"/>
  <c r="D1269" i="106"/>
  <c r="B1270" i="106"/>
  <c r="D1270" i="106"/>
  <c r="D1271" i="106"/>
  <c r="H147" i="29"/>
  <c r="H149" i="29"/>
  <c r="B1272" i="106"/>
  <c r="D1272" i="106"/>
  <c r="B1274" i="106"/>
  <c r="D1274" i="106"/>
  <c r="K123" i="29"/>
  <c r="K124" i="29"/>
  <c r="B1276" i="106"/>
  <c r="D1276" i="106"/>
  <c r="K126" i="29"/>
  <c r="B1277" i="106"/>
  <c r="D1277" i="106"/>
  <c r="D1278" i="106"/>
  <c r="K125" i="29"/>
  <c r="K128" i="29"/>
  <c r="B1280" i="106"/>
  <c r="D1280" i="106"/>
  <c r="K120" i="29"/>
  <c r="K134" i="29"/>
  <c r="K135" i="29"/>
  <c r="B2987" i="106"/>
  <c r="D2987" i="106"/>
  <c r="K136" i="29"/>
  <c r="B2988" i="106"/>
  <c r="D2988" i="106"/>
  <c r="K138" i="29"/>
  <c r="K142" i="29"/>
  <c r="K143" i="29"/>
  <c r="B1284" i="106"/>
  <c r="D1284" i="106"/>
  <c r="K146" i="29"/>
  <c r="B1285" i="106"/>
  <c r="D1285" i="106"/>
  <c r="D1286" i="106"/>
  <c r="K144" i="29"/>
  <c r="K145" i="29"/>
  <c r="B2811" i="106"/>
  <c r="D2811" i="106"/>
  <c r="K148" i="29"/>
  <c r="B7050" i="106"/>
  <c r="D7050" i="106"/>
  <c r="D1290" i="106"/>
  <c r="D1291" i="106"/>
  <c r="D1292" i="106"/>
  <c r="D1293" i="106"/>
  <c r="D1294" i="106"/>
  <c r="D1295" i="106"/>
  <c r="D1296" i="106"/>
  <c r="D1297" i="106"/>
  <c r="D1298" i="106"/>
  <c r="D1299" i="106"/>
  <c r="D1300" i="106"/>
  <c r="D1301" i="106"/>
  <c r="D1302" i="106"/>
  <c r="D1303" i="106"/>
  <c r="D1304" i="106"/>
  <c r="D1305" i="106"/>
  <c r="D1306" i="106"/>
  <c r="B1307" i="106"/>
  <c r="D1307" i="106"/>
  <c r="E172" i="29"/>
  <c r="B1308" i="106"/>
  <c r="D1308" i="106"/>
  <c r="B1310" i="106"/>
  <c r="D1310" i="106"/>
  <c r="B1311" i="106"/>
  <c r="D1311" i="106"/>
  <c r="B1312" i="106"/>
  <c r="D1312" i="106"/>
  <c r="B1313" i="106"/>
  <c r="D1313" i="106"/>
  <c r="H168" i="29"/>
  <c r="B1314" i="106"/>
  <c r="D1314" i="106"/>
  <c r="B1315" i="106"/>
  <c r="D1315" i="106"/>
  <c r="B1316" i="106"/>
  <c r="D1316" i="106"/>
  <c r="D1319" i="106"/>
  <c r="D1320" i="106"/>
  <c r="D1321" i="106"/>
  <c r="D1322" i="106"/>
  <c r="B1323" i="106"/>
  <c r="D1323" i="106"/>
  <c r="K163" i="29"/>
  <c r="B1324" i="106"/>
  <c r="D1324" i="106"/>
  <c r="K164" i="29"/>
  <c r="B1325" i="106"/>
  <c r="D1325" i="106"/>
  <c r="K169" i="29"/>
  <c r="B1326" i="106"/>
  <c r="D1326" i="106"/>
  <c r="K167" i="29"/>
  <c r="B1327" i="106"/>
  <c r="D1327" i="106"/>
  <c r="K165" i="29"/>
  <c r="B2818" i="106"/>
  <c r="K166" i="29"/>
  <c r="K170" i="29"/>
  <c r="B1329" i="106"/>
  <c r="D1329" i="106"/>
  <c r="K171" i="29"/>
  <c r="B1330" i="106"/>
  <c r="D1330" i="106"/>
  <c r="D1334" i="106"/>
  <c r="B1335" i="106"/>
  <c r="D1335" i="106"/>
  <c r="D1336" i="106"/>
  <c r="D1337" i="106"/>
  <c r="B1338" i="106"/>
  <c r="D1338" i="106"/>
  <c r="C184" i="29"/>
  <c r="B1341" i="106"/>
  <c r="D1341" i="106"/>
  <c r="D1342" i="106"/>
  <c r="D1343" i="106"/>
  <c r="B1344" i="106"/>
  <c r="D1344" i="106"/>
  <c r="D184" i="29"/>
  <c r="B1347" i="106"/>
  <c r="D1347" i="106"/>
  <c r="D1348" i="106"/>
  <c r="D1349" i="106"/>
  <c r="B1350" i="106"/>
  <c r="D1350" i="106"/>
  <c r="E184" i="29"/>
  <c r="B1351" i="106"/>
  <c r="D1351" i="106"/>
  <c r="E194" i="29"/>
  <c r="E196" i="29"/>
  <c r="B1354" i="106"/>
  <c r="D1354" i="106"/>
  <c r="D1355" i="106"/>
  <c r="D1356" i="106"/>
  <c r="B1357" i="106"/>
  <c r="D1357" i="106"/>
  <c r="F184" i="29"/>
  <c r="B1360" i="106"/>
  <c r="D1360" i="106"/>
  <c r="D1361" i="106"/>
  <c r="D1362" i="106"/>
  <c r="B1363" i="106"/>
  <c r="D1363" i="106"/>
  <c r="G184" i="29"/>
  <c r="B1364" i="106"/>
  <c r="D1364" i="106"/>
  <c r="B1366" i="106"/>
  <c r="D1366" i="106"/>
  <c r="D1367" i="106"/>
  <c r="D1368" i="106"/>
  <c r="B1369" i="106"/>
  <c r="D1369" i="106"/>
  <c r="H184" i="29"/>
  <c r="B1370" i="106"/>
  <c r="D1370" i="106"/>
  <c r="B1371" i="106"/>
  <c r="D1371" i="106"/>
  <c r="B1372" i="106"/>
  <c r="D1372" i="106"/>
  <c r="B1373" i="106"/>
  <c r="D1373" i="106"/>
  <c r="D1374" i="106"/>
  <c r="H204" i="29"/>
  <c r="H208" i="29"/>
  <c r="B1375" i="106"/>
  <c r="D1375" i="106"/>
  <c r="H194" i="29"/>
  <c r="K182" i="29"/>
  <c r="B1377" i="106"/>
  <c r="D1377" i="106"/>
  <c r="D1378" i="106"/>
  <c r="D1379" i="106"/>
  <c r="K183" i="29"/>
  <c r="B1380" i="106"/>
  <c r="D1380" i="106"/>
  <c r="K180" i="29"/>
  <c r="K188" i="29"/>
  <c r="B3007" i="106"/>
  <c r="D3007" i="106"/>
  <c r="K189" i="29"/>
  <c r="K190" i="29"/>
  <c r="K191" i="29"/>
  <c r="K192" i="29"/>
  <c r="K193" i="29"/>
  <c r="K195" i="29"/>
  <c r="B2839" i="106"/>
  <c r="D2839" i="106"/>
  <c r="K199" i="29"/>
  <c r="B1383" i="106"/>
  <c r="D1383" i="106"/>
  <c r="K200" i="29"/>
  <c r="B1384" i="106"/>
  <c r="D1384" i="106"/>
  <c r="K203" i="29"/>
  <c r="B1385" i="106"/>
  <c r="D1385" i="106"/>
  <c r="D1386" i="106"/>
  <c r="K201" i="29"/>
  <c r="B2841" i="106"/>
  <c r="D2841" i="106"/>
  <c r="K202" i="29"/>
  <c r="K205" i="29"/>
  <c r="K206" i="29"/>
  <c r="K207" i="29"/>
  <c r="D1390" i="106"/>
  <c r="D1391" i="106"/>
  <c r="D1392" i="106"/>
  <c r="D1393" i="106"/>
  <c r="D1394" i="106"/>
  <c r="D1395" i="106"/>
  <c r="B1396" i="106"/>
  <c r="D1396" i="106"/>
  <c r="D1397" i="106"/>
  <c r="D1398" i="106"/>
  <c r="D1399" i="106"/>
  <c r="D1400" i="106"/>
  <c r="D1401" i="106"/>
  <c r="B1402" i="106"/>
  <c r="D1402" i="106"/>
  <c r="D1403" i="106"/>
  <c r="D1404" i="106"/>
  <c r="D1405" i="106"/>
  <c r="B1406" i="106"/>
  <c r="D1406" i="106"/>
  <c r="B1407" i="106"/>
  <c r="D1407" i="106"/>
  <c r="B1408" i="106"/>
  <c r="D1408" i="106"/>
  <c r="B1409" i="106"/>
  <c r="D1409" i="106"/>
  <c r="D229" i="29"/>
  <c r="B1410" i="106"/>
  <c r="D1410" i="106"/>
  <c r="B1411" i="106"/>
  <c r="D1411" i="106"/>
  <c r="B1412" i="106"/>
  <c r="D1412" i="106"/>
  <c r="B1413" i="106"/>
  <c r="D1413" i="106"/>
  <c r="B1414" i="106"/>
  <c r="D1414" i="106"/>
  <c r="B1415" i="106"/>
  <c r="D1415" i="106"/>
  <c r="B1416" i="106"/>
  <c r="D1416" i="106"/>
  <c r="D238" i="29"/>
  <c r="B1418" i="106"/>
  <c r="D1418" i="106"/>
  <c r="B1419" i="106"/>
  <c r="D1419" i="106"/>
  <c r="B1420" i="106"/>
  <c r="D1420" i="106"/>
  <c r="D243" i="29"/>
  <c r="B1421" i="106"/>
  <c r="D1421" i="106"/>
  <c r="B1422" i="106"/>
  <c r="D1422" i="106"/>
  <c r="B1423" i="106"/>
  <c r="D1423" i="106"/>
  <c r="D257" i="29"/>
  <c r="B1424" i="106"/>
  <c r="D1424" i="106"/>
  <c r="B1425" i="106"/>
  <c r="D1425" i="106"/>
  <c r="B1426" i="106"/>
  <c r="D1426" i="106"/>
  <c r="D261" i="29"/>
  <c r="B1427" i="106"/>
  <c r="D1427" i="106"/>
  <c r="B1428" i="106"/>
  <c r="D1428" i="106"/>
  <c r="B1429" i="106"/>
  <c r="D1429" i="106"/>
  <c r="B1430" i="106"/>
  <c r="D1430" i="106"/>
  <c r="B1431" i="106"/>
  <c r="D1431" i="106"/>
  <c r="B1432" i="106"/>
  <c r="D1432" i="106"/>
  <c r="B1433" i="106"/>
  <c r="D1433" i="106"/>
  <c r="B1434" i="106"/>
  <c r="D1434" i="106"/>
  <c r="D1435" i="106"/>
  <c r="D270" i="29"/>
  <c r="B1436" i="106"/>
  <c r="D1436" i="106"/>
  <c r="B1437" i="106"/>
  <c r="D1437" i="106"/>
  <c r="B1438" i="106"/>
  <c r="D1438" i="106"/>
  <c r="B1439" i="106"/>
  <c r="D1439" i="106"/>
  <c r="B1440" i="106"/>
  <c r="D1440" i="106"/>
  <c r="D1441" i="106"/>
  <c r="B1442" i="106"/>
  <c r="D1442" i="106"/>
  <c r="D1443" i="106"/>
  <c r="D277" i="29"/>
  <c r="B1444" i="106"/>
  <c r="D1444" i="106"/>
  <c r="B1445" i="106"/>
  <c r="D1445" i="106"/>
  <c r="B1447" i="106"/>
  <c r="D1447" i="106"/>
  <c r="B1449" i="106"/>
  <c r="D1449" i="106"/>
  <c r="B1450" i="106"/>
  <c r="D1450" i="106"/>
  <c r="B1451" i="106"/>
  <c r="D1451" i="106"/>
  <c r="H293" i="29"/>
  <c r="B1452" i="106"/>
  <c r="D1452" i="106"/>
  <c r="D1453" i="106"/>
  <c r="D1455" i="106"/>
  <c r="D1456" i="106"/>
  <c r="D1457" i="106"/>
  <c r="D1458" i="106"/>
  <c r="D1459" i="106"/>
  <c r="K225" i="29"/>
  <c r="B1460" i="106"/>
  <c r="D1460" i="106"/>
  <c r="D1461" i="106"/>
  <c r="D1462" i="106"/>
  <c r="D1463" i="106"/>
  <c r="D1464" i="106"/>
  <c r="D1465" i="106"/>
  <c r="K227" i="29"/>
  <c r="B1466" i="106"/>
  <c r="D1466" i="106"/>
  <c r="D1467" i="106"/>
  <c r="D1468" i="106"/>
  <c r="D1469" i="106"/>
  <c r="K221" i="29"/>
  <c r="B1470" i="106"/>
  <c r="D1470" i="106"/>
  <c r="K222" i="29"/>
  <c r="B1471" i="106"/>
  <c r="D1471" i="106"/>
  <c r="K223" i="29"/>
  <c r="B1472" i="106"/>
  <c r="D1472" i="106"/>
  <c r="K224" i="29"/>
  <c r="B1473" i="106"/>
  <c r="D1473" i="106"/>
  <c r="K215" i="29"/>
  <c r="B3390" i="106"/>
  <c r="D3390" i="106"/>
  <c r="K216" i="29"/>
  <c r="K217" i="29"/>
  <c r="B3391" i="106"/>
  <c r="D3391" i="106"/>
  <c r="K218" i="29"/>
  <c r="K219" i="29"/>
  <c r="B3065" i="106"/>
  <c r="D3065" i="106"/>
  <c r="K220" i="29"/>
  <c r="K226" i="29"/>
  <c r="K228" i="29"/>
  <c r="K232" i="29"/>
  <c r="K233" i="29"/>
  <c r="B1476" i="106"/>
  <c r="D1476" i="106"/>
  <c r="K234" i="29"/>
  <c r="B1477" i="106"/>
  <c r="D1477" i="106"/>
  <c r="K235" i="29"/>
  <c r="B1478" i="106"/>
  <c r="D1478" i="106"/>
  <c r="K236" i="29"/>
  <c r="B1479" i="106"/>
  <c r="D1479" i="106"/>
  <c r="K237" i="29"/>
  <c r="B1480" i="106"/>
  <c r="D1480" i="106"/>
  <c r="K240" i="29"/>
  <c r="B1482" i="106"/>
  <c r="D1482" i="106"/>
  <c r="K241" i="29"/>
  <c r="B1483" i="106"/>
  <c r="D1483" i="106"/>
  <c r="K242" i="29"/>
  <c r="B1484" i="106"/>
  <c r="D1484" i="106"/>
  <c r="K245" i="29"/>
  <c r="B1486" i="106"/>
  <c r="D1486" i="106"/>
  <c r="K246" i="29"/>
  <c r="B1487" i="106"/>
  <c r="D1487" i="106"/>
  <c r="K247" i="29"/>
  <c r="K248" i="29"/>
  <c r="K249" i="29"/>
  <c r="K250" i="29"/>
  <c r="K251" i="29"/>
  <c r="K252" i="29"/>
  <c r="K253" i="29"/>
  <c r="K254" i="29"/>
  <c r="K255" i="29"/>
  <c r="K256" i="29"/>
  <c r="K259" i="29"/>
  <c r="B1489" i="106"/>
  <c r="D1489" i="106"/>
  <c r="K260" i="29"/>
  <c r="B1490" i="106"/>
  <c r="D1490" i="106"/>
  <c r="K263" i="29"/>
  <c r="K264" i="29"/>
  <c r="B1493" i="106"/>
  <c r="D1493" i="106"/>
  <c r="K265" i="29"/>
  <c r="B1494" i="106"/>
  <c r="D1494" i="106"/>
  <c r="K266" i="29"/>
  <c r="B1495" i="106"/>
  <c r="D1495" i="106"/>
  <c r="K267" i="29"/>
  <c r="B1496" i="106"/>
  <c r="D1496" i="106"/>
  <c r="K268" i="29"/>
  <c r="B1497" i="106"/>
  <c r="D1497" i="106"/>
  <c r="K269" i="29"/>
  <c r="B1498" i="106"/>
  <c r="D1498" i="106"/>
  <c r="D1499" i="106"/>
  <c r="K272" i="29"/>
  <c r="B1501" i="106"/>
  <c r="D1501" i="106"/>
  <c r="K273" i="29"/>
  <c r="B1502" i="106"/>
  <c r="D1502" i="106"/>
  <c r="K274" i="29"/>
  <c r="B1503" i="106"/>
  <c r="D1503" i="106"/>
  <c r="K275" i="29"/>
  <c r="B1504" i="106"/>
  <c r="D1504" i="106"/>
  <c r="D1505" i="106"/>
  <c r="K276" i="29"/>
  <c r="B1506" i="106"/>
  <c r="D1506" i="106"/>
  <c r="D1507" i="106"/>
  <c r="K278" i="29"/>
  <c r="B1509" i="106"/>
  <c r="D1509" i="106"/>
  <c r="K280" i="29"/>
  <c r="B1511" i="106"/>
  <c r="D1511" i="106"/>
  <c r="K288" i="29"/>
  <c r="K289" i="29"/>
  <c r="B1513" i="106"/>
  <c r="D1513" i="106"/>
  <c r="K292" i="29"/>
  <c r="B1514" i="106"/>
  <c r="D1514" i="106"/>
  <c r="K290" i="29"/>
  <c r="B2845" i="106"/>
  <c r="K291" i="29"/>
  <c r="B2846" i="106"/>
  <c r="D2846" i="106"/>
  <c r="D1516" i="106"/>
  <c r="K283" i="29"/>
  <c r="K284" i="29"/>
  <c r="K285" i="29"/>
  <c r="F73" i="34"/>
  <c r="B1519" i="106"/>
  <c r="D1519" i="106"/>
  <c r="D1520" i="106"/>
  <c r="D1521" i="106"/>
  <c r="B1522" i="106"/>
  <c r="D1522" i="106"/>
  <c r="C303" i="29"/>
  <c r="B1525" i="106"/>
  <c r="D1525" i="106"/>
  <c r="D1526" i="106"/>
  <c r="D1527" i="106"/>
  <c r="B1528" i="106"/>
  <c r="D1528" i="106"/>
  <c r="D303" i="29"/>
  <c r="B1529" i="106"/>
  <c r="D1529" i="106"/>
  <c r="B1531" i="106"/>
  <c r="D1531" i="106"/>
  <c r="D1532" i="106"/>
  <c r="D1533" i="106"/>
  <c r="B1534" i="106"/>
  <c r="D1534" i="106"/>
  <c r="E303" i="29"/>
  <c r="B1535" i="106"/>
  <c r="D1535" i="106"/>
  <c r="E310" i="29"/>
  <c r="B1537" i="106"/>
  <c r="D1537" i="106"/>
  <c r="D1538" i="106"/>
  <c r="D1539" i="106"/>
  <c r="B1540" i="106"/>
  <c r="D1540" i="106"/>
  <c r="F303" i="29"/>
  <c r="B1541" i="106"/>
  <c r="D1541" i="106"/>
  <c r="B1543" i="106"/>
  <c r="D1543" i="106"/>
  <c r="D1544" i="106"/>
  <c r="D1545" i="106"/>
  <c r="B1546" i="106"/>
  <c r="D1546" i="106"/>
  <c r="G303" i="29"/>
  <c r="B1547" i="106"/>
  <c r="D1547" i="106"/>
  <c r="B1549" i="106"/>
  <c r="D1549" i="106"/>
  <c r="D1550" i="106"/>
  <c r="D1551" i="106"/>
  <c r="B1552" i="106"/>
  <c r="D1552" i="106"/>
  <c r="H303" i="29"/>
  <c r="B1553" i="106"/>
  <c r="D1553" i="106"/>
  <c r="H310" i="29"/>
  <c r="K301" i="29"/>
  <c r="D1556" i="106"/>
  <c r="D1557" i="106"/>
  <c r="K302" i="29"/>
  <c r="B1558" i="106"/>
  <c r="D1558" i="106"/>
  <c r="K306" i="29"/>
  <c r="K307" i="29"/>
  <c r="K308" i="29"/>
  <c r="K309" i="29"/>
  <c r="B3717" i="106"/>
  <c r="D371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c r="D1618" i="106"/>
  <c r="D1619" i="106"/>
  <c r="D1620" i="106"/>
  <c r="D1621" i="106"/>
  <c r="D1622" i="106"/>
  <c r="D1623" i="106"/>
  <c r="D1624" i="106"/>
  <c r="D1625" i="106"/>
  <c r="D1626" i="106"/>
  <c r="D1627" i="106"/>
  <c r="D1628" i="106"/>
  <c r="D1629" i="106"/>
  <c r="B1631" i="106"/>
  <c r="D1631" i="106"/>
  <c r="D1632" i="106"/>
  <c r="D1633" i="106"/>
  <c r="D1634" i="106"/>
  <c r="D1635" i="106"/>
  <c r="D1636" i="106"/>
  <c r="D1637" i="106"/>
  <c r="D1638" i="106"/>
  <c r="D1639" i="106"/>
  <c r="D1640" i="106"/>
  <c r="D1641" i="106"/>
  <c r="D1642" i="106"/>
  <c r="D1643" i="106"/>
  <c r="B1645" i="106"/>
  <c r="D1645" i="106"/>
  <c r="D1646" i="106"/>
  <c r="D1647" i="106"/>
  <c r="D1648" i="106"/>
  <c r="D1649" i="106"/>
  <c r="D1650" i="106"/>
  <c r="D1651" i="106"/>
  <c r="D1652" i="106"/>
  <c r="D1653" i="106"/>
  <c r="D1654" i="106"/>
  <c r="D1655" i="106"/>
  <c r="D1656" i="106"/>
  <c r="D1657" i="106"/>
  <c r="B1659" i="106"/>
  <c r="D1659" i="106"/>
  <c r="D1660" i="106"/>
  <c r="D1661" i="106"/>
  <c r="D1662" i="106"/>
  <c r="D1663" i="106"/>
  <c r="D1664" i="106"/>
  <c r="D1665" i="106"/>
  <c r="D1666" i="106"/>
  <c r="D1667" i="106"/>
  <c r="D1668" i="106"/>
  <c r="D1669" i="106"/>
  <c r="D1670" i="106"/>
  <c r="D1671" i="106"/>
  <c r="B1673" i="106"/>
  <c r="D1673" i="106"/>
  <c r="D1674" i="106"/>
  <c r="D1675" i="106"/>
  <c r="D1676" i="106"/>
  <c r="D1677" i="106"/>
  <c r="D1678" i="106"/>
  <c r="D1679" i="106"/>
  <c r="D1680" i="106"/>
  <c r="D1681" i="106"/>
  <c r="D1682" i="106"/>
  <c r="D1683" i="106"/>
  <c r="D1684" i="106"/>
  <c r="D1685" i="106"/>
  <c r="B1687" i="106"/>
  <c r="D1687" i="106"/>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c r="B1777" i="106"/>
  <c r="D1777" i="106"/>
  <c r="B1778" i="106"/>
  <c r="D1778" i="106"/>
  <c r="B1779" i="106"/>
  <c r="D1779" i="106"/>
  <c r="B1780" i="106"/>
  <c r="D1780" i="106"/>
  <c r="B1781" i="106"/>
  <c r="D1781" i="106"/>
  <c r="D1782" i="106"/>
  <c r="B1783" i="106"/>
  <c r="D1783" i="106"/>
  <c r="B1784" i="106"/>
  <c r="D1784" i="106"/>
  <c r="B1785" i="106"/>
  <c r="D1785" i="106"/>
  <c r="B1786" i="106"/>
  <c r="D1786" i="106"/>
  <c r="D1787" i="106"/>
  <c r="B1788" i="106"/>
  <c r="D1788" i="106"/>
  <c r="D1789" i="106"/>
  <c r="D1790" i="106"/>
  <c r="C19" i="7"/>
  <c r="B1791" i="106"/>
  <c r="D1791" i="106"/>
  <c r="F4" i="7"/>
  <c r="B1792" i="106"/>
  <c r="D1792" i="106"/>
  <c r="F5" i="7"/>
  <c r="B1793" i="106"/>
  <c r="D1793" i="106"/>
  <c r="F6" i="7"/>
  <c r="B1794" i="106"/>
  <c r="D1794" i="106"/>
  <c r="F7" i="7"/>
  <c r="B1795" i="106"/>
  <c r="D1795" i="106"/>
  <c r="F8" i="7"/>
  <c r="B1796" i="106"/>
  <c r="D1796" i="106"/>
  <c r="F10" i="7"/>
  <c r="B1797" i="106"/>
  <c r="D1797" i="106"/>
  <c r="D1798" i="106"/>
  <c r="F9" i="7"/>
  <c r="B1799" i="106"/>
  <c r="D1799" i="106"/>
  <c r="F11" i="7"/>
  <c r="B1800" i="106"/>
  <c r="D1800" i="106"/>
  <c r="F12" i="7"/>
  <c r="B1801" i="106"/>
  <c r="D1801" i="106"/>
  <c r="F14" i="7"/>
  <c r="B1802" i="106"/>
  <c r="D1802" i="106"/>
  <c r="D1803" i="106"/>
  <c r="F15" i="7"/>
  <c r="B1804" i="106"/>
  <c r="D1804" i="106"/>
  <c r="D1805" i="106"/>
  <c r="D1806" i="106"/>
  <c r="B1808" i="106"/>
  <c r="D1808" i="106"/>
  <c r="B1809" i="106"/>
  <c r="D1809" i="106"/>
  <c r="B1810" i="106"/>
  <c r="D1810" i="106"/>
  <c r="B1811" i="106"/>
  <c r="D1811" i="106"/>
  <c r="B1812" i="106"/>
  <c r="D1812" i="106"/>
  <c r="B1813" i="106"/>
  <c r="D1813" i="106"/>
  <c r="D1814" i="106"/>
  <c r="B1815" i="106"/>
  <c r="D1815" i="106"/>
  <c r="B1816" i="106"/>
  <c r="D1816" i="106"/>
  <c r="B1817" i="106"/>
  <c r="D1817" i="106"/>
  <c r="B1818" i="106"/>
  <c r="D1818" i="106"/>
  <c r="D1819" i="106"/>
  <c r="B1820" i="106"/>
  <c r="D1820" i="106"/>
  <c r="D1821" i="106"/>
  <c r="D1822" i="106"/>
  <c r="E19" i="7"/>
  <c r="B1823" i="106"/>
  <c r="D1823" i="106"/>
  <c r="D1824" i="106"/>
  <c r="B1825" i="106"/>
  <c r="D1825" i="106"/>
  <c r="B1826" i="106"/>
  <c r="D1826" i="106"/>
  <c r="B1827" i="106"/>
  <c r="D1827" i="106"/>
  <c r="B1828" i="106"/>
  <c r="D1828" i="106"/>
  <c r="B1829" i="106"/>
  <c r="D1829" i="106"/>
  <c r="B1830" i="106"/>
  <c r="D1830" i="106"/>
  <c r="B1831" i="106"/>
  <c r="D1831" i="106"/>
  <c r="B1832" i="106"/>
  <c r="D1832" i="106"/>
  <c r="C15" i="8"/>
  <c r="B1833" i="106"/>
  <c r="D1833" i="106"/>
  <c r="B1834" i="106"/>
  <c r="D1834" i="106"/>
  <c r="B1835" i="106"/>
  <c r="D1835" i="106"/>
  <c r="B1836" i="106"/>
  <c r="D1836" i="106"/>
  <c r="C21" i="8"/>
  <c r="B1837" i="106"/>
  <c r="D1837" i="106"/>
  <c r="B1838" i="106"/>
  <c r="D1838" i="106"/>
  <c r="B1839" i="106"/>
  <c r="D1839" i="106"/>
  <c r="B1840" i="106"/>
  <c r="D1840" i="106"/>
  <c r="B1841" i="106"/>
  <c r="D1841" i="106"/>
  <c r="B1842" i="106"/>
  <c r="D1842" i="106"/>
  <c r="B1843" i="106"/>
  <c r="D1843" i="106"/>
  <c r="B1844" i="106"/>
  <c r="D1844" i="106"/>
  <c r="B1845" i="106"/>
  <c r="D1845" i="106"/>
  <c r="B1846" i="106"/>
  <c r="D1846" i="106"/>
  <c r="D15" i="8"/>
  <c r="B1847" i="106"/>
  <c r="D1847" i="106"/>
  <c r="B1848" i="106"/>
  <c r="D1848" i="106"/>
  <c r="B1849" i="106"/>
  <c r="D1849" i="106"/>
  <c r="B1850" i="106"/>
  <c r="D1850" i="106"/>
  <c r="D21" i="8"/>
  <c r="B1851" i="106"/>
  <c r="D1851" i="106"/>
  <c r="B1852" i="106"/>
  <c r="D1852" i="106"/>
  <c r="B1853" i="106"/>
  <c r="D1853" i="106"/>
  <c r="B1854" i="106"/>
  <c r="D1854" i="106"/>
  <c r="B1855" i="106"/>
  <c r="D1855" i="106"/>
  <c r="B1856" i="106"/>
  <c r="D1856" i="106"/>
  <c r="B1857" i="106"/>
  <c r="D1857" i="106"/>
  <c r="B1858" i="106"/>
  <c r="D1858" i="106"/>
  <c r="B1859" i="106"/>
  <c r="D1859" i="106"/>
  <c r="B1860" i="106"/>
  <c r="D1860" i="106"/>
  <c r="E15" i="8"/>
  <c r="B1861" i="106"/>
  <c r="D1861" i="106"/>
  <c r="B1862" i="106"/>
  <c r="D1862" i="106"/>
  <c r="B1863" i="106"/>
  <c r="D1863" i="106"/>
  <c r="B1864" i="106"/>
  <c r="D1864" i="106"/>
  <c r="E21" i="8"/>
  <c r="B1865" i="106"/>
  <c r="D1865" i="106"/>
  <c r="B1866" i="106"/>
  <c r="D1866" i="106"/>
  <c r="F6" i="8"/>
  <c r="F7" i="8"/>
  <c r="B1868" i="106"/>
  <c r="D1868" i="106"/>
  <c r="F12" i="8"/>
  <c r="B1869" i="106"/>
  <c r="D1869" i="106"/>
  <c r="F11" i="8"/>
  <c r="B1870" i="106"/>
  <c r="D1870" i="106"/>
  <c r="F8" i="8"/>
  <c r="B1871" i="106"/>
  <c r="D1871" i="106"/>
  <c r="F9" i="8"/>
  <c r="B1872" i="106"/>
  <c r="D1872" i="106"/>
  <c r="F10" i="8"/>
  <c r="B1873" i="106"/>
  <c r="D1873" i="106"/>
  <c r="F14" i="8"/>
  <c r="B1874" i="106"/>
  <c r="D1874" i="106"/>
  <c r="F13" i="8"/>
  <c r="B3688" i="106"/>
  <c r="D3688" i="106"/>
  <c r="F17" i="8"/>
  <c r="B1876" i="106"/>
  <c r="D1876" i="106"/>
  <c r="F18" i="8"/>
  <c r="B1877" i="106"/>
  <c r="D1877" i="106"/>
  <c r="F20" i="8"/>
  <c r="B1878" i="106"/>
  <c r="D1878" i="106"/>
  <c r="F19" i="8"/>
  <c r="F21" i="8"/>
  <c r="B1879" i="106"/>
  <c r="D1879" i="106"/>
  <c r="F23" i="8"/>
  <c r="B1880" i="106"/>
  <c r="D1880" i="106"/>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c r="D1939" i="106"/>
  <c r="F49" i="8"/>
  <c r="B1940" i="106"/>
  <c r="D1940" i="106"/>
  <c r="D1941" i="106"/>
  <c r="D1942" i="106"/>
  <c r="D1943" i="106"/>
  <c r="D1944" i="106"/>
  <c r="D1945" i="106"/>
  <c r="D1946" i="106"/>
  <c r="D1947" i="106"/>
  <c r="B1948" i="106"/>
  <c r="D1948" i="106"/>
  <c r="D1949" i="106"/>
  <c r="B1950" i="106"/>
  <c r="D1950" i="106"/>
  <c r="B1951" i="106"/>
  <c r="D1951" i="106"/>
  <c r="D1952" i="106"/>
  <c r="G12" i="12"/>
  <c r="B1953" i="106"/>
  <c r="D1953" i="106"/>
  <c r="D1954" i="106"/>
  <c r="B1955" i="106"/>
  <c r="D1955" i="106"/>
  <c r="D1956" i="106"/>
  <c r="G23" i="12"/>
  <c r="B1957" i="106"/>
  <c r="D1957" i="106"/>
  <c r="D1959" i="106"/>
  <c r="D1960" i="106"/>
  <c r="D1961" i="106"/>
  <c r="D1962" i="106"/>
  <c r="D1963" i="106"/>
  <c r="D1964" i="106"/>
  <c r="D1965" i="106"/>
  <c r="D1966" i="106"/>
  <c r="D1967" i="106"/>
  <c r="D1968" i="106"/>
  <c r="D1969" i="106"/>
  <c r="D1970" i="106"/>
  <c r="B1971" i="106"/>
  <c r="D1971" i="106"/>
  <c r="B1972" i="106"/>
  <c r="D1972" i="106"/>
  <c r="B1973" i="106"/>
  <c r="D1973" i="106"/>
  <c r="B1974" i="106"/>
  <c r="D1974" i="106"/>
  <c r="D1975" i="106"/>
  <c r="D1976" i="106"/>
  <c r="H12" i="12"/>
  <c r="D1978" i="106"/>
  <c r="B1979" i="106"/>
  <c r="D1979" i="106"/>
  <c r="B1980" i="106"/>
  <c r="D1980" i="106"/>
  <c r="D1981" i="106"/>
  <c r="H23" i="12"/>
  <c r="B1982" i="106"/>
  <c r="D1982" i="106"/>
  <c r="B1984" i="106"/>
  <c r="D1984" i="106"/>
  <c r="B1985" i="106"/>
  <c r="D1985" i="106"/>
  <c r="B1986" i="106"/>
  <c r="D1986" i="106"/>
  <c r="B1987" i="106"/>
  <c r="D1987" i="106"/>
  <c r="B1988" i="106"/>
  <c r="D1988" i="106"/>
  <c r="D1989" i="106"/>
  <c r="I12" i="12"/>
  <c r="B1990" i="106"/>
  <c r="D1990" i="106"/>
  <c r="D1991" i="106"/>
  <c r="B1992" i="106"/>
  <c r="D1992" i="106"/>
  <c r="B1993" i="106"/>
  <c r="D1993" i="106"/>
  <c r="D1994" i="106"/>
  <c r="I23" i="12"/>
  <c r="B1995" i="106"/>
  <c r="D1995" i="106"/>
  <c r="I24" i="12"/>
  <c r="B1996" i="106"/>
  <c r="D1996" i="106"/>
  <c r="D1997" i="106"/>
  <c r="D1998" i="106"/>
  <c r="D1999" i="106"/>
  <c r="D2000" i="106"/>
  <c r="D2001" i="106"/>
  <c r="D2002" i="106"/>
  <c r="D2003" i="106"/>
  <c r="D2004" i="106"/>
  <c r="D2005" i="106"/>
  <c r="D2006" i="106"/>
  <c r="D2007" i="106"/>
  <c r="B2008" i="106"/>
  <c r="D2008" i="106"/>
  <c r="B2009" i="106"/>
  <c r="D2009" i="106"/>
  <c r="B2010" i="106"/>
  <c r="D2010" i="106"/>
  <c r="B2011" i="106"/>
  <c r="D2011" i="106"/>
  <c r="B2012" i="106"/>
  <c r="D2012" i="106"/>
  <c r="B2014" i="106"/>
  <c r="D2014" i="106"/>
  <c r="B2015" i="106"/>
  <c r="D2015" i="106"/>
  <c r="B2016" i="106"/>
  <c r="D2016" i="106"/>
  <c r="B2017" i="106"/>
  <c r="D2017" i="106"/>
  <c r="B2018" i="106"/>
  <c r="D2018" i="106"/>
  <c r="D16" i="11"/>
  <c r="B2019" i="106"/>
  <c r="D2019" i="106"/>
  <c r="B2020" i="106"/>
  <c r="D2020" i="106"/>
  <c r="B2021" i="106"/>
  <c r="D2021" i="106"/>
  <c r="B2022" i="106"/>
  <c r="D2022" i="106"/>
  <c r="B2023" i="106"/>
  <c r="D2023" i="106"/>
  <c r="B2024" i="106"/>
  <c r="D2024" i="106"/>
  <c r="E16" i="11"/>
  <c r="B2025" i="106"/>
  <c r="D2025" i="106"/>
  <c r="F8" i="11"/>
  <c r="B2027" i="106"/>
  <c r="D2027" i="106"/>
  <c r="F10" i="11"/>
  <c r="B2028" i="106"/>
  <c r="D2028" i="106"/>
  <c r="F12" i="11"/>
  <c r="B2029" i="106"/>
  <c r="D2029" i="106"/>
  <c r="F13" i="11"/>
  <c r="B2030" i="106"/>
  <c r="D2030" i="106"/>
  <c r="D2032" i="106"/>
  <c r="B2033" i="106"/>
  <c r="D2033" i="106"/>
  <c r="B2034" i="106"/>
  <c r="D2034" i="106"/>
  <c r="B2035" i="106"/>
  <c r="D2035" i="106"/>
  <c r="B2036" i="106"/>
  <c r="D2036" i="106"/>
  <c r="H16" i="11"/>
  <c r="B2037" i="106"/>
  <c r="D2037" i="106"/>
  <c r="D2038" i="106"/>
  <c r="B2039" i="106"/>
  <c r="D2039" i="106"/>
  <c r="B2040" i="106"/>
  <c r="D2040" i="106"/>
  <c r="B2041" i="106"/>
  <c r="D2041" i="106"/>
  <c r="B2042" i="106"/>
  <c r="D2042" i="106"/>
  <c r="I16" i="11"/>
  <c r="B2043" i="106"/>
  <c r="D2043" i="106"/>
  <c r="D2044" i="106"/>
  <c r="B2045" i="106"/>
  <c r="D2045" i="106"/>
  <c r="B2046" i="106"/>
  <c r="D2046" i="106"/>
  <c r="B2047" i="106"/>
  <c r="D2047" i="106"/>
  <c r="B2048" i="106"/>
  <c r="D2048" i="106"/>
  <c r="J16" i="11"/>
  <c r="B2049" i="106"/>
  <c r="D2049" i="106"/>
  <c r="D2050" i="106"/>
  <c r="K8" i="11"/>
  <c r="B2051" i="106"/>
  <c r="D2051" i="106"/>
  <c r="K10" i="11"/>
  <c r="B2052" i="106"/>
  <c r="D2052" i="106"/>
  <c r="K12" i="11"/>
  <c r="B2053" i="106"/>
  <c r="D2053" i="106"/>
  <c r="K13" i="11"/>
  <c r="L13" i="11"/>
  <c r="B2060" i="106"/>
  <c r="D2060" i="106"/>
  <c r="B2054" i="106"/>
  <c r="D2054" i="106"/>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c r="D2082" i="106"/>
  <c r="D2083" i="106"/>
  <c r="D2084" i="106"/>
  <c r="D2085" i="106"/>
  <c r="D2086" i="106"/>
  <c r="D2087" i="106"/>
  <c r="B2089" i="106"/>
  <c r="D2089" i="106"/>
  <c r="D2090" i="106"/>
  <c r="B2091" i="106"/>
  <c r="D2091" i="106"/>
  <c r="B2092" i="106"/>
  <c r="D2092" i="106"/>
  <c r="B2094" i="106"/>
  <c r="D2094" i="106"/>
  <c r="D2095" i="106"/>
  <c r="D2096" i="106"/>
  <c r="D2097" i="106"/>
  <c r="D2098" i="106"/>
  <c r="D2099" i="106"/>
  <c r="D2100" i="106"/>
  <c r="D2101" i="106"/>
  <c r="D2103" i="106"/>
  <c r="D2104" i="106"/>
  <c r="I47" i="4"/>
  <c r="B2105" i="106"/>
  <c r="D2105" i="106"/>
  <c r="I48" i="4"/>
  <c r="B2106" i="106"/>
  <c r="D2106" i="106"/>
  <c r="B2107" i="106"/>
  <c r="D2107" i="106"/>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c r="D2436" i="106"/>
  <c r="B2437" i="106"/>
  <c r="D2437"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c r="D2476" i="106"/>
  <c r="B2477" i="106"/>
  <c r="D2477"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c r="D2536" i="106"/>
  <c r="D2537" i="106"/>
  <c r="D2538" i="106"/>
  <c r="D2539" i="106"/>
  <c r="D2540" i="106"/>
  <c r="D2541" i="106"/>
  <c r="D2542" i="106"/>
  <c r="D2543" i="106"/>
  <c r="D2544" i="106"/>
  <c r="D2545" i="106"/>
  <c r="D2546" i="106"/>
  <c r="D2547" i="106"/>
  <c r="D2548" i="106"/>
  <c r="D2549" i="106"/>
  <c r="D2550" i="106"/>
  <c r="D2552" i="106"/>
  <c r="B2563" i="106"/>
  <c r="D2563" i="106"/>
  <c r="D2565" i="106"/>
  <c r="B2575" i="106"/>
  <c r="D2575" i="106"/>
  <c r="D2576" i="106"/>
  <c r="D2577" i="106"/>
  <c r="D2578" i="106"/>
  <c r="D2579" i="106"/>
  <c r="D2580" i="106"/>
  <c r="D2581" i="106"/>
  <c r="D2582" i="106"/>
  <c r="D2583" i="106"/>
  <c r="D2584" i="106"/>
  <c r="D2585" i="106"/>
  <c r="D2586" i="106"/>
  <c r="D2587" i="106"/>
  <c r="D2588" i="106"/>
  <c r="D2589" i="106"/>
  <c r="D2590" i="106"/>
  <c r="D2592" i="106"/>
  <c r="B2602" i="106"/>
  <c r="D2602" i="106"/>
  <c r="D2610" i="106"/>
  <c r="B2614" i="106"/>
  <c r="D2614" i="106"/>
  <c r="D2615" i="106"/>
  <c r="D2616" i="106"/>
  <c r="D2617" i="106"/>
  <c r="D2618" i="106"/>
  <c r="D2619" i="106"/>
  <c r="D2620" i="106"/>
  <c r="D2621" i="106"/>
  <c r="D2622" i="106"/>
  <c r="D2623" i="106"/>
  <c r="D2624" i="106"/>
  <c r="D2625" i="106"/>
  <c r="D2626" i="106"/>
  <c r="D2627" i="106"/>
  <c r="D2628" i="106"/>
  <c r="D2629" i="106"/>
  <c r="B2637" i="106"/>
  <c r="D2637" i="106"/>
  <c r="D2638" i="106"/>
  <c r="D2639" i="106"/>
  <c r="D2640" i="106"/>
  <c r="D2641" i="106"/>
  <c r="D2642" i="106"/>
  <c r="D2643" i="106"/>
  <c r="D2644" i="106"/>
  <c r="D2645" i="106"/>
  <c r="D2646" i="106"/>
  <c r="D2647" i="106"/>
  <c r="D2648" i="106"/>
  <c r="D2649" i="106"/>
  <c r="D2650" i="106"/>
  <c r="D2651" i="106"/>
  <c r="D2652" i="106"/>
  <c r="D2653" i="106"/>
  <c r="D2654" i="106"/>
  <c r="B2663" i="106"/>
  <c r="D2663" i="106"/>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c r="B2719" i="106"/>
  <c r="D2719" i="106"/>
  <c r="B2720" i="106"/>
  <c r="D2720" i="106"/>
  <c r="B2721" i="106"/>
  <c r="D2721" i="106"/>
  <c r="B2722" i="106"/>
  <c r="D2722" i="106"/>
  <c r="B2723" i="106"/>
  <c r="D2723" i="106"/>
  <c r="B2724" i="106"/>
  <c r="D2724" i="106"/>
  <c r="B2725" i="106"/>
  <c r="D2725" i="106"/>
  <c r="B2726" i="106"/>
  <c r="D2726" i="106"/>
  <c r="B2727" i="106"/>
  <c r="D2727" i="106"/>
  <c r="B2728" i="106"/>
  <c r="D2728" i="106"/>
  <c r="B2729" i="106"/>
  <c r="D2729" i="106"/>
  <c r="B2730" i="106"/>
  <c r="D2730" i="106"/>
  <c r="B2731" i="106"/>
  <c r="D2731" i="106"/>
  <c r="B2732" i="106"/>
  <c r="D2732" i="106"/>
  <c r="F4" i="8"/>
  <c r="B2733" i="106"/>
  <c r="D2733" i="106"/>
  <c r="F25" i="8"/>
  <c r="B2734" i="106"/>
  <c r="D2734" i="106"/>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c r="B2758" i="106"/>
  <c r="D2758" i="106"/>
  <c r="D2759" i="106"/>
  <c r="B2760" i="106"/>
  <c r="D2760" i="106"/>
  <c r="D2761" i="106"/>
  <c r="B2762" i="106"/>
  <c r="D2762" i="106"/>
  <c r="B2763" i="106"/>
  <c r="D2763" i="106"/>
  <c r="D2764" i="106"/>
  <c r="D2765" i="106"/>
  <c r="B2766" i="106"/>
  <c r="D2766" i="106"/>
  <c r="D2767" i="106"/>
  <c r="D2768" i="106"/>
  <c r="B2769" i="106"/>
  <c r="D2769" i="106"/>
  <c r="D2770" i="106"/>
  <c r="D2771" i="106"/>
  <c r="B2772" i="106"/>
  <c r="D2772" i="106"/>
  <c r="D2773" i="106"/>
  <c r="D2774" i="106"/>
  <c r="D2775" i="106"/>
  <c r="D2776" i="106"/>
  <c r="D2777" i="106"/>
  <c r="D2778" i="106"/>
  <c r="D2779" i="106"/>
  <c r="D2780" i="106"/>
  <c r="D2781" i="106"/>
  <c r="D2782" i="106"/>
  <c r="D2783" i="106"/>
  <c r="D2784" i="106"/>
  <c r="D2785" i="106"/>
  <c r="D2786" i="106"/>
  <c r="D2787" i="106"/>
  <c r="D2788" i="106"/>
  <c r="B2791" i="106"/>
  <c r="D2791" i="106"/>
  <c r="B2792" i="106"/>
  <c r="D2792" i="106"/>
  <c r="D2793" i="106"/>
  <c r="B2794" i="106"/>
  <c r="D2794" i="106"/>
  <c r="B2795" i="106"/>
  <c r="D2795" i="106"/>
  <c r="B2796" i="106"/>
  <c r="D2796" i="106"/>
  <c r="B2797" i="106"/>
  <c r="D2797" i="106"/>
  <c r="B2798" i="106"/>
  <c r="D2798" i="106"/>
  <c r="B2799" i="106"/>
  <c r="D2799" i="106"/>
  <c r="B2800" i="106"/>
  <c r="D2800" i="106"/>
  <c r="B2801" i="106"/>
  <c r="D2801" i="106"/>
  <c r="B2802" i="106"/>
  <c r="D2802" i="106"/>
  <c r="D2803" i="106"/>
  <c r="D2804" i="106"/>
  <c r="B2805" i="106"/>
  <c r="D2805" i="106"/>
  <c r="B2806" i="106"/>
  <c r="D2806" i="106"/>
  <c r="B2807" i="106"/>
  <c r="D2807" i="106"/>
  <c r="B2808" i="106"/>
  <c r="D2808" i="106"/>
  <c r="D2809" i="106"/>
  <c r="B2810" i="106"/>
  <c r="D2810" i="106"/>
  <c r="B2812" i="106"/>
  <c r="D2812" i="106"/>
  <c r="B2813" i="106"/>
  <c r="D2813" i="106"/>
  <c r="D2814" i="106"/>
  <c r="D2815" i="106"/>
  <c r="D2816" i="106"/>
  <c r="B2817" i="106"/>
  <c r="D2817" i="106"/>
  <c r="D2818" i="106"/>
  <c r="B2819" i="106"/>
  <c r="D2819" i="106"/>
  <c r="B2820" i="106"/>
  <c r="D2820" i="106"/>
  <c r="B2821" i="106"/>
  <c r="D2821" i="106"/>
  <c r="B2822" i="106"/>
  <c r="D2822" i="106"/>
  <c r="B2824" i="106"/>
  <c r="D2824" i="106"/>
  <c r="B2825" i="106"/>
  <c r="D2825" i="106"/>
  <c r="B2826" i="106"/>
  <c r="D2826" i="106"/>
  <c r="B2827" i="106"/>
  <c r="D2827" i="106"/>
  <c r="B2829" i="106"/>
  <c r="D2829" i="106"/>
  <c r="B2831" i="106"/>
  <c r="D2831" i="106"/>
  <c r="B2832" i="106"/>
  <c r="D2832" i="106"/>
  <c r="D2833" i="106"/>
  <c r="D2834" i="106"/>
  <c r="D2835" i="106"/>
  <c r="B2836" i="106"/>
  <c r="D2836" i="106"/>
  <c r="D2838" i="106"/>
  <c r="B2840" i="106"/>
  <c r="D2840" i="106"/>
  <c r="B2843" i="106"/>
  <c r="D2843" i="106"/>
  <c r="B2844" i="106"/>
  <c r="D2844" i="106"/>
  <c r="D2845" i="106"/>
  <c r="D2847" i="106"/>
  <c r="B2848" i="106"/>
  <c r="D2848" i="106"/>
  <c r="D2849" i="106"/>
  <c r="D2850" i="106"/>
  <c r="D2851" i="106"/>
  <c r="D2852" i="106"/>
  <c r="D2853" i="106"/>
  <c r="B2854" i="106"/>
  <c r="D2854" i="106"/>
  <c r="B2855" i="106"/>
  <c r="D2855" i="106"/>
  <c r="B2856" i="106"/>
  <c r="D2856" i="106"/>
  <c r="D2857" i="106"/>
  <c r="B2858" i="106"/>
  <c r="D2858" i="106"/>
  <c r="D2859" i="106"/>
  <c r="B2860" i="106"/>
  <c r="D2860" i="106"/>
  <c r="D2861" i="106"/>
  <c r="B2862" i="106"/>
  <c r="D2862" i="106"/>
  <c r="D2863" i="106"/>
  <c r="B2864" i="106"/>
  <c r="D2864" i="106"/>
  <c r="D2865" i="106"/>
  <c r="D2866" i="106"/>
  <c r="D2867" i="106"/>
  <c r="D2868" i="106"/>
  <c r="D2869" i="106"/>
  <c r="D2870" i="106"/>
  <c r="D2871" i="106"/>
  <c r="D2872" i="106"/>
  <c r="D2873" i="106"/>
  <c r="D2874" i="106"/>
  <c r="D2875" i="106"/>
  <c r="D2876" i="106"/>
  <c r="D2877" i="106"/>
  <c r="D2878" i="106"/>
  <c r="D2879" i="106"/>
  <c r="B2880" i="106"/>
  <c r="D2880" i="106"/>
  <c r="D2881" i="106"/>
  <c r="D2882" i="106"/>
  <c r="D2883" i="106"/>
  <c r="D2884" i="106"/>
  <c r="B2885" i="106"/>
  <c r="D2885" i="106"/>
  <c r="D2886" i="106"/>
  <c r="B2887" i="106"/>
  <c r="D2887" i="106"/>
  <c r="I13" i="3"/>
  <c r="B2888" i="106"/>
  <c r="D2888" i="106"/>
  <c r="D2889" i="106"/>
  <c r="D2890" i="106"/>
  <c r="B2891" i="106"/>
  <c r="D2891" i="106"/>
  <c r="B2892" i="106"/>
  <c r="D2892" i="106"/>
  <c r="D2893" i="106"/>
  <c r="B2894" i="106"/>
  <c r="D2894" i="106"/>
  <c r="L13" i="3"/>
  <c r="B2895" i="106"/>
  <c r="D2895" i="106"/>
  <c r="D2896" i="106"/>
  <c r="D2897" i="106"/>
  <c r="D2898" i="106"/>
  <c r="D2899" i="106"/>
  <c r="D2900" i="106"/>
  <c r="D2901" i="106"/>
  <c r="D2902" i="106"/>
  <c r="D2903" i="106"/>
  <c r="D2904" i="106"/>
  <c r="D2905" i="106"/>
  <c r="D2906" i="106"/>
  <c r="D2907" i="106"/>
  <c r="B2908" i="106"/>
  <c r="D2908" i="106"/>
  <c r="D2909" i="106"/>
  <c r="I34" i="3"/>
  <c r="B2910" i="106"/>
  <c r="D2910" i="106"/>
  <c r="B2911" i="106"/>
  <c r="D2911" i="106"/>
  <c r="B2912" i="106"/>
  <c r="D2912" i="106"/>
  <c r="B2914" i="106"/>
  <c r="D2914" i="106"/>
  <c r="D2915" i="106"/>
  <c r="L34" i="3"/>
  <c r="B2916" i="106"/>
  <c r="D2916"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c r="D2948" i="106"/>
  <c r="B2949" i="106"/>
  <c r="D2949" i="106"/>
  <c r="B2950" i="106"/>
  <c r="D2950" i="106"/>
  <c r="B2951" i="106"/>
  <c r="D2951" i="106"/>
  <c r="B2952" i="106"/>
  <c r="D2952" i="106"/>
  <c r="B2953" i="106"/>
  <c r="D2953" i="106"/>
  <c r="B2954" i="106"/>
  <c r="D2954" i="106"/>
  <c r="B2955" i="106"/>
  <c r="D2955" i="106"/>
  <c r="B2956" i="106"/>
  <c r="D2956" i="106"/>
  <c r="B2957" i="106"/>
  <c r="D2957" i="106"/>
  <c r="B2958" i="106"/>
  <c r="D2958" i="106"/>
  <c r="B2959" i="106"/>
  <c r="D2959" i="106"/>
  <c r="B2960" i="106"/>
  <c r="D2960" i="106"/>
  <c r="D2961" i="106"/>
  <c r="D2962" i="106"/>
  <c r="D2963" i="106"/>
  <c r="D2964" i="106"/>
  <c r="D2965" i="106"/>
  <c r="D2966" i="106"/>
  <c r="D2967" i="106"/>
  <c r="D2968" i="106"/>
  <c r="D2969" i="106"/>
  <c r="D2970" i="106"/>
  <c r="D2971" i="106"/>
  <c r="D2972" i="106"/>
  <c r="B2973" i="106"/>
  <c r="D2973" i="106"/>
  <c r="B2974" i="106"/>
  <c r="D2974" i="106"/>
  <c r="B2975" i="106"/>
  <c r="D2975" i="106"/>
  <c r="B2976" i="106"/>
  <c r="D2976" i="106"/>
  <c r="B2977" i="106"/>
  <c r="D2977" i="106"/>
  <c r="B2978" i="106"/>
  <c r="D2978" i="106"/>
  <c r="B2979" i="106"/>
  <c r="D2979" i="106"/>
  <c r="B2980" i="106"/>
  <c r="D2980" i="106"/>
  <c r="B2981" i="106"/>
  <c r="D2981" i="106"/>
  <c r="D2982" i="106"/>
  <c r="D2983" i="106"/>
  <c r="D2984" i="106"/>
  <c r="D2985" i="106"/>
  <c r="B2989" i="106"/>
  <c r="D2989" i="106"/>
  <c r="B2990" i="106"/>
  <c r="D2990" i="106"/>
  <c r="B2991" i="106"/>
  <c r="D2991" i="106"/>
  <c r="B2992" i="106"/>
  <c r="D2992" i="106"/>
  <c r="B2993" i="106"/>
  <c r="D2993" i="106"/>
  <c r="B2994" i="106"/>
  <c r="D2994" i="106"/>
  <c r="B2995" i="106"/>
  <c r="D2995" i="106"/>
  <c r="B2996" i="106"/>
  <c r="D2996" i="106"/>
  <c r="B2997" i="106"/>
  <c r="D2997" i="106"/>
  <c r="B2998" i="106"/>
  <c r="D2998" i="106"/>
  <c r="B2999" i="106"/>
  <c r="D2999" i="106"/>
  <c r="B3000" i="106"/>
  <c r="D3000" i="106"/>
  <c r="D3001" i="106"/>
  <c r="D3002" i="106"/>
  <c r="D3003" i="106"/>
  <c r="D3004" i="106"/>
  <c r="D3005" i="106"/>
  <c r="D3006" i="106"/>
  <c r="B3008" i="106"/>
  <c r="D3008" i="106"/>
  <c r="B3009" i="106"/>
  <c r="D3009" i="106"/>
  <c r="B3010" i="106"/>
  <c r="D3010" i="106"/>
  <c r="B3011" i="106"/>
  <c r="D3011" i="106"/>
  <c r="B3012" i="106"/>
  <c r="D3012"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c r="B3056" i="106"/>
  <c r="D3056" i="106"/>
  <c r="B3057" i="106"/>
  <c r="D3057" i="106"/>
  <c r="B3058" i="106"/>
  <c r="D3058" i="106"/>
  <c r="B3059" i="106"/>
  <c r="D3059" i="106"/>
  <c r="B3060" i="106"/>
  <c r="D3060" i="106"/>
  <c r="D3061" i="106"/>
  <c r="D3063" i="106"/>
  <c r="B3064" i="106"/>
  <c r="D3064" i="106"/>
  <c r="D3066" i="106"/>
  <c r="D3067" i="106"/>
  <c r="D3068" i="106"/>
  <c r="D3069" i="106"/>
  <c r="D3070" i="106"/>
  <c r="B3071" i="106"/>
  <c r="D3071" i="106"/>
  <c r="B3072" i="106"/>
  <c r="D3072" i="106"/>
  <c r="D3073" i="106"/>
  <c r="D3074" i="106"/>
  <c r="D3075" i="106"/>
  <c r="D3076" i="106"/>
  <c r="D3077" i="106"/>
  <c r="B3078" i="106"/>
  <c r="D3078" i="106"/>
  <c r="B3079" i="106"/>
  <c r="D3079" i="106"/>
  <c r="B3080" i="106"/>
  <c r="D3080" i="106"/>
  <c r="D3081" i="106"/>
  <c r="B3082" i="106"/>
  <c r="D3082" i="106"/>
  <c r="B3083" i="106"/>
  <c r="D3083" i="106"/>
  <c r="B3084" i="106"/>
  <c r="D3084" i="106"/>
  <c r="B3085" i="106"/>
  <c r="D3085" i="106"/>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c r="D3162" i="106"/>
  <c r="D3163" i="106"/>
  <c r="D3164" i="106"/>
  <c r="D3165" i="106"/>
  <c r="D3166" i="106"/>
  <c r="D3167" i="106"/>
  <c r="D3168" i="106"/>
  <c r="D3169" i="106"/>
  <c r="H51" i="4"/>
  <c r="B3170" i="106"/>
  <c r="D3170" i="106"/>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c r="C44" i="4"/>
  <c r="B3230" i="106"/>
  <c r="D3230" i="106"/>
  <c r="C76" i="4"/>
  <c r="B3231" i="106"/>
  <c r="D3231" i="106"/>
  <c r="B3234" i="106"/>
  <c r="D3234" i="106"/>
  <c r="D44" i="4"/>
  <c r="B3236" i="106"/>
  <c r="D3236" i="106"/>
  <c r="D76" i="4"/>
  <c r="B3237" i="106"/>
  <c r="D3237" i="106"/>
  <c r="D3240" i="106"/>
  <c r="D3241" i="106"/>
  <c r="D3242" i="106"/>
  <c r="D3243" i="106"/>
  <c r="D3244" i="106"/>
  <c r="D3245" i="106"/>
  <c r="D3246" i="106"/>
  <c r="D3247" i="106"/>
  <c r="D3248" i="106"/>
  <c r="D3249" i="106"/>
  <c r="D3250" i="106"/>
  <c r="B3251" i="106"/>
  <c r="D3251" i="106"/>
  <c r="F44" i="4"/>
  <c r="B3252" i="106"/>
  <c r="D3252" i="106"/>
  <c r="B3253" i="106"/>
  <c r="D3253" i="106"/>
  <c r="F76" i="4"/>
  <c r="B3254" i="106"/>
  <c r="D3254" i="106"/>
  <c r="F77" i="4"/>
  <c r="B3255" i="106"/>
  <c r="D3255" i="106"/>
  <c r="B3257" i="106"/>
  <c r="D3257" i="106"/>
  <c r="G44" i="4"/>
  <c r="B3258" i="106"/>
  <c r="D3258" i="106"/>
  <c r="B3259" i="106"/>
  <c r="D3259" i="106"/>
  <c r="G76" i="4"/>
  <c r="B3260" i="106"/>
  <c r="D3260" i="106"/>
  <c r="D3263" i="106"/>
  <c r="D3264" i="106"/>
  <c r="D3265" i="106"/>
  <c r="D3266" i="106"/>
  <c r="D3267" i="106"/>
  <c r="D3268" i="106"/>
  <c r="D3269" i="106"/>
  <c r="D3270" i="106"/>
  <c r="D3271" i="106"/>
  <c r="D3272" i="106"/>
  <c r="B3273" i="106"/>
  <c r="D3273" i="106"/>
  <c r="E37" i="4"/>
  <c r="E38" i="4"/>
  <c r="E39" i="4"/>
  <c r="E40" i="4"/>
  <c r="B3275" i="106"/>
  <c r="D3275" i="106"/>
  <c r="E76" i="4"/>
  <c r="B3276" i="106"/>
  <c r="D3276" i="106"/>
  <c r="D3279" i="106"/>
  <c r="D3280" i="106"/>
  <c r="D3281" i="106"/>
  <c r="D3282" i="106"/>
  <c r="D3283" i="106"/>
  <c r="D3284" i="106"/>
  <c r="D3285" i="106"/>
  <c r="D3286" i="106"/>
  <c r="D3287" i="106"/>
  <c r="D3288" i="106"/>
  <c r="D3289" i="106"/>
  <c r="D3290" i="106"/>
  <c r="D3291" i="106"/>
  <c r="D3292" i="106"/>
  <c r="D3293" i="106"/>
  <c r="D3294" i="106"/>
  <c r="B3295" i="106"/>
  <c r="D3295" i="106"/>
  <c r="H41" i="4"/>
  <c r="H44" i="4"/>
  <c r="B3297" i="106"/>
  <c r="D3297" i="106"/>
  <c r="H76" i="4"/>
  <c r="B3298" i="106"/>
  <c r="D3298" i="106"/>
  <c r="D3301" i="106"/>
  <c r="D3302" i="106"/>
  <c r="D3303" i="106"/>
  <c r="D3304" i="106"/>
  <c r="D3305" i="106"/>
  <c r="D3306" i="106"/>
  <c r="D3307" i="106"/>
  <c r="D3308" i="106"/>
  <c r="D3309" i="106"/>
  <c r="D3310" i="106"/>
  <c r="D3311" i="106"/>
  <c r="D3312" i="106"/>
  <c r="D3313" i="106"/>
  <c r="D3314" i="106"/>
  <c r="D3315" i="106"/>
  <c r="B3316" i="106"/>
  <c r="D3316" i="106"/>
  <c r="I44" i="4"/>
  <c r="B3317" i="106"/>
  <c r="D3317" i="106"/>
  <c r="B3321" i="106"/>
  <c r="D3321" i="106"/>
  <c r="B3322" i="106"/>
  <c r="D3322" i="106"/>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c r="B3367" i="106"/>
  <c r="D3367" i="106"/>
  <c r="B3368" i="106"/>
  <c r="D3368" i="106"/>
  <c r="B3369" i="106"/>
  <c r="D3369" i="106"/>
  <c r="B3370" i="106"/>
  <c r="D3370" i="106"/>
  <c r="B3371" i="106"/>
  <c r="D3371" i="106"/>
  <c r="B3372" i="106"/>
  <c r="D3372" i="106"/>
  <c r="B3373" i="106"/>
  <c r="D3373" i="106"/>
  <c r="B3374" i="106"/>
  <c r="D3374" i="106"/>
  <c r="B3375" i="106"/>
  <c r="D3375" i="106"/>
  <c r="B3376" i="106"/>
  <c r="D3376" i="106"/>
  <c r="B3377" i="106"/>
  <c r="D3377" i="106"/>
  <c r="D3378" i="106"/>
  <c r="D3379" i="106"/>
  <c r="K8" i="29"/>
  <c r="B3380" i="106"/>
  <c r="D3380" i="106"/>
  <c r="K19" i="29"/>
  <c r="B3381" i="106"/>
  <c r="D3381" i="106"/>
  <c r="D3382" i="106"/>
  <c r="D3383" i="106"/>
  <c r="D3384" i="106"/>
  <c r="D3385" i="106"/>
  <c r="D3386" i="106"/>
  <c r="B3387" i="106"/>
  <c r="D3387" i="106"/>
  <c r="B3388" i="106"/>
  <c r="D3388" i="106"/>
  <c r="B3389" i="106"/>
  <c r="D3389" i="106"/>
  <c r="B3392" i="106"/>
  <c r="D3392" i="106"/>
  <c r="D3393" i="106"/>
  <c r="D3394" i="106"/>
  <c r="D3395" i="106"/>
  <c r="D3396" i="106"/>
  <c r="D3397" i="106"/>
  <c r="D3398" i="106"/>
  <c r="B3399" i="106"/>
  <c r="D3399" i="106"/>
  <c r="D3400" i="106"/>
  <c r="D3401" i="106"/>
  <c r="D3402" i="106"/>
  <c r="D3403" i="106"/>
  <c r="D3404" i="106"/>
  <c r="D3407" i="106"/>
  <c r="D3410" i="106"/>
  <c r="B3411" i="106"/>
  <c r="D3411" i="106"/>
  <c r="D3412" i="106"/>
  <c r="D3413" i="106"/>
  <c r="B3414" i="106"/>
  <c r="D3414" i="106"/>
  <c r="D3415" i="106"/>
  <c r="D3416" i="106"/>
  <c r="B3417" i="106"/>
  <c r="D3417" i="106"/>
  <c r="D3418" i="106"/>
  <c r="B3419" i="106"/>
  <c r="D3419" i="106"/>
  <c r="D3420" i="106"/>
  <c r="D3421" i="106"/>
  <c r="B3422" i="106"/>
  <c r="D3422" i="106"/>
  <c r="D3423" i="106"/>
  <c r="D3424" i="106"/>
  <c r="B3425" i="106"/>
  <c r="D3425" i="106"/>
  <c r="D3426" i="106"/>
  <c r="B3427" i="106"/>
  <c r="D3427" i="106"/>
  <c r="D3428" i="106"/>
  <c r="D3429" i="106"/>
  <c r="D3430" i="106"/>
  <c r="D3431" i="106"/>
  <c r="D3432" i="106"/>
  <c r="D3433" i="106"/>
  <c r="D3434" i="106"/>
  <c r="B3435" i="106"/>
  <c r="D3435" i="106"/>
  <c r="D3436" i="106"/>
  <c r="D3437" i="106"/>
  <c r="D3438" i="106"/>
  <c r="D3439" i="106"/>
  <c r="D3440" i="106"/>
  <c r="D3441" i="106"/>
  <c r="D3442" i="106"/>
  <c r="D3443" i="106"/>
  <c r="D3444" i="106"/>
  <c r="D3445" i="106"/>
  <c r="B3448" i="106"/>
  <c r="D3448" i="106"/>
  <c r="F16" i="7"/>
  <c r="B3449" i="106"/>
  <c r="D3449" i="106"/>
  <c r="B3450" i="106"/>
  <c r="D3450" i="106"/>
  <c r="B3451" i="106"/>
  <c r="D3451" i="106"/>
  <c r="B3452" i="106"/>
  <c r="D3452" i="106"/>
  <c r="B3453" i="106"/>
  <c r="D3453" i="106"/>
  <c r="F15" i="11"/>
  <c r="B3454" i="106"/>
  <c r="D3454" i="106"/>
  <c r="D3455" i="106"/>
  <c r="D3456" i="106"/>
  <c r="D3457" i="106"/>
  <c r="D3458" i="106"/>
  <c r="L15" i="11"/>
  <c r="B3459" i="106"/>
  <c r="D3459"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c r="B3483" i="106"/>
  <c r="D3483" i="106"/>
  <c r="B3484" i="106"/>
  <c r="D3484" i="106"/>
  <c r="B3485" i="106"/>
  <c r="D3485" i="106"/>
  <c r="B3486" i="106"/>
  <c r="D3486" i="106"/>
  <c r="B3487" i="106"/>
  <c r="D3487" i="106"/>
  <c r="B3488" i="106"/>
  <c r="D3488" i="106"/>
  <c r="D3489" i="106"/>
  <c r="B3490" i="106"/>
  <c r="D3490" i="106"/>
  <c r="D3491" i="106"/>
  <c r="B3492" i="106"/>
  <c r="D3492" i="106"/>
  <c r="B3493" i="106"/>
  <c r="D3493" i="106"/>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c r="D3520" i="106"/>
  <c r="B3530" i="106"/>
  <c r="D3530" i="106"/>
  <c r="B3531" i="106"/>
  <c r="D3531" i="106"/>
  <c r="B3532" i="106"/>
  <c r="D3532" i="106"/>
  <c r="B3533" i="106"/>
  <c r="D3533" i="106"/>
  <c r="B3534" i="106"/>
  <c r="D3534" i="106"/>
  <c r="D3535" i="106"/>
  <c r="D3536" i="106"/>
  <c r="D3537" i="106"/>
  <c r="D3538" i="106"/>
  <c r="D3539" i="106"/>
  <c r="D3540" i="106"/>
  <c r="D3541" i="106"/>
  <c r="D3542" i="106"/>
  <c r="D3543" i="106"/>
  <c r="D3544" i="106"/>
  <c r="D3545" i="106"/>
  <c r="B3546" i="106"/>
  <c r="D3546" i="106"/>
  <c r="D3547" i="106"/>
  <c r="B3548" i="106"/>
  <c r="D3548" i="106"/>
  <c r="B3549" i="106"/>
  <c r="D3549" i="106"/>
  <c r="B3550" i="106"/>
  <c r="D3550" i="106"/>
  <c r="B3551" i="106"/>
  <c r="D3551" i="106"/>
  <c r="K13" i="3"/>
  <c r="B3552" i="106"/>
  <c r="D3552" i="106"/>
  <c r="D3553" i="106"/>
  <c r="D3554" i="106"/>
  <c r="D3555" i="106"/>
  <c r="D3556" i="106"/>
  <c r="D3557" i="106"/>
  <c r="D3558" i="106"/>
  <c r="D3559" i="106"/>
  <c r="D3560" i="106"/>
  <c r="B3561" i="106"/>
  <c r="D3561" i="106"/>
  <c r="B3562" i="106"/>
  <c r="D3562" i="106"/>
  <c r="D3563" i="106"/>
  <c r="D3564" i="106"/>
  <c r="K34" i="3"/>
  <c r="K41" i="3"/>
  <c r="B3568" i="106"/>
  <c r="D3568" i="106"/>
  <c r="B3566" i="106"/>
  <c r="D3566" i="106"/>
  <c r="B3567" i="106"/>
  <c r="D3567" i="106"/>
  <c r="B3577" i="106"/>
  <c r="D3577" i="106"/>
  <c r="B3578" i="106"/>
  <c r="D3578" i="106"/>
  <c r="B3579" i="106"/>
  <c r="D3579" i="106"/>
  <c r="B3580" i="106"/>
  <c r="D3580" i="106"/>
  <c r="B3581" i="106"/>
  <c r="D3581" i="106"/>
  <c r="B3582" i="106"/>
  <c r="D3582" i="106"/>
  <c r="B3583" i="106"/>
  <c r="D3583" i="106"/>
  <c r="K44" i="4"/>
  <c r="B3584" i="106"/>
  <c r="D3584" i="106"/>
  <c r="B3585" i="106"/>
  <c r="D3585" i="106"/>
  <c r="K52" i="4"/>
  <c r="K53" i="4"/>
  <c r="K76" i="4"/>
  <c r="B3586" i="106"/>
  <c r="D3586" i="106"/>
  <c r="B3589" i="106"/>
  <c r="D3589" i="106"/>
  <c r="B3590" i="106"/>
  <c r="D3590" i="106"/>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c r="B3618" i="106"/>
  <c r="D3618" i="106"/>
  <c r="C350" i="29"/>
  <c r="B3619" i="106"/>
  <c r="D3619" i="106"/>
  <c r="B3620" i="106"/>
  <c r="D3620" i="106"/>
  <c r="C352" i="29"/>
  <c r="C367" i="29"/>
  <c r="D3623" i="106"/>
  <c r="B3624" i="106"/>
  <c r="D3624" i="106"/>
  <c r="B3625" i="106"/>
  <c r="D3625" i="106"/>
  <c r="D350" i="29"/>
  <c r="B3626" i="106"/>
  <c r="D3626" i="106"/>
  <c r="B3627" i="106"/>
  <c r="D3627" i="106"/>
  <c r="D3630" i="106"/>
  <c r="B3631" i="106"/>
  <c r="D3631" i="106"/>
  <c r="B3632" i="106"/>
  <c r="D3632" i="106"/>
  <c r="E350" i="29"/>
  <c r="B3634" i="106"/>
  <c r="D3634" i="106"/>
  <c r="D3637" i="106"/>
  <c r="B3638" i="106"/>
  <c r="D3638" i="106"/>
  <c r="B3639" i="106"/>
  <c r="D3639" i="106"/>
  <c r="F350" i="29"/>
  <c r="B3641" i="106"/>
  <c r="D3641" i="106"/>
  <c r="D3644" i="106"/>
  <c r="B3645" i="106"/>
  <c r="D3645" i="106"/>
  <c r="B3646" i="106"/>
  <c r="D3646" i="106"/>
  <c r="G350" i="29"/>
  <c r="B3647" i="106"/>
  <c r="D3647" i="106"/>
  <c r="B3648" i="106"/>
  <c r="D3648" i="106"/>
  <c r="D3651" i="106"/>
  <c r="B3652" i="106"/>
  <c r="D3652" i="106"/>
  <c r="B3653" i="106"/>
  <c r="D3653" i="106"/>
  <c r="H350" i="29"/>
  <c r="B3654" i="106"/>
  <c r="D3654" i="106"/>
  <c r="B3655" i="106"/>
  <c r="D3655" i="106"/>
  <c r="B3657" i="106"/>
  <c r="D3657" i="106"/>
  <c r="H362" i="29"/>
  <c r="B3658" i="106"/>
  <c r="D3658" i="106"/>
  <c r="D3659" i="106"/>
  <c r="H365" i="29"/>
  <c r="D3661" i="106"/>
  <c r="D3662" i="106"/>
  <c r="D3663" i="106"/>
  <c r="D3664" i="106"/>
  <c r="D3665" i="106"/>
  <c r="D3666" i="106"/>
  <c r="D3667" i="106"/>
  <c r="K348" i="29"/>
  <c r="B3668" i="106"/>
  <c r="D3668" i="106"/>
  <c r="K349" i="29"/>
  <c r="B3669" i="106"/>
  <c r="D3669" i="106"/>
  <c r="K351" i="29"/>
  <c r="B3671" i="106"/>
  <c r="D3671" i="106"/>
  <c r="B3673" i="106"/>
  <c r="D3673" i="106"/>
  <c r="K360" i="29"/>
  <c r="B3675" i="106"/>
  <c r="D3675" i="106"/>
  <c r="K361" i="29"/>
  <c r="D3677" i="106"/>
  <c r="K363" i="29"/>
  <c r="K364" i="29"/>
  <c r="D3679" i="106"/>
  <c r="D3680" i="106"/>
  <c r="B3682" i="106"/>
  <c r="D3682" i="106"/>
  <c r="B3683" i="106"/>
  <c r="D3683" i="106"/>
  <c r="B3684" i="106"/>
  <c r="D3684" i="106"/>
  <c r="B3685" i="106"/>
  <c r="D3685" i="106"/>
  <c r="B3686" i="106"/>
  <c r="D3686" i="106"/>
  <c r="B3687" i="106"/>
  <c r="D3687" i="106"/>
  <c r="B3689" i="106"/>
  <c r="D3689" i="106"/>
  <c r="D3690" i="106"/>
  <c r="D3691" i="106"/>
  <c r="D3692" i="106"/>
  <c r="D3693" i="106"/>
  <c r="D3694" i="106"/>
  <c r="D3695" i="106"/>
  <c r="D3696" i="106"/>
  <c r="D3697" i="106"/>
  <c r="B3698" i="106"/>
  <c r="D3698" i="106"/>
  <c r="B3699" i="106"/>
  <c r="D3699" i="106"/>
  <c r="D3700" i="106"/>
  <c r="D3701" i="106"/>
  <c r="B3702" i="106"/>
  <c r="D3702" i="106"/>
  <c r="D3704" i="106"/>
  <c r="D3705" i="106"/>
  <c r="D3706" i="106"/>
  <c r="D3707" i="106"/>
  <c r="D3708" i="106"/>
  <c r="D3709" i="106"/>
  <c r="D3710" i="106"/>
  <c r="D3711" i="106"/>
  <c r="D3712" i="106"/>
  <c r="D3713" i="106"/>
  <c r="D3714" i="106"/>
  <c r="D3715" i="106"/>
  <c r="D3716" i="106"/>
  <c r="D3719" i="106"/>
  <c r="D3720" i="106"/>
  <c r="B3721" i="106"/>
  <c r="D3721" i="106"/>
  <c r="B3722" i="106"/>
  <c r="D3722" i="106"/>
  <c r="B3723" i="106"/>
  <c r="D3723" i="106"/>
  <c r="B3727" i="106"/>
  <c r="D3727" i="106"/>
  <c r="F13" i="7"/>
  <c r="B3728" i="106"/>
  <c r="D3728" i="106"/>
  <c r="B3729" i="106"/>
  <c r="D3729" i="106"/>
  <c r="B3730" i="106"/>
  <c r="D3730" i="106"/>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c r="B4075" i="106"/>
  <c r="D4075" i="106"/>
  <c r="B4076" i="106"/>
  <c r="D4076" i="106"/>
  <c r="B4077" i="106"/>
  <c r="D4077" i="106"/>
  <c r="B4078" i="106"/>
  <c r="D4078" i="106"/>
  <c r="B4079" i="106"/>
  <c r="D4079" i="106"/>
  <c r="B4080" i="106"/>
  <c r="D4080" i="106"/>
  <c r="B4081" i="106"/>
  <c r="D4081" i="106"/>
  <c r="B4082" i="106"/>
  <c r="D4082" i="106"/>
  <c r="B4083" i="106"/>
  <c r="D4083" i="106"/>
  <c r="B4084" i="106"/>
  <c r="D4084" i="106"/>
  <c r="B4085" i="106"/>
  <c r="D4085" i="106"/>
  <c r="B4086" i="106"/>
  <c r="D4086" i="106"/>
  <c r="B4087" i="106"/>
  <c r="D4087" i="106"/>
  <c r="D4088" i="106"/>
  <c r="D4089" i="106"/>
  <c r="D4090" i="106"/>
  <c r="D4091" i="106"/>
  <c r="D4092" i="106"/>
  <c r="D4093" i="106"/>
  <c r="D4094" i="106"/>
  <c r="D4095" i="106"/>
  <c r="B4096" i="106"/>
  <c r="D4096" i="106"/>
  <c r="B4097" i="106"/>
  <c r="D4097" i="106"/>
  <c r="D4098" i="106"/>
  <c r="B4100" i="106"/>
  <c r="D4100" i="106"/>
  <c r="D4101" i="106"/>
  <c r="B4106" i="106"/>
  <c r="D4106" i="106"/>
  <c r="B4107" i="106"/>
  <c r="D4107" i="106"/>
  <c r="F17" i="7"/>
  <c r="B4108" i="106"/>
  <c r="D4108" i="106"/>
  <c r="F18" i="7"/>
  <c r="B4109" i="106"/>
  <c r="D4109" i="106"/>
  <c r="B4110" i="106"/>
  <c r="D4110" i="106"/>
  <c r="B4111" i="106"/>
  <c r="D4111" i="106"/>
  <c r="D4112" i="106"/>
  <c r="B4113" i="106"/>
  <c r="D4113" i="106"/>
  <c r="B4114" i="106"/>
  <c r="D4114" i="106"/>
  <c r="B4115" i="106"/>
  <c r="D4115" i="106"/>
  <c r="B4116" i="106"/>
  <c r="D4116" i="106"/>
  <c r="B4117" i="106"/>
  <c r="D4117" i="106"/>
  <c r="B4118" i="106"/>
  <c r="D4118" i="106"/>
  <c r="D4119" i="106"/>
  <c r="D4120" i="106"/>
  <c r="B4121" i="106"/>
  <c r="D4121" i="106"/>
  <c r="D4129" i="106"/>
  <c r="C18" i="4"/>
  <c r="B4131" i="106"/>
  <c r="D4131" i="106"/>
  <c r="D18" i="4"/>
  <c r="B4132" i="106"/>
  <c r="D4132" i="106"/>
  <c r="F18" i="4"/>
  <c r="B4133" i="106"/>
  <c r="D4133" i="106"/>
  <c r="H18" i="4"/>
  <c r="B4134" i="106"/>
  <c r="D4134" i="106"/>
  <c r="K18" i="4"/>
  <c r="B4135" i="106"/>
  <c r="D4135" i="106"/>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c r="B4166" i="106"/>
  <c r="D4166" i="106"/>
  <c r="D4167" i="106"/>
  <c r="D4168" i="106"/>
  <c r="D4169" i="106"/>
  <c r="D4170" i="106"/>
  <c r="I31" i="8"/>
  <c r="I32" i="8"/>
  <c r="I33" i="8"/>
  <c r="I34" i="8"/>
  <c r="I35" i="8"/>
  <c r="I36" i="8"/>
  <c r="I37" i="8"/>
  <c r="I38" i="8"/>
  <c r="I39" i="8"/>
  <c r="I40" i="8"/>
  <c r="I41" i="8"/>
  <c r="I42" i="8"/>
  <c r="I43" i="8"/>
  <c r="I44" i="8"/>
  <c r="I45" i="8"/>
  <c r="I46" i="8"/>
  <c r="I47" i="8"/>
  <c r="I48" i="8"/>
  <c r="J49" i="8"/>
  <c r="B4172" i="106"/>
  <c r="D4172" i="106"/>
  <c r="H49" i="8"/>
  <c r="B4173" i="106"/>
  <c r="D4173" i="106"/>
  <c r="D4174" i="106"/>
  <c r="E18" i="4"/>
  <c r="B4175" i="106"/>
  <c r="D4175" i="106"/>
  <c r="G18" i="4"/>
  <c r="B4176" i="106"/>
  <c r="D4176" i="106"/>
  <c r="G49" i="8"/>
  <c r="B4177" i="106"/>
  <c r="D4177" i="106"/>
  <c r="D4178" i="106"/>
  <c r="B4179" i="106"/>
  <c r="D4179" i="106"/>
  <c r="B4180" i="106"/>
  <c r="D4180" i="106"/>
  <c r="B4181" i="106"/>
  <c r="D4181" i="106"/>
  <c r="D4182" i="106"/>
  <c r="D4183" i="106"/>
  <c r="D4184" i="106"/>
  <c r="D4185" i="106"/>
  <c r="D4186" i="106"/>
  <c r="D4187" i="106"/>
  <c r="D4188" i="106"/>
  <c r="B4189" i="106"/>
  <c r="D4189" i="106"/>
  <c r="B4190" i="106"/>
  <c r="D4190" i="106"/>
  <c r="B4191" i="106"/>
  <c r="D4191" i="106"/>
  <c r="B4192" i="106"/>
  <c r="D4192" i="106"/>
  <c r="D4193" i="106"/>
  <c r="D4194" i="106"/>
  <c r="D4195" i="106"/>
  <c r="D4196" i="106"/>
  <c r="D4197" i="106"/>
  <c r="D4198" i="106"/>
  <c r="B4199" i="106"/>
  <c r="D4199" i="106"/>
  <c r="B4200" i="106"/>
  <c r="D4200" i="106"/>
  <c r="B4201" i="106"/>
  <c r="D4201" i="106"/>
  <c r="B4202" i="106"/>
  <c r="D4202" i="106"/>
  <c r="D4204" i="106"/>
  <c r="D4205" i="106"/>
  <c r="D4206" i="106"/>
  <c r="D4207" i="106"/>
  <c r="D4208" i="106"/>
  <c r="D4209" i="106"/>
  <c r="B4210" i="106"/>
  <c r="D4210" i="106"/>
  <c r="B4211" i="106"/>
  <c r="D4211" i="106"/>
  <c r="D4212" i="106"/>
  <c r="D4213" i="106"/>
  <c r="D4214" i="106"/>
  <c r="B4215" i="106"/>
  <c r="D4215" i="106"/>
  <c r="B4217" i="106"/>
  <c r="D4217" i="106"/>
  <c r="D4218" i="106"/>
  <c r="D4219" i="106"/>
  <c r="D4220" i="106"/>
  <c r="D4221" i="106"/>
  <c r="D4222" i="106"/>
  <c r="D4223" i="106"/>
  <c r="D4224" i="106"/>
  <c r="D4225" i="106"/>
  <c r="D4226" i="106"/>
  <c r="B4227" i="106"/>
  <c r="D4227" i="106"/>
  <c r="B4228" i="106"/>
  <c r="D4228" i="106"/>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c r="B4299" i="106"/>
  <c r="D4299" i="106"/>
  <c r="B4300" i="106"/>
  <c r="D4300" i="106"/>
  <c r="B4301" i="106"/>
  <c r="D4301" i="106"/>
  <c r="B4302" i="106"/>
  <c r="D4302" i="106"/>
  <c r="B4303" i="106"/>
  <c r="D4303" i="106"/>
  <c r="B4304" i="106"/>
  <c r="D4304" i="106"/>
  <c r="B4305" i="106"/>
  <c r="D4305" i="106"/>
  <c r="B4306" i="106"/>
  <c r="D4306" i="106"/>
  <c r="B4307" i="106"/>
  <c r="D4307" i="106"/>
  <c r="B4308" i="106"/>
  <c r="D4308" i="106"/>
  <c r="B4309" i="106"/>
  <c r="D4309" i="106"/>
  <c r="B4310" i="106"/>
  <c r="D4310" i="106"/>
  <c r="B4311" i="106"/>
  <c r="D4311" i="106"/>
  <c r="B4312" i="106"/>
  <c r="D4312" i="106"/>
  <c r="B4313" i="106"/>
  <c r="D4313" i="106"/>
  <c r="B4314" i="106"/>
  <c r="D4314" i="106"/>
  <c r="B4315" i="106"/>
  <c r="D4315" i="106"/>
  <c r="B4316" i="106"/>
  <c r="D4316" i="106"/>
  <c r="B4317" i="106"/>
  <c r="D4317" i="106"/>
  <c r="B4318" i="106"/>
  <c r="D4318" i="106"/>
  <c r="D4319" i="106"/>
  <c r="D4320" i="106"/>
  <c r="B4321" i="106"/>
  <c r="D4321" i="106"/>
  <c r="B4322" i="106"/>
  <c r="D4322" i="106"/>
  <c r="D4323" i="106"/>
  <c r="D4324" i="106"/>
  <c r="D4325" i="106"/>
  <c r="D4326" i="106"/>
  <c r="B4327" i="106"/>
  <c r="D4327" i="106"/>
  <c r="B4328" i="106"/>
  <c r="D4328" i="106"/>
  <c r="B4329" i="106"/>
  <c r="D4329" i="106"/>
  <c r="B4330" i="106"/>
  <c r="D4330" i="106"/>
  <c r="B4331" i="106"/>
  <c r="D4331" i="106"/>
  <c r="B4332" i="106"/>
  <c r="D4332" i="106"/>
  <c r="B4333" i="106"/>
  <c r="D4333" i="106"/>
  <c r="B4334" i="106"/>
  <c r="D4334" i="106"/>
  <c r="B4335" i="106"/>
  <c r="D4335" i="106"/>
  <c r="B4336" i="106"/>
  <c r="D4336" i="106"/>
  <c r="B4337" i="106"/>
  <c r="D4337" i="106"/>
  <c r="B4338" i="106"/>
  <c r="D4338" i="106"/>
  <c r="B4339" i="106"/>
  <c r="D4339" i="106"/>
  <c r="B4340" i="106"/>
  <c r="D4340" i="106"/>
  <c r="B4341" i="106"/>
  <c r="D4341" i="106"/>
  <c r="B4342" i="106"/>
  <c r="D4342" i="106"/>
  <c r="B4343" i="106"/>
  <c r="D4343" i="106"/>
  <c r="B4344" i="106"/>
  <c r="D4344" i="106"/>
  <c r="B4345" i="106"/>
  <c r="D4345" i="106"/>
  <c r="B4346" i="106"/>
  <c r="D4346" i="106"/>
  <c r="D4347" i="106"/>
  <c r="D4348" i="106"/>
  <c r="D4349" i="106"/>
  <c r="D4350" i="106"/>
  <c r="B4351" i="106"/>
  <c r="D4351" i="106"/>
  <c r="B4352" i="106"/>
  <c r="D4352" i="106"/>
  <c r="B4353" i="106"/>
  <c r="D4353" i="106"/>
  <c r="B4354" i="106"/>
  <c r="D4354" i="106"/>
  <c r="B4355" i="106"/>
  <c r="D4355" i="106"/>
  <c r="B4356" i="106"/>
  <c r="D4356" i="106"/>
  <c r="B4358" i="106"/>
  <c r="D4358" i="106"/>
  <c r="B4359" i="106"/>
  <c r="D4359" i="106"/>
  <c r="B4360" i="106"/>
  <c r="D4360" i="106"/>
  <c r="B4361" i="106"/>
  <c r="D4361" i="106"/>
  <c r="B4362" i="106"/>
  <c r="D4362" i="106"/>
  <c r="B4364" i="106"/>
  <c r="D4364" i="106"/>
  <c r="B4365" i="106"/>
  <c r="D4365" i="106"/>
  <c r="B4366" i="106"/>
  <c r="D4366" i="106"/>
  <c r="D4367" i="106"/>
  <c r="B4368" i="106"/>
  <c r="D4368" i="106"/>
  <c r="B4369" i="106"/>
  <c r="D4369" i="106"/>
  <c r="B4370" i="106"/>
  <c r="D4370" i="106"/>
  <c r="D4371" i="106"/>
  <c r="D4374" i="106"/>
  <c r="B4375" i="106"/>
  <c r="D4375" i="106"/>
  <c r="B4376" i="106"/>
  <c r="D4376" i="106"/>
  <c r="B4377" i="106"/>
  <c r="D4377" i="106"/>
  <c r="B4378" i="106"/>
  <c r="D4378" i="106"/>
  <c r="B4379" i="106"/>
  <c r="D4379" i="106"/>
  <c r="B4380" i="106"/>
  <c r="D4380" i="106"/>
  <c r="B4381" i="106"/>
  <c r="D4381" i="106"/>
  <c r="B4382" i="106"/>
  <c r="D4382" i="106"/>
  <c r="D4383" i="106"/>
  <c r="D4384" i="106"/>
  <c r="D4385" i="106"/>
  <c r="D4386" i="106"/>
  <c r="D4387" i="106"/>
  <c r="D4388" i="106"/>
  <c r="D4389" i="106"/>
  <c r="D4390" i="106"/>
  <c r="B4391" i="106"/>
  <c r="D4391" i="106"/>
  <c r="B4392" i="106"/>
  <c r="D4392" i="106"/>
  <c r="B4393" i="106"/>
  <c r="D4393" i="106"/>
  <c r="B4394" i="106"/>
  <c r="D4394" i="106"/>
  <c r="B4399" i="106"/>
  <c r="D4399" i="106"/>
  <c r="B4400" i="106"/>
  <c r="D4400" i="106"/>
  <c r="B4401" i="106"/>
  <c r="D4401" i="106"/>
  <c r="B4402" i="106"/>
  <c r="D4402" i="106"/>
  <c r="D4403" i="106"/>
  <c r="D4404" i="106"/>
  <c r="D4405" i="106"/>
  <c r="D4406" i="106"/>
  <c r="B4407" i="106"/>
  <c r="D4407" i="106"/>
  <c r="B4408" i="106"/>
  <c r="D4408" i="106"/>
  <c r="B4409" i="106"/>
  <c r="D4409" i="106"/>
  <c r="B4410" i="106"/>
  <c r="D4410" i="106"/>
  <c r="B4415" i="106"/>
  <c r="D4415" i="106"/>
  <c r="B4416" i="106"/>
  <c r="D4416" i="106"/>
  <c r="B4417" i="106"/>
  <c r="D4417" i="106"/>
  <c r="B4418" i="106"/>
  <c r="D4418" i="106"/>
  <c r="B4419" i="106"/>
  <c r="D4419" i="106"/>
  <c r="B4420" i="106"/>
  <c r="D4420" i="106"/>
  <c r="B4421" i="106"/>
  <c r="D4421" i="106"/>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c r="B4447" i="106"/>
  <c r="D4447" i="106"/>
  <c r="B4448" i="106"/>
  <c r="D4448"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c r="D4762" i="106"/>
  <c r="D4763" i="106"/>
  <c r="D4764" i="106"/>
  <c r="D4765" i="106"/>
  <c r="D4766" i="106"/>
  <c r="D4767" i="106"/>
  <c r="D4768" i="106"/>
  <c r="D4769" i="106"/>
  <c r="D4770" i="106"/>
  <c r="B4771" i="106"/>
  <c r="D4771"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c r="B4793" i="106"/>
  <c r="D4793" i="106"/>
  <c r="B4794" i="106"/>
  <c r="D4794" i="106"/>
  <c r="B4795" i="106"/>
  <c r="D4795" i="106"/>
  <c r="B4796" i="106"/>
  <c r="D4796" i="106"/>
  <c r="B4797" i="106"/>
  <c r="D4797" i="106"/>
  <c r="D4798" i="106"/>
  <c r="B4799" i="106"/>
  <c r="D4799" i="106"/>
  <c r="D4800" i="106"/>
  <c r="B4801" i="106"/>
  <c r="D4801" i="106"/>
  <c r="B4802" i="106"/>
  <c r="D4802" i="106"/>
  <c r="D4803" i="106"/>
  <c r="B4804" i="106"/>
  <c r="D4804" i="106"/>
  <c r="B4805" i="106"/>
  <c r="D4805" i="106"/>
  <c r="B4806" i="106"/>
  <c r="D4806" i="106"/>
  <c r="D4807" i="106"/>
  <c r="B4808" i="106"/>
  <c r="D4808" i="106"/>
  <c r="D4809" i="106"/>
  <c r="B4810" i="106"/>
  <c r="D4810" i="106"/>
  <c r="B4811" i="106"/>
  <c r="D4811" i="106"/>
  <c r="D4812" i="106"/>
  <c r="B4813" i="106"/>
  <c r="D4813" i="106"/>
  <c r="B4814" i="106"/>
  <c r="D4814" i="106"/>
  <c r="D4815" i="106"/>
  <c r="B4816" i="106"/>
  <c r="D4816" i="106"/>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c r="B4853" i="106"/>
  <c r="D4853" i="106"/>
  <c r="D4854" i="106"/>
  <c r="B4855" i="106"/>
  <c r="D4855" i="106"/>
  <c r="D4856" i="106"/>
  <c r="D4857" i="106"/>
  <c r="D4858" i="106"/>
  <c r="D4859" i="106"/>
  <c r="D4860" i="106"/>
  <c r="D4861" i="106"/>
  <c r="D4862" i="106"/>
  <c r="D4863" i="106"/>
  <c r="B4864" i="106"/>
  <c r="D4864" i="106"/>
  <c r="B4865" i="106"/>
  <c r="D4865" i="106"/>
  <c r="D4866" i="106"/>
  <c r="D4867" i="106"/>
  <c r="B4868" i="106"/>
  <c r="D4868" i="106"/>
  <c r="D4869" i="106"/>
  <c r="D4870" i="106"/>
  <c r="D4871" i="106"/>
  <c r="D4872" i="106"/>
  <c r="D4873" i="106"/>
  <c r="B4874" i="106"/>
  <c r="D4874" i="106"/>
  <c r="B4875" i="106"/>
  <c r="D4875" i="106"/>
  <c r="B4876" i="106"/>
  <c r="D4876" i="106"/>
  <c r="B4877" i="106"/>
  <c r="D4877" i="106"/>
  <c r="B4878" i="106"/>
  <c r="D4878" i="106"/>
  <c r="B4879" i="106"/>
  <c r="D4879" i="106"/>
  <c r="D4880" i="106"/>
  <c r="B4881" i="106"/>
  <c r="D4881" i="106"/>
  <c r="B4882" i="106"/>
  <c r="D4882" i="106"/>
  <c r="B4883" i="106"/>
  <c r="D4883" i="106"/>
  <c r="B4884" i="106"/>
  <c r="D4884" i="106"/>
  <c r="B4885" i="106"/>
  <c r="D4885" i="106"/>
  <c r="B4886" i="106"/>
  <c r="D4886" i="106"/>
  <c r="B4887" i="106"/>
  <c r="D4887" i="106"/>
  <c r="D4888" i="106"/>
  <c r="B4889" i="106"/>
  <c r="D4889"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c r="B4916" i="106"/>
  <c r="D4916" i="106"/>
  <c r="B4917" i="106"/>
  <c r="D4917" i="106"/>
  <c r="B4918" i="106"/>
  <c r="D4918" i="106"/>
  <c r="B4919" i="106"/>
  <c r="D4919" i="106"/>
  <c r="B4920" i="106"/>
  <c r="D4920" i="106"/>
  <c r="D4921" i="106"/>
  <c r="B4922" i="106"/>
  <c r="D4922"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c r="B4945" i="106"/>
  <c r="D4945" i="106"/>
  <c r="B4946" i="106"/>
  <c r="D4946" i="106"/>
  <c r="B4947" i="106"/>
  <c r="D4947" i="106"/>
  <c r="B4948" i="106"/>
  <c r="D4948" i="106"/>
  <c r="B4949" i="106"/>
  <c r="D4949" i="106"/>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c r="H31" i="37"/>
  <c r="B4996" i="106"/>
  <c r="D4996" i="106"/>
  <c r="D4998" i="106"/>
  <c r="D4999" i="106"/>
  <c r="D5001" i="106"/>
  <c r="D5002" i="106"/>
  <c r="D5003" i="106"/>
  <c r="D5004" i="106"/>
  <c r="D5005" i="106"/>
  <c r="D5006" i="106"/>
  <c r="D5007" i="106"/>
  <c r="D5008" i="106"/>
  <c r="D5009" i="106"/>
  <c r="D5010" i="106"/>
  <c r="B5012" i="106"/>
  <c r="D5012" i="106"/>
  <c r="B5013" i="106"/>
  <c r="D5013" i="106"/>
  <c r="B5014" i="106"/>
  <c r="D5014" i="106"/>
  <c r="D5015" i="106"/>
  <c r="D5016" i="106"/>
  <c r="D5017" i="106"/>
  <c r="D5018" i="106"/>
  <c r="D5019" i="106"/>
  <c r="D5020" i="106"/>
  <c r="D5021" i="106"/>
  <c r="B5022" i="106"/>
  <c r="D5022" i="106"/>
  <c r="B5023" i="106"/>
  <c r="D5023" i="106"/>
  <c r="B5024" i="106"/>
  <c r="D5024" i="106"/>
  <c r="D5025" i="106"/>
  <c r="B5026" i="106"/>
  <c r="D5026" i="106"/>
  <c r="B5027" i="106"/>
  <c r="D5027"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c r="B5057" i="106"/>
  <c r="D5057" i="106"/>
  <c r="B5058" i="106"/>
  <c r="D5058" i="106"/>
  <c r="B5059" i="106"/>
  <c r="D5059" i="106"/>
  <c r="B5060" i="106"/>
  <c r="D5060" i="106"/>
  <c r="B5061" i="106"/>
  <c r="D5061" i="106"/>
  <c r="D5062" i="106"/>
  <c r="B5063" i="106"/>
  <c r="D5063" i="106"/>
  <c r="B5064" i="106"/>
  <c r="D5064" i="106"/>
  <c r="B5065" i="106"/>
  <c r="D5065" i="106"/>
  <c r="B5067" i="106"/>
  <c r="D5067" i="106"/>
  <c r="B5068" i="106"/>
  <c r="D5068" i="106"/>
  <c r="B5069" i="106"/>
  <c r="D5069" i="106"/>
  <c r="B5070" i="106"/>
  <c r="D5070" i="106"/>
  <c r="B5072" i="106"/>
  <c r="D5072" i="106"/>
  <c r="B5073" i="106"/>
  <c r="D5073" i="106"/>
  <c r="B5074" i="106"/>
  <c r="D5074" i="106"/>
  <c r="B5075" i="106"/>
  <c r="D5075" i="106"/>
  <c r="B5076" i="106"/>
  <c r="D5076" i="106"/>
  <c r="B5077" i="106"/>
  <c r="D5077" i="106"/>
  <c r="B5078" i="106"/>
  <c r="D5078" i="106"/>
  <c r="B5079" i="106"/>
  <c r="D5079" i="106"/>
  <c r="B5080" i="106"/>
  <c r="D5080" i="106"/>
  <c r="B5081" i="106"/>
  <c r="D5081" i="106"/>
  <c r="B5082" i="106"/>
  <c r="D5082" i="106"/>
  <c r="B5083" i="106"/>
  <c r="D5083" i="106"/>
  <c r="B5084" i="106"/>
  <c r="D5084" i="106"/>
  <c r="B5085" i="106"/>
  <c r="D5085" i="106"/>
  <c r="B5086" i="106"/>
  <c r="D5086" i="106"/>
  <c r="B5088" i="106"/>
  <c r="D5088" i="106"/>
  <c r="B5089" i="106"/>
  <c r="D5089" i="106"/>
  <c r="B5091" i="106"/>
  <c r="D5091" i="106"/>
  <c r="B5092" i="106"/>
  <c r="D5092" i="106"/>
  <c r="B5093" i="106"/>
  <c r="D5093" i="106"/>
  <c r="B5094" i="106"/>
  <c r="D5094" i="106"/>
  <c r="B5095" i="106"/>
  <c r="D5095" i="106"/>
  <c r="B5097" i="106"/>
  <c r="D5097" i="106"/>
  <c r="B5098" i="106"/>
  <c r="D5098" i="106"/>
  <c r="B5099" i="106"/>
  <c r="D5099" i="106"/>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c r="B5119" i="106"/>
  <c r="D5119" i="106"/>
  <c r="B5122" i="106"/>
  <c r="D5122" i="106"/>
  <c r="B5123" i="106"/>
  <c r="D5123" i="106"/>
  <c r="B5124" i="106"/>
  <c r="D5124" i="106"/>
  <c r="B5126" i="106"/>
  <c r="D5126" i="106"/>
  <c r="B5127" i="106"/>
  <c r="D5127" i="106"/>
  <c r="D5128" i="106"/>
  <c r="D5129" i="106"/>
  <c r="D5130" i="106"/>
  <c r="D5131" i="106"/>
  <c r="B5133" i="106"/>
  <c r="D5133" i="106"/>
  <c r="B5134" i="106"/>
  <c r="D5134" i="106"/>
  <c r="B5135" i="106"/>
  <c r="D5135" i="106"/>
  <c r="D5136" i="106"/>
  <c r="B5137" i="106"/>
  <c r="D5137" i="106"/>
  <c r="D5138" i="106"/>
  <c r="B5139" i="106"/>
  <c r="D5139" i="106"/>
  <c r="D5140" i="106"/>
  <c r="D5141" i="106"/>
  <c r="B5142" i="106"/>
  <c r="D5142" i="106"/>
  <c r="D5143" i="106"/>
  <c r="D5144" i="106"/>
  <c r="D5145" i="106"/>
  <c r="D5146" i="106"/>
  <c r="B5148" i="106"/>
  <c r="D5148" i="106"/>
  <c r="D5149" i="106"/>
  <c r="D5150" i="106"/>
  <c r="D5151" i="106"/>
  <c r="B5152" i="106"/>
  <c r="D5152" i="106"/>
  <c r="B5153" i="106"/>
  <c r="D5153" i="106"/>
  <c r="D5154" i="106"/>
  <c r="D5155" i="106"/>
  <c r="D5156" i="106"/>
  <c r="D5157" i="106"/>
  <c r="D5158" i="106"/>
  <c r="D5159" i="106"/>
  <c r="D5160" i="106"/>
  <c r="D5162" i="106"/>
  <c r="B5163" i="106"/>
  <c r="D5163" i="106"/>
  <c r="B5164" i="106"/>
  <c r="D5164" i="106"/>
  <c r="D5166" i="106"/>
  <c r="B5167" i="106"/>
  <c r="D5167" i="106"/>
  <c r="B5168" i="106"/>
  <c r="D5168" i="106"/>
  <c r="D5169" i="106"/>
  <c r="D5170" i="106"/>
  <c r="B5171" i="106"/>
  <c r="D5171" i="106"/>
  <c r="D5172" i="106"/>
  <c r="D5173" i="106"/>
  <c r="D5174" i="106"/>
  <c r="B5175" i="106"/>
  <c r="D5175" i="106"/>
  <c r="D5176" i="106"/>
  <c r="B5177" i="106"/>
  <c r="D5177" i="106"/>
  <c r="D5179" i="106"/>
  <c r="D5180" i="106"/>
  <c r="B5181" i="106"/>
  <c r="D5181" i="106"/>
  <c r="D5182" i="106"/>
  <c r="D5183" i="106"/>
  <c r="D5184" i="106"/>
  <c r="D5185" i="106"/>
  <c r="D5186" i="106"/>
  <c r="B5187" i="106"/>
  <c r="D5187" i="106"/>
  <c r="D5188" i="106"/>
  <c r="D5189" i="106"/>
  <c r="D5190" i="106"/>
  <c r="D5191" i="106"/>
  <c r="D5192" i="106"/>
  <c r="D5193" i="106"/>
  <c r="B5194" i="106"/>
  <c r="D5194" i="106"/>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c r="D5226" i="106"/>
  <c r="D5227" i="106"/>
  <c r="D5228" i="106"/>
  <c r="D5229" i="106"/>
  <c r="B5230" i="106"/>
  <c r="D5230" i="106"/>
  <c r="B5231" i="106"/>
  <c r="D5231" i="106"/>
  <c r="B5233" i="106"/>
  <c r="D5233" i="106"/>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c r="B5255" i="106"/>
  <c r="D5255" i="106"/>
  <c r="B5256" i="106"/>
  <c r="D5256" i="106"/>
  <c r="D5257" i="106"/>
  <c r="D5258" i="106"/>
  <c r="D5259" i="106"/>
  <c r="D5261" i="106"/>
  <c r="D5262" i="106"/>
  <c r="D5263" i="106"/>
  <c r="D5264" i="106"/>
  <c r="D5265" i="106"/>
  <c r="D5266" i="106"/>
  <c r="D5267" i="106"/>
  <c r="D5268" i="106"/>
  <c r="D5269" i="106"/>
  <c r="D5270" i="106"/>
  <c r="D5271" i="106"/>
  <c r="D5272" i="106"/>
  <c r="D5273" i="106"/>
  <c r="B5274" i="106"/>
  <c r="D5274" i="106"/>
  <c r="B5275" i="106"/>
  <c r="D5275" i="106"/>
  <c r="D5276" i="106"/>
  <c r="D5277" i="106"/>
  <c r="B5278" i="106"/>
  <c r="D5278" i="106"/>
  <c r="B5279" i="106"/>
  <c r="D5279" i="106"/>
  <c r="B5280" i="106"/>
  <c r="D5280" i="106"/>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c r="D5311" i="106"/>
  <c r="B5312" i="106"/>
  <c r="D5312" i="106"/>
  <c r="B5313" i="106"/>
  <c r="D5313" i="106"/>
  <c r="D5314" i="106"/>
  <c r="B5315" i="106"/>
  <c r="D5315" i="106"/>
  <c r="D5316" i="106"/>
  <c r="B5317" i="106"/>
  <c r="D5317" i="106"/>
  <c r="D5318" i="106"/>
  <c r="D5319" i="106"/>
  <c r="D5321" i="106"/>
  <c r="D5322" i="106"/>
  <c r="D5323" i="106"/>
  <c r="D5324" i="106"/>
  <c r="D5325" i="106"/>
  <c r="B5328" i="106"/>
  <c r="D5328" i="106"/>
  <c r="D5329" i="106"/>
  <c r="B5330" i="106"/>
  <c r="D5330" i="106"/>
  <c r="B5331" i="106"/>
  <c r="D5331" i="106"/>
  <c r="B5332" i="106"/>
  <c r="D5332" i="106"/>
  <c r="B5333" i="106"/>
  <c r="D5333" i="106"/>
  <c r="B5335" i="106"/>
  <c r="D5335" i="106"/>
  <c r="B5336" i="106"/>
  <c r="D5336" i="106"/>
  <c r="B5337" i="106"/>
  <c r="D5337" i="106"/>
  <c r="B5338" i="106"/>
  <c r="D5338" i="106"/>
  <c r="B5340" i="106"/>
  <c r="D5340" i="106"/>
  <c r="B5341" i="106"/>
  <c r="D5341" i="106"/>
  <c r="B5343" i="106"/>
  <c r="D5343" i="106"/>
  <c r="B5344" i="106"/>
  <c r="D5344" i="106"/>
  <c r="B5345" i="106"/>
  <c r="D5345" i="106"/>
  <c r="B5346" i="106"/>
  <c r="D5346" i="106"/>
  <c r="B5347" i="106"/>
  <c r="D5347" i="106"/>
  <c r="B5349" i="106"/>
  <c r="D5349" i="106"/>
  <c r="B5350" i="106"/>
  <c r="D5350" i="106"/>
  <c r="B5351" i="106"/>
  <c r="D5351" i="106"/>
  <c r="B5352" i="106"/>
  <c r="D5352" i="106"/>
  <c r="B5353" i="106"/>
  <c r="D5353" i="106"/>
  <c r="B5354" i="106"/>
  <c r="D5354" i="106"/>
  <c r="B5357" i="106"/>
  <c r="D5357" i="106"/>
  <c r="B5358" i="106"/>
  <c r="D5358" i="106"/>
  <c r="B5359" i="106"/>
  <c r="D5359" i="106"/>
  <c r="B5361" i="106"/>
  <c r="D5361" i="106"/>
  <c r="B5362" i="106"/>
  <c r="D5362" i="106"/>
  <c r="D5363" i="106"/>
  <c r="D5364" i="106"/>
  <c r="D5365" i="106"/>
  <c r="D5366" i="106"/>
  <c r="B5368" i="106"/>
  <c r="D5368" i="106"/>
  <c r="B5370" i="106"/>
  <c r="D5370" i="106"/>
  <c r="D5371" i="106"/>
  <c r="D5372" i="106"/>
  <c r="D5373" i="106"/>
  <c r="B5374" i="106"/>
  <c r="D5374" i="106"/>
  <c r="B5375" i="106"/>
  <c r="D5375" i="106"/>
  <c r="D5376" i="106"/>
  <c r="D5377" i="106"/>
  <c r="D5378" i="106"/>
  <c r="D5379" i="106"/>
  <c r="D5380" i="106"/>
  <c r="D5381" i="106"/>
  <c r="D5382" i="106"/>
  <c r="B5384" i="106"/>
  <c r="D5384" i="106"/>
  <c r="D5385" i="106"/>
  <c r="D5386" i="106"/>
  <c r="B5387" i="106"/>
  <c r="D5387" i="106"/>
  <c r="D5388" i="106"/>
  <c r="D5389" i="106"/>
  <c r="D5390" i="106"/>
  <c r="B5391" i="106"/>
  <c r="D5391" i="106"/>
  <c r="D5392" i="106"/>
  <c r="B5393" i="106"/>
  <c r="D5393" i="106"/>
  <c r="B5395" i="106"/>
  <c r="D5395" i="106"/>
  <c r="D5396" i="106"/>
  <c r="D5397" i="106"/>
  <c r="D5398" i="106"/>
  <c r="D5399" i="106"/>
  <c r="D5400" i="106"/>
  <c r="B5401" i="106"/>
  <c r="D5401" i="106"/>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c r="B5424" i="106"/>
  <c r="D5424" i="106"/>
  <c r="B5426" i="106"/>
  <c r="D5426" i="106"/>
  <c r="D5427" i="106"/>
  <c r="D5428" i="106"/>
  <c r="D5429" i="106"/>
  <c r="D5430" i="106"/>
  <c r="B5431" i="106"/>
  <c r="D5431" i="106"/>
  <c r="B5432" i="106"/>
  <c r="D5432" i="106"/>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c r="D5486" i="106"/>
  <c r="D5487" i="106"/>
  <c r="D5489" i="106"/>
  <c r="D5490" i="106"/>
  <c r="D5491" i="106"/>
  <c r="D5492" i="106"/>
  <c r="D5493" i="106"/>
  <c r="B5494" i="106"/>
  <c r="D5494" i="106"/>
  <c r="D5495" i="106"/>
  <c r="B5496" i="106"/>
  <c r="D5496" i="106"/>
  <c r="D5497" i="106"/>
  <c r="B5498" i="106"/>
  <c r="D5498" i="106"/>
  <c r="D5499" i="106"/>
  <c r="D5500" i="106"/>
  <c r="D5502" i="106"/>
  <c r="D5503" i="106"/>
  <c r="D5504" i="106"/>
  <c r="D5505" i="106"/>
  <c r="D5506" i="106"/>
  <c r="B5509" i="106"/>
  <c r="D5509" i="106"/>
  <c r="D5510" i="106"/>
  <c r="B5511" i="106"/>
  <c r="D5511" i="106"/>
  <c r="B5512" i="106"/>
  <c r="D5512" i="106"/>
  <c r="B5514" i="106"/>
  <c r="D5514" i="106"/>
  <c r="B5515" i="106"/>
  <c r="D5515" i="106"/>
  <c r="B5516" i="106"/>
  <c r="D5516" i="106"/>
  <c r="B5517" i="106"/>
  <c r="D5517" i="106"/>
  <c r="B5519" i="106"/>
  <c r="D5519" i="106"/>
  <c r="B5520" i="106"/>
  <c r="D5520" i="106"/>
  <c r="B5522" i="106"/>
  <c r="D5522" i="106"/>
  <c r="B5523" i="106"/>
  <c r="D5523" i="106"/>
  <c r="B5524" i="106"/>
  <c r="D5524" i="106"/>
  <c r="B5525" i="106"/>
  <c r="D5525" i="106"/>
  <c r="B5528" i="106"/>
  <c r="D5528" i="106"/>
  <c r="B5529" i="106"/>
  <c r="D5529" i="106"/>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c r="D5554" i="106"/>
  <c r="B5555" i="106"/>
  <c r="D5555" i="106"/>
  <c r="B5556" i="106"/>
  <c r="D5556" i="106"/>
  <c r="B5558" i="106"/>
  <c r="D5558" i="106"/>
  <c r="B5559" i="106"/>
  <c r="D5559" i="106"/>
  <c r="B5560" i="106"/>
  <c r="D5560" i="106"/>
  <c r="B5561" i="106"/>
  <c r="D5561" i="106"/>
  <c r="B5563" i="106"/>
  <c r="D5563" i="106"/>
  <c r="B5564" i="106"/>
  <c r="D5564" i="106"/>
  <c r="B5565" i="106"/>
  <c r="D5565" i="106"/>
  <c r="B5566" i="106"/>
  <c r="D5566" i="106"/>
  <c r="B5567" i="106"/>
  <c r="D5567" i="106"/>
  <c r="B5568" i="106"/>
  <c r="D5568" i="106"/>
  <c r="B5569" i="106"/>
  <c r="D5569" i="106"/>
  <c r="B5570" i="106"/>
  <c r="D5570" i="106"/>
  <c r="B5571" i="106"/>
  <c r="D5571" i="106"/>
  <c r="B5572" i="106"/>
  <c r="D5572" i="106"/>
  <c r="B5573" i="106"/>
  <c r="D5573" i="106"/>
  <c r="B5574" i="106"/>
  <c r="D5574" i="106"/>
  <c r="B5575" i="106"/>
  <c r="D5575" i="106"/>
  <c r="B5576" i="106"/>
  <c r="D5576" i="106"/>
  <c r="B5577" i="106"/>
  <c r="D5577" i="106"/>
  <c r="B5578" i="106"/>
  <c r="D5578" i="106"/>
  <c r="B5580" i="106"/>
  <c r="D5580" i="106"/>
  <c r="B5581" i="106"/>
  <c r="D5581" i="106"/>
  <c r="B5583" i="106"/>
  <c r="D5583" i="106"/>
  <c r="B5584" i="106"/>
  <c r="D5584" i="106"/>
  <c r="B5585" i="106"/>
  <c r="D5585" i="106"/>
  <c r="B5586" i="106"/>
  <c r="D5586" i="106"/>
  <c r="B5589" i="106"/>
  <c r="D5589" i="106"/>
  <c r="B5590" i="106"/>
  <c r="D5590" i="106"/>
  <c r="B5591" i="106"/>
  <c r="D5591" i="106"/>
  <c r="B5593" i="106"/>
  <c r="D5593" i="106"/>
  <c r="B5594" i="106"/>
  <c r="D5594" i="106"/>
  <c r="D5595" i="106"/>
  <c r="D5596" i="106"/>
  <c r="D5597" i="106"/>
  <c r="D5598" i="106"/>
  <c r="B5600" i="106"/>
  <c r="D5600" i="106"/>
  <c r="B5601" i="106"/>
  <c r="D5601" i="106"/>
  <c r="B5602" i="106"/>
  <c r="D5602" i="106"/>
  <c r="D5603" i="106"/>
  <c r="B5604" i="106"/>
  <c r="D5604" i="106"/>
  <c r="D5605" i="106"/>
  <c r="B5606" i="106"/>
  <c r="D5606" i="106"/>
  <c r="D5607" i="106"/>
  <c r="D5608" i="106"/>
  <c r="B5609" i="106"/>
  <c r="D5609" i="106"/>
  <c r="D5610" i="106"/>
  <c r="D5611" i="106"/>
  <c r="D5612" i="106"/>
  <c r="D5613" i="106"/>
  <c r="B5615" i="106"/>
  <c r="D5615" i="106"/>
  <c r="D5616" i="106"/>
  <c r="B5617" i="106"/>
  <c r="D5617" i="106"/>
  <c r="B5619" i="106"/>
  <c r="D5619" i="106"/>
  <c r="D5620" i="106"/>
  <c r="D5621" i="106"/>
  <c r="D5622" i="106"/>
  <c r="D5623" i="106"/>
  <c r="D5624" i="106"/>
  <c r="B5625" i="106"/>
  <c r="D5625" i="106"/>
  <c r="D5626" i="106"/>
  <c r="B5627" i="106"/>
  <c r="D5627" i="106"/>
  <c r="D5628" i="106"/>
  <c r="D5629" i="106"/>
  <c r="B5630" i="106"/>
  <c r="D5630" i="106"/>
  <c r="B5631"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c r="D5656" i="106"/>
  <c r="D5657" i="106"/>
  <c r="B5659" i="106"/>
  <c r="D5659" i="106"/>
  <c r="D5660" i="106"/>
  <c r="D5661" i="106"/>
  <c r="D5662" i="106"/>
  <c r="D5663" i="106"/>
  <c r="B5664" i="106"/>
  <c r="D5664" i="106"/>
  <c r="B5665" i="106"/>
  <c r="D5665" i="106"/>
  <c r="D5666" i="106"/>
  <c r="D5667" i="106"/>
  <c r="D5668" i="106"/>
  <c r="D5669" i="106"/>
  <c r="D5670" i="106"/>
  <c r="B5671" i="106"/>
  <c r="D5671" i="106"/>
  <c r="B5672" i="106"/>
  <c r="D5672" i="106"/>
  <c r="B5673" i="106"/>
  <c r="D5673" i="106"/>
  <c r="D5674" i="106"/>
  <c r="D5675" i="106"/>
  <c r="D5676" i="106"/>
  <c r="D5678" i="106"/>
  <c r="D5679" i="106"/>
  <c r="D5680" i="106"/>
  <c r="D5681" i="106"/>
  <c r="D5682" i="106"/>
  <c r="D5683" i="106"/>
  <c r="D5684" i="106"/>
  <c r="D5685" i="106"/>
  <c r="D5686" i="106"/>
  <c r="D5687" i="106"/>
  <c r="D5688" i="106"/>
  <c r="D5689" i="106"/>
  <c r="D5690" i="106"/>
  <c r="B5691" i="106"/>
  <c r="D5691" i="106"/>
  <c r="B5692" i="106"/>
  <c r="D5692" i="106"/>
  <c r="D5693" i="106"/>
  <c r="D5694" i="106"/>
  <c r="B5695" i="106"/>
  <c r="D5695" i="106"/>
  <c r="B5696" i="106"/>
  <c r="D5696" i="106"/>
  <c r="B5697" i="106"/>
  <c r="D5697" i="106"/>
  <c r="D5698" i="106"/>
  <c r="D5699" i="106"/>
  <c r="D5700" i="106"/>
  <c r="D5701" i="106"/>
  <c r="D5702" i="106"/>
  <c r="D5704" i="106"/>
  <c r="B5705" i="106"/>
  <c r="D5705" i="106"/>
  <c r="B5706" i="106"/>
  <c r="D5706" i="106"/>
  <c r="D5707" i="106"/>
  <c r="B5708" i="106"/>
  <c r="D5708" i="106"/>
  <c r="D5709" i="106"/>
  <c r="B5710" i="106"/>
  <c r="D5710" i="106"/>
  <c r="D5711" i="106"/>
  <c r="D5712" i="106"/>
  <c r="D5714" i="106"/>
  <c r="D5715" i="106"/>
  <c r="D5716" i="106"/>
  <c r="D5717" i="106"/>
  <c r="D5718" i="106"/>
  <c r="B5721" i="106"/>
  <c r="D5721" i="106"/>
  <c r="B5722" i="106"/>
  <c r="D5722" i="106"/>
  <c r="B5723" i="106"/>
  <c r="D5723" i="106"/>
  <c r="B5724" i="106"/>
  <c r="D5724" i="106"/>
  <c r="B5726" i="106"/>
  <c r="D5726" i="106"/>
  <c r="B5727" i="106"/>
  <c r="D5727" i="106"/>
  <c r="B5728" i="106"/>
  <c r="D5728" i="106"/>
  <c r="B5729" i="106"/>
  <c r="D5729" i="106"/>
  <c r="B5731" i="106"/>
  <c r="D5731" i="106"/>
  <c r="B5732" i="106"/>
  <c r="D5732" i="106"/>
  <c r="B5734" i="106"/>
  <c r="D5734" i="106"/>
  <c r="B5735" i="106"/>
  <c r="D5735" i="106"/>
  <c r="B5736" i="106"/>
  <c r="D5736" i="106"/>
  <c r="B5738" i="106"/>
  <c r="D5738" i="106"/>
  <c r="B5739" i="106"/>
  <c r="D5739" i="106"/>
  <c r="B5740" i="106"/>
  <c r="D5740" i="106"/>
  <c r="B5742" i="106"/>
  <c r="D5742" i="106"/>
  <c r="B5743" i="106"/>
  <c r="D5743" i="106"/>
  <c r="D5744" i="106"/>
  <c r="D5745" i="106"/>
  <c r="D5746" i="106"/>
  <c r="D5747" i="106"/>
  <c r="B5749" i="106"/>
  <c r="D5749" i="106"/>
  <c r="D5750" i="106"/>
  <c r="D5751" i="106"/>
  <c r="D5753" i="106"/>
  <c r="B5754" i="106"/>
  <c r="D5754" i="106"/>
  <c r="B5755" i="106"/>
  <c r="D5755" i="106"/>
  <c r="B5757" i="106"/>
  <c r="D5757" i="106"/>
  <c r="D5758" i="106"/>
  <c r="D5759" i="106"/>
  <c r="D5760" i="106"/>
  <c r="D5761" i="106"/>
  <c r="D5762" i="106"/>
  <c r="B5763" i="106"/>
  <c r="D5763" i="106"/>
  <c r="D5764" i="106"/>
  <c r="B5765" i="106"/>
  <c r="D5765" i="106"/>
  <c r="D5766" i="106"/>
  <c r="B5767" i="106"/>
  <c r="D5767" i="106"/>
  <c r="B5768" i="106"/>
  <c r="D5768" i="106"/>
  <c r="D5769" i="106"/>
  <c r="D5771" i="106"/>
  <c r="D5772" i="106"/>
  <c r="D5773" i="106"/>
  <c r="D5774" i="106"/>
  <c r="D5775" i="106"/>
  <c r="D5776" i="106"/>
  <c r="D5777" i="106"/>
  <c r="B5779" i="106"/>
  <c r="D5779" i="106"/>
  <c r="D5781" i="106"/>
  <c r="D5782" i="106"/>
  <c r="D5783" i="106"/>
  <c r="B5785" i="106"/>
  <c r="D5785" i="106"/>
  <c r="D5786" i="106"/>
  <c r="D5787" i="106"/>
  <c r="D5788" i="106"/>
  <c r="D5789" i="106"/>
  <c r="B5790" i="106"/>
  <c r="D5790" i="106"/>
  <c r="B5791" i="106"/>
  <c r="D5791" i="106"/>
  <c r="D5792" i="106"/>
  <c r="D5793" i="106"/>
  <c r="D5794" i="106"/>
  <c r="D5795" i="106"/>
  <c r="D5796" i="106"/>
  <c r="B5797" i="106"/>
  <c r="D5797" i="106"/>
  <c r="B5798" i="106"/>
  <c r="D5798" i="106"/>
  <c r="B5799" i="106"/>
  <c r="D5799" i="106"/>
  <c r="D5800" i="106"/>
  <c r="D5801" i="106"/>
  <c r="D5802" i="106"/>
  <c r="D5804" i="106"/>
  <c r="D5805" i="106"/>
  <c r="D5806" i="106"/>
  <c r="D5807" i="106"/>
  <c r="D5808" i="106"/>
  <c r="D5809" i="106"/>
  <c r="D5810" i="106"/>
  <c r="D5811" i="106"/>
  <c r="D5812" i="106"/>
  <c r="D5813" i="106"/>
  <c r="D5814" i="106"/>
  <c r="D5815" i="106"/>
  <c r="D5816" i="106"/>
  <c r="B5817" i="106"/>
  <c r="D5817" i="106"/>
  <c r="B5818" i="106"/>
  <c r="D5818" i="106"/>
  <c r="D5819" i="106"/>
  <c r="D5820" i="106"/>
  <c r="B5821" i="106"/>
  <c r="D5821" i="106"/>
  <c r="B5822" i="106"/>
  <c r="D5822" i="106"/>
  <c r="B5823" i="106"/>
  <c r="D5823" i="106"/>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c r="D5845" i="106"/>
  <c r="D5846" i="106"/>
  <c r="D5848" i="106"/>
  <c r="D5849" i="106"/>
  <c r="D5850" i="106"/>
  <c r="D5851" i="106"/>
  <c r="D5852" i="106"/>
  <c r="B5853" i="106"/>
  <c r="D5853" i="106"/>
  <c r="D5854" i="106"/>
  <c r="B5855" i="106"/>
  <c r="D5855" i="106"/>
  <c r="B5856" i="106"/>
  <c r="D5856" i="106"/>
  <c r="D5857" i="106"/>
  <c r="B5858" i="106"/>
  <c r="D5858" i="106"/>
  <c r="D5859" i="106"/>
  <c r="B5860" i="106"/>
  <c r="D5860" i="106"/>
  <c r="D5861" i="106"/>
  <c r="D5862" i="106"/>
  <c r="D5864" i="106"/>
  <c r="D5865" i="106"/>
  <c r="D5866" i="106"/>
  <c r="D5867" i="106"/>
  <c r="D5868" i="106"/>
  <c r="B5871" i="106"/>
  <c r="D5871" i="106"/>
  <c r="B5872" i="106"/>
  <c r="D5872" i="106"/>
  <c r="B5874" i="106"/>
  <c r="D5874" i="106"/>
  <c r="B5875" i="106"/>
  <c r="D5875" i="106"/>
  <c r="B5876" i="106"/>
  <c r="D5876" i="106"/>
  <c r="B5877" i="106"/>
  <c r="D5877" i="106"/>
  <c r="B5879" i="106"/>
  <c r="D5879" i="106"/>
  <c r="B5880" i="106"/>
  <c r="D5880" i="106"/>
  <c r="B5882" i="106"/>
  <c r="D5882" i="106"/>
  <c r="B5883" i="106"/>
  <c r="D5883" i="106"/>
  <c r="B5884" i="106"/>
  <c r="D5884" i="106"/>
  <c r="B5885" i="106"/>
  <c r="D5885" i="106"/>
  <c r="B5887" i="106"/>
  <c r="D5887" i="106"/>
  <c r="B5888" i="106"/>
  <c r="D5888" i="106"/>
  <c r="D5889" i="106"/>
  <c r="D5890" i="106"/>
  <c r="D5891" i="106"/>
  <c r="D5892" i="106"/>
  <c r="D5894" i="106"/>
  <c r="D5895" i="106"/>
  <c r="D5896" i="106"/>
  <c r="D5897" i="106"/>
  <c r="D5898" i="106"/>
  <c r="D5900" i="106"/>
  <c r="D5901" i="106"/>
  <c r="D5902" i="106"/>
  <c r="D5903" i="106"/>
  <c r="D5904" i="106"/>
  <c r="D5905" i="106"/>
  <c r="B5907" i="106"/>
  <c r="D5907" i="106"/>
  <c r="D5909" i="106"/>
  <c r="D5910" i="106"/>
  <c r="D5911" i="106"/>
  <c r="D5912" i="106"/>
  <c r="D5913" i="106"/>
  <c r="B5916" i="106"/>
  <c r="D5916" i="106"/>
  <c r="B5917" i="106"/>
  <c r="D5917" i="106"/>
  <c r="B5919" i="106"/>
  <c r="D5919" i="106"/>
  <c r="B5920" i="106"/>
  <c r="D5920" i="106"/>
  <c r="B5921" i="106"/>
  <c r="D5921" i="106"/>
  <c r="B5922" i="106"/>
  <c r="D5922" i="106"/>
  <c r="B5924" i="106"/>
  <c r="D5924" i="106"/>
  <c r="B5925" i="106"/>
  <c r="D5925" i="106"/>
  <c r="B5927" i="106"/>
  <c r="D5927" i="106"/>
  <c r="D5928" i="106"/>
  <c r="B5929" i="106"/>
  <c r="D5929" i="106"/>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c r="B5986" i="106"/>
  <c r="D5986" i="106"/>
  <c r="B5988" i="106"/>
  <c r="D5988" i="106"/>
  <c r="B5989" i="106"/>
  <c r="D5989" i="106"/>
  <c r="B5990" i="106"/>
  <c r="D5990" i="106"/>
  <c r="B5991" i="106"/>
  <c r="D5991" i="106"/>
  <c r="B5993" i="106"/>
  <c r="D5993" i="106"/>
  <c r="B5994" i="106"/>
  <c r="D5994" i="106"/>
  <c r="B5996" i="106"/>
  <c r="D5996" i="106"/>
  <c r="B5997" i="106"/>
  <c r="D5997" i="106"/>
  <c r="B5998" i="106"/>
  <c r="D5998" i="106"/>
  <c r="B6000" i="106"/>
  <c r="D6000" i="106"/>
  <c r="B6001" i="106"/>
  <c r="D6001"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c r="D6033" i="106"/>
  <c r="D6034" i="106"/>
  <c r="B6035" i="106"/>
  <c r="D6035" i="106"/>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c r="D6075" i="106"/>
  <c r="B6076" i="106"/>
  <c r="D6076" i="106"/>
  <c r="B6077" i="106"/>
  <c r="D6077" i="106"/>
  <c r="B6078" i="106"/>
  <c r="D6078" i="106"/>
  <c r="F27" i="8"/>
  <c r="B6079" i="106"/>
  <c r="D6079" i="106"/>
  <c r="D6080" i="106"/>
  <c r="B6081" i="106"/>
  <c r="D6081" i="106"/>
  <c r="B6082" i="106"/>
  <c r="D6082" i="106"/>
  <c r="B6083" i="106"/>
  <c r="D6083" i="106"/>
  <c r="B6084" i="106"/>
  <c r="D6084" i="106"/>
  <c r="B6085" i="106"/>
  <c r="D6085" i="106"/>
  <c r="B6086" i="106"/>
  <c r="D6086" i="106"/>
  <c r="B6087" i="106"/>
  <c r="D6087" i="106"/>
  <c r="B6088" i="106"/>
  <c r="D6088" i="106"/>
  <c r="B6089" i="106"/>
  <c r="D6089" i="106"/>
  <c r="B6090" i="106"/>
  <c r="D6090" i="106"/>
  <c r="B6091" i="106"/>
  <c r="D6091" i="106"/>
  <c r="B6092" i="106"/>
  <c r="D6092" i="106"/>
  <c r="B6093" i="106"/>
  <c r="D6093" i="106"/>
  <c r="B6094" i="106"/>
  <c r="D6094" i="106"/>
  <c r="B6095" i="106"/>
  <c r="D6095" i="106"/>
  <c r="B6096" i="106"/>
  <c r="D6096" i="106"/>
  <c r="B6097" i="106"/>
  <c r="D6097" i="106"/>
  <c r="B6098" i="106"/>
  <c r="D6098" i="106"/>
  <c r="B6099" i="106"/>
  <c r="D6099" i="106"/>
  <c r="B6100" i="106"/>
  <c r="D6100" i="106"/>
  <c r="B6101" i="106"/>
  <c r="D6101" i="106"/>
  <c r="B6102" i="106"/>
  <c r="D6102" i="106"/>
  <c r="A6103" i="106"/>
  <c r="B6103" i="106"/>
  <c r="D6103" i="106"/>
  <c r="B6104" i="106"/>
  <c r="D6104" i="106"/>
  <c r="B6105" i="106"/>
  <c r="D6105" i="106"/>
  <c r="B6106" i="106"/>
  <c r="D6106" i="106"/>
  <c r="B6107" i="106"/>
  <c r="D6107" i="106"/>
  <c r="B6108" i="106"/>
  <c r="D6108" i="106"/>
  <c r="B6109" i="106"/>
  <c r="D6109" i="106"/>
  <c r="B6110" i="106"/>
  <c r="D6110" i="106"/>
  <c r="B6111" i="106"/>
  <c r="D6111" i="106"/>
  <c r="B6112" i="106"/>
  <c r="D6112" i="106"/>
  <c r="B6113" i="106"/>
  <c r="D6113" i="106"/>
  <c r="B6114" i="106"/>
  <c r="D6114" i="106"/>
  <c r="B6115" i="106"/>
  <c r="D6115" i="106"/>
  <c r="B6116" i="106"/>
  <c r="D6116" i="106"/>
  <c r="B6117" i="106"/>
  <c r="D6117" i="106"/>
  <c r="B6118" i="106"/>
  <c r="D6118" i="106"/>
  <c r="B6119" i="106"/>
  <c r="D6119" i="106"/>
  <c r="B6120" i="106"/>
  <c r="D6120" i="106"/>
  <c r="B6121" i="106"/>
  <c r="D6121" i="106"/>
  <c r="B6122" i="106"/>
  <c r="D6122" i="106"/>
  <c r="B6123" i="106"/>
  <c r="D6123" i="106"/>
  <c r="J13" i="3"/>
  <c r="B6124" i="106"/>
  <c r="D6124" i="106"/>
  <c r="B6125" i="106"/>
  <c r="D6125" i="106"/>
  <c r="B6126" i="106"/>
  <c r="D6126" i="106"/>
  <c r="B6127" i="106"/>
  <c r="D6127" i="106"/>
  <c r="B6128" i="106"/>
  <c r="D6128" i="106"/>
  <c r="B6129" i="106"/>
  <c r="D6129" i="106"/>
  <c r="B6130" i="106"/>
  <c r="D6130" i="106"/>
  <c r="B6131" i="106"/>
  <c r="D6131" i="106"/>
  <c r="B6132" i="106"/>
  <c r="D6132" i="106"/>
  <c r="B6133" i="106"/>
  <c r="D6133" i="106"/>
  <c r="B6134" i="106"/>
  <c r="D6134" i="106"/>
  <c r="B6135" i="106"/>
  <c r="D6135" i="106"/>
  <c r="B6136" i="106"/>
  <c r="D6136" i="106"/>
  <c r="B6137" i="106"/>
  <c r="D6137" i="106"/>
  <c r="B6138" i="106"/>
  <c r="D6138" i="106"/>
  <c r="B6139" i="106"/>
  <c r="D6139" i="106"/>
  <c r="B6140" i="106"/>
  <c r="D6140" i="106"/>
  <c r="B6141" i="106"/>
  <c r="D6141" i="106"/>
  <c r="B6142" i="106"/>
  <c r="D6142" i="106"/>
  <c r="B6143" i="106"/>
  <c r="D6143" i="106"/>
  <c r="B6144" i="106"/>
  <c r="D6144" i="106"/>
  <c r="B6145" i="106"/>
  <c r="D6145" i="106"/>
  <c r="B6146" i="106"/>
  <c r="D6146" i="106"/>
  <c r="B6147" i="106"/>
  <c r="D6147" i="106"/>
  <c r="B6148" i="106"/>
  <c r="D6148" i="106"/>
  <c r="B6149" i="106"/>
  <c r="D6149" i="106"/>
  <c r="B6150" i="106"/>
  <c r="D6150" i="106"/>
  <c r="B6151" i="106"/>
  <c r="D6151" i="106"/>
  <c r="B6152" i="106"/>
  <c r="D6152" i="106"/>
  <c r="B6153" i="106"/>
  <c r="D6153" i="106"/>
  <c r="B6154" i="106"/>
  <c r="D6154" i="106"/>
  <c r="B6155" i="106"/>
  <c r="D6155" i="106"/>
  <c r="B6156" i="106"/>
  <c r="D6156" i="106"/>
  <c r="B6157" i="106"/>
  <c r="D6157" i="106"/>
  <c r="B6158" i="106"/>
  <c r="D6158" i="106"/>
  <c r="B6159" i="106"/>
  <c r="D6159" i="106"/>
  <c r="B6160" i="106"/>
  <c r="D6160" i="106"/>
  <c r="B6161" i="106"/>
  <c r="D6161" i="106"/>
  <c r="B6162" i="106"/>
  <c r="D6162" i="106"/>
  <c r="B6163" i="106"/>
  <c r="D6163" i="106"/>
  <c r="B6164" i="106"/>
  <c r="D6164" i="106"/>
  <c r="B6165" i="106"/>
  <c r="D6165" i="106"/>
  <c r="B6166" i="106"/>
  <c r="D6166" i="106"/>
  <c r="B6167" i="106"/>
  <c r="D6167" i="106"/>
  <c r="B6168" i="106"/>
  <c r="D6168" i="106"/>
  <c r="B6169" i="106"/>
  <c r="D6169" i="106"/>
  <c r="B6170" i="106"/>
  <c r="D6170" i="106"/>
  <c r="B6171" i="106"/>
  <c r="D6171" i="106"/>
  <c r="B6172" i="106"/>
  <c r="D6172" i="106"/>
  <c r="B6173" i="106"/>
  <c r="D6173" i="106"/>
  <c r="B6174" i="106"/>
  <c r="D6174" i="106"/>
  <c r="B6175" i="106"/>
  <c r="D6175" i="106"/>
  <c r="B6176" i="106"/>
  <c r="D6176" i="106"/>
  <c r="B6177" i="106"/>
  <c r="D6177" i="106"/>
  <c r="B6178" i="106"/>
  <c r="D6178" i="106"/>
  <c r="B6179" i="106"/>
  <c r="D6179" i="106"/>
  <c r="B6180" i="106"/>
  <c r="D6180" i="106"/>
  <c r="B6181" i="106"/>
  <c r="D6181" i="106"/>
  <c r="B6182" i="106"/>
  <c r="D6182" i="106"/>
  <c r="B6183" i="106"/>
  <c r="D6183" i="106"/>
  <c r="B6184" i="106"/>
  <c r="D6184" i="106"/>
  <c r="B6185" i="106"/>
  <c r="D6185" i="106"/>
  <c r="B6186" i="106"/>
  <c r="D6186" i="106"/>
  <c r="B6187" i="106"/>
  <c r="D6187" i="106"/>
  <c r="B6188" i="106"/>
  <c r="D6188" i="106"/>
  <c r="B6189" i="106"/>
  <c r="D6189" i="106"/>
  <c r="B6190" i="106"/>
  <c r="D6190" i="106"/>
  <c r="J34" i="3"/>
  <c r="B6191" i="106"/>
  <c r="D6191" i="106"/>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c r="B6215" i="106"/>
  <c r="D6215" i="106"/>
  <c r="B6217" i="106"/>
  <c r="D6217" i="106"/>
  <c r="B6218" i="106"/>
  <c r="D6218" i="106"/>
  <c r="B6219" i="106"/>
  <c r="D6219" i="106"/>
  <c r="B6224" i="106"/>
  <c r="D6224" i="106"/>
  <c r="J18" i="4"/>
  <c r="B6228" i="106"/>
  <c r="D6228" i="106"/>
  <c r="B6231" i="106"/>
  <c r="D6231" i="106"/>
  <c r="B6232" i="106"/>
  <c r="D6232" i="106"/>
  <c r="B6233" i="106"/>
  <c r="D6233" i="106"/>
  <c r="B6234" i="106"/>
  <c r="D6234" i="106"/>
  <c r="B6235" i="106"/>
  <c r="D6235" i="106"/>
  <c r="B6236" i="106"/>
  <c r="D6236" i="106"/>
  <c r="B6237" i="106"/>
  <c r="D6237" i="106"/>
  <c r="J44" i="4"/>
  <c r="B6238" i="106"/>
  <c r="D6238" i="106"/>
  <c r="B6239" i="106"/>
  <c r="D6239" i="106"/>
  <c r="B6240" i="106"/>
  <c r="D6240" i="106"/>
  <c r="B6241" i="106"/>
  <c r="D6241" i="106"/>
  <c r="B6242" i="106"/>
  <c r="D6242" i="106"/>
  <c r="B6243" i="106"/>
  <c r="D6243" i="106"/>
  <c r="B6244" i="106"/>
  <c r="D6244" i="106"/>
  <c r="B6245" i="106"/>
  <c r="D6245" i="106"/>
  <c r="B6246" i="106"/>
  <c r="D6246" i="106"/>
  <c r="B6247" i="106"/>
  <c r="D6247" i="106"/>
  <c r="B6248" i="106"/>
  <c r="D6248" i="106"/>
  <c r="B6249" i="106"/>
  <c r="D6249" i="106"/>
  <c r="B6250" i="106"/>
  <c r="D6250" i="106"/>
  <c r="B6251" i="106"/>
  <c r="D6251" i="106"/>
  <c r="B6252" i="106"/>
  <c r="D6252" i="106"/>
  <c r="B6253" i="106"/>
  <c r="D6253" i="106"/>
  <c r="B6254" i="106"/>
  <c r="D6254" i="106"/>
  <c r="B6255" i="106"/>
  <c r="D6255" i="106"/>
  <c r="B6256" i="106"/>
  <c r="D6256" i="106"/>
  <c r="B6257" i="106"/>
  <c r="D6257" i="106"/>
  <c r="B6258" i="106"/>
  <c r="D6258" i="106"/>
  <c r="B6259" i="106"/>
  <c r="D6259" i="106"/>
  <c r="B6260" i="106"/>
  <c r="D6260" i="106"/>
  <c r="J76" i="4"/>
  <c r="B6261" i="106"/>
  <c r="D6261" i="106"/>
  <c r="J77" i="4"/>
  <c r="B6262" i="106"/>
  <c r="D6262" i="106"/>
  <c r="B6264" i="106"/>
  <c r="D6264" i="106"/>
  <c r="B6265" i="106"/>
  <c r="D6265" i="106"/>
  <c r="B6285" i="106"/>
  <c r="D6285" i="106"/>
  <c r="B6286" i="106"/>
  <c r="D6286" i="106"/>
  <c r="B6287" i="106"/>
  <c r="D6287" i="106"/>
  <c r="B6288" i="106"/>
  <c r="D6288" i="106"/>
  <c r="B6289" i="106"/>
  <c r="D6289" i="106"/>
  <c r="B6290" i="106"/>
  <c r="D6290" i="106"/>
  <c r="B6291" i="106"/>
  <c r="D6291" i="106"/>
  <c r="B6292" i="106"/>
  <c r="D6292" i="106"/>
  <c r="B6293" i="106"/>
  <c r="D6293" i="106"/>
  <c r="B6294" i="106"/>
  <c r="D6294" i="106"/>
  <c r="B6295" i="106"/>
  <c r="D6295" i="106"/>
  <c r="B6296" i="106"/>
  <c r="D6296" i="106"/>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c r="B6845" i="106"/>
  <c r="D6845" i="106"/>
  <c r="B6846" i="106"/>
  <c r="D6846" i="106"/>
  <c r="B6847" i="106"/>
  <c r="D6847" i="106"/>
  <c r="K7" i="29"/>
  <c r="B6848" i="106"/>
  <c r="D6848" i="106"/>
  <c r="B6849" i="106"/>
  <c r="D6849" i="106"/>
  <c r="B6850" i="106"/>
  <c r="D6850" i="106"/>
  <c r="B6851" i="106"/>
  <c r="D6851" i="106"/>
  <c r="B6852" i="106"/>
  <c r="D6852" i="106"/>
  <c r="K9" i="29"/>
  <c r="B6853" i="106"/>
  <c r="D6853" i="106"/>
  <c r="B6854" i="106"/>
  <c r="D6854" i="106"/>
  <c r="B6855" i="106"/>
  <c r="D6855" i="106"/>
  <c r="B6856" i="106"/>
  <c r="D6856" i="106"/>
  <c r="B6857" i="106"/>
  <c r="D6857" i="106"/>
  <c r="K11" i="29"/>
  <c r="B6858" i="106"/>
  <c r="D6858" i="106"/>
  <c r="B6859" i="106"/>
  <c r="D6859" i="106"/>
  <c r="B6860" i="106"/>
  <c r="D6860" i="106"/>
  <c r="B6861" i="106"/>
  <c r="D6861" i="106"/>
  <c r="B6862" i="106"/>
  <c r="D6862" i="106"/>
  <c r="B6863" i="106"/>
  <c r="D6863" i="106"/>
  <c r="B6864" i="106"/>
  <c r="D6864" i="106"/>
  <c r="B6865" i="106"/>
  <c r="D6865" i="106"/>
  <c r="B6866" i="106"/>
  <c r="D6866" i="106"/>
  <c r="B6867" i="106"/>
  <c r="D6867" i="106"/>
  <c r="B6868" i="106"/>
  <c r="D6868" i="106"/>
  <c r="B6869" i="106"/>
  <c r="D6869" i="106"/>
  <c r="B6870" i="106"/>
  <c r="D6870" i="106"/>
  <c r="K17" i="29"/>
  <c r="B6871" i="106"/>
  <c r="D6871" i="106"/>
  <c r="B6872" i="106"/>
  <c r="D6872" i="106"/>
  <c r="B6873" i="106"/>
  <c r="D6873" i="106"/>
  <c r="B6874" i="106"/>
  <c r="D6874" i="106"/>
  <c r="B6875" i="106"/>
  <c r="D6875" i="106"/>
  <c r="B6876" i="106"/>
  <c r="D6876" i="106"/>
  <c r="K20" i="29"/>
  <c r="B6878" i="106"/>
  <c r="D6878" i="106"/>
  <c r="K21" i="29"/>
  <c r="B6879" i="106"/>
  <c r="D6879" i="106"/>
  <c r="B6880" i="106"/>
  <c r="D6880" i="106"/>
  <c r="K22" i="29"/>
  <c r="B6881" i="106"/>
  <c r="D6881" i="106"/>
  <c r="B6882" i="106"/>
  <c r="D6882" i="106"/>
  <c r="K23" i="29"/>
  <c r="B6883" i="106"/>
  <c r="D6883" i="106"/>
  <c r="B6884" i="106"/>
  <c r="D6884" i="106"/>
  <c r="K24" i="29"/>
  <c r="B6886" i="106"/>
  <c r="D6886" i="106"/>
  <c r="K25" i="29"/>
  <c r="B6887" i="106"/>
  <c r="D6887" i="106"/>
  <c r="B6888" i="106"/>
  <c r="D6888" i="106"/>
  <c r="K26" i="29"/>
  <c r="B6889" i="106"/>
  <c r="D6889" i="106"/>
  <c r="B6890" i="106"/>
  <c r="D6890" i="106"/>
  <c r="K27" i="29"/>
  <c r="B6891" i="106"/>
  <c r="D6891" i="106"/>
  <c r="B6892" i="106"/>
  <c r="D6892" i="106"/>
  <c r="K28" i="29"/>
  <c r="B6894" i="106"/>
  <c r="D6894" i="106"/>
  <c r="K29" i="29"/>
  <c r="B6895" i="106"/>
  <c r="D6895" i="106"/>
  <c r="B6896" i="106"/>
  <c r="D6896" i="106"/>
  <c r="K30" i="29"/>
  <c r="B6897" i="106"/>
  <c r="D6897" i="106"/>
  <c r="B6898" i="106"/>
  <c r="D6898" i="106"/>
  <c r="K31" i="29"/>
  <c r="B6899" i="106"/>
  <c r="D6899" i="106"/>
  <c r="B6900" i="106"/>
  <c r="D6900" i="106"/>
  <c r="K32" i="29"/>
  <c r="B6904" i="106"/>
  <c r="D6904" i="106"/>
  <c r="B6905" i="106"/>
  <c r="D6905" i="106"/>
  <c r="B6906" i="106"/>
  <c r="D6906" i="106"/>
  <c r="B6907" i="106"/>
  <c r="D6907" i="106"/>
  <c r="B6908" i="106"/>
  <c r="D6908" i="106"/>
  <c r="B6909" i="106"/>
  <c r="D6909" i="106"/>
  <c r="B6910" i="106"/>
  <c r="D6910" i="106"/>
  <c r="B6911" i="106"/>
  <c r="D6911" i="106"/>
  <c r="B6912" i="106"/>
  <c r="D6912" i="106"/>
  <c r="B6913" i="106"/>
  <c r="D6913" i="106"/>
  <c r="B6914" i="106"/>
  <c r="D6914" i="106"/>
  <c r="B6915" i="106"/>
  <c r="D6915" i="106"/>
  <c r="I42" i="29"/>
  <c r="J42" i="29"/>
  <c r="B6918" i="106"/>
  <c r="D6918" i="106"/>
  <c r="B6919" i="106"/>
  <c r="D6919" i="106"/>
  <c r="B6920" i="106"/>
  <c r="D6920" i="106"/>
  <c r="B6921" i="106"/>
  <c r="D6921" i="106"/>
  <c r="B6922" i="106"/>
  <c r="D6922" i="106"/>
  <c r="B6923" i="106"/>
  <c r="D6923" i="106"/>
  <c r="I47" i="29"/>
  <c r="B6924" i="106"/>
  <c r="D6924" i="106"/>
  <c r="J47" i="29"/>
  <c r="B6925" i="106"/>
  <c r="D6925" i="106"/>
  <c r="B6926" i="106"/>
  <c r="D6926" i="106"/>
  <c r="B6927" i="106"/>
  <c r="D6927" i="106"/>
  <c r="B6928" i="106"/>
  <c r="D6928" i="106"/>
  <c r="B6929" i="106"/>
  <c r="D6929" i="106"/>
  <c r="B6930" i="106"/>
  <c r="D6930" i="106"/>
  <c r="B6931" i="106"/>
  <c r="D6931" i="106"/>
  <c r="B6932" i="106"/>
  <c r="D6932" i="106"/>
  <c r="B6933" i="106"/>
  <c r="D6933" i="106"/>
  <c r="B6934" i="106"/>
  <c r="D6934" i="106"/>
  <c r="B6935" i="106"/>
  <c r="D6935" i="106"/>
  <c r="B6936" i="106"/>
  <c r="D6936" i="106"/>
  <c r="B6937" i="106"/>
  <c r="D6937" i="106"/>
  <c r="B6938" i="106"/>
  <c r="D6938" i="106"/>
  <c r="B6939" i="106"/>
  <c r="D6939" i="106"/>
  <c r="K52" i="29"/>
  <c r="B6940" i="106"/>
  <c r="D6940" i="106"/>
  <c r="B6941" i="106"/>
  <c r="D6941" i="106"/>
  <c r="I53" i="29"/>
  <c r="B6942" i="106"/>
  <c r="D6942" i="106"/>
  <c r="J53" i="29"/>
  <c r="B6943" i="106"/>
  <c r="D6943" i="106"/>
  <c r="B6944" i="106"/>
  <c r="D6944" i="106"/>
  <c r="B6945" i="106"/>
  <c r="D6945" i="106"/>
  <c r="B6946" i="106"/>
  <c r="D6946" i="106"/>
  <c r="B6947" i="106"/>
  <c r="D6947" i="106"/>
  <c r="I57" i="29"/>
  <c r="B6948" i="106"/>
  <c r="D6948" i="106"/>
  <c r="J57" i="29"/>
  <c r="B6949" i="106"/>
  <c r="D6949" i="106"/>
  <c r="B6950" i="106"/>
  <c r="D6950" i="106"/>
  <c r="B6951" i="106"/>
  <c r="D6951" i="106"/>
  <c r="B6952" i="106"/>
  <c r="D6952" i="106"/>
  <c r="B6953" i="106"/>
  <c r="D6953" i="106"/>
  <c r="B6954" i="106"/>
  <c r="D6954" i="106"/>
  <c r="B6955" i="106"/>
  <c r="D6955" i="106"/>
  <c r="B6956" i="106"/>
  <c r="D6956" i="106"/>
  <c r="B6957" i="106"/>
  <c r="D6957" i="106"/>
  <c r="B6958" i="106"/>
  <c r="D6958" i="106"/>
  <c r="B6959" i="106"/>
  <c r="D6959" i="106"/>
  <c r="B6960" i="106"/>
  <c r="D6960" i="106"/>
  <c r="I65" i="29"/>
  <c r="B6961" i="106"/>
  <c r="D6961" i="106"/>
  <c r="J65" i="29"/>
  <c r="B6962" i="106"/>
  <c r="D6962" i="106"/>
  <c r="B6963" i="106"/>
  <c r="D6963" i="106"/>
  <c r="B6964" i="106"/>
  <c r="D6964" i="106"/>
  <c r="B6965" i="106"/>
  <c r="D6965" i="106"/>
  <c r="B6966" i="106"/>
  <c r="D6966" i="106"/>
  <c r="B6967" i="106"/>
  <c r="D6967" i="106"/>
  <c r="B6968" i="106"/>
  <c r="D6968" i="106"/>
  <c r="B6969" i="106"/>
  <c r="D6969" i="106"/>
  <c r="B6970" i="106"/>
  <c r="D6970" i="106"/>
  <c r="B6971" i="106"/>
  <c r="D6971" i="106"/>
  <c r="B6972" i="106"/>
  <c r="D6972" i="106"/>
  <c r="I72" i="29"/>
  <c r="B6973" i="106"/>
  <c r="D6973" i="106"/>
  <c r="J72" i="29"/>
  <c r="B6974" i="106"/>
  <c r="D6974" i="106"/>
  <c r="B6975" i="106"/>
  <c r="D6975" i="106"/>
  <c r="B6976" i="106"/>
  <c r="D6976" i="106"/>
  <c r="B6979" i="106"/>
  <c r="D6979" i="106"/>
  <c r="B6980" i="106"/>
  <c r="D6980" i="106"/>
  <c r="B6981" i="106"/>
  <c r="D6981" i="106"/>
  <c r="K85" i="29"/>
  <c r="B6982" i="106"/>
  <c r="D6982" i="106"/>
  <c r="B6983" i="106"/>
  <c r="D6983" i="106"/>
  <c r="K86" i="29"/>
  <c r="B6984" i="106"/>
  <c r="D6984" i="106"/>
  <c r="B6985" i="106"/>
  <c r="D6985" i="106"/>
  <c r="K87" i="29"/>
  <c r="B6986" i="106"/>
  <c r="D6986" i="106"/>
  <c r="B6987" i="106"/>
  <c r="D6987" i="106"/>
  <c r="K88" i="29"/>
  <c r="B6988" i="106"/>
  <c r="D6988" i="106"/>
  <c r="B6989" i="106"/>
  <c r="D6989" i="106"/>
  <c r="K89" i="29"/>
  <c r="B6990" i="106"/>
  <c r="D6990" i="106"/>
  <c r="B6991" i="106"/>
  <c r="D6991" i="106"/>
  <c r="K90" i="29"/>
  <c r="B6992" i="106"/>
  <c r="D6992" i="106"/>
  <c r="B6993" i="106"/>
  <c r="D6993" i="106"/>
  <c r="K91" i="29"/>
  <c r="B6994" i="106"/>
  <c r="D6994" i="106"/>
  <c r="B6995" i="106"/>
  <c r="D6995" i="106"/>
  <c r="B6996" i="106"/>
  <c r="D6996" i="106"/>
  <c r="B6997" i="106"/>
  <c r="D6997" i="106"/>
  <c r="B6998" i="106"/>
  <c r="D6998" i="106"/>
  <c r="B6999" i="106"/>
  <c r="D6999" i="106"/>
  <c r="B7000" i="106"/>
  <c r="D7000" i="106"/>
  <c r="B7001" i="106"/>
  <c r="D7001" i="106"/>
  <c r="B7002" i="106"/>
  <c r="D7002" i="106"/>
  <c r="B7003" i="106"/>
  <c r="D7003" i="106"/>
  <c r="B7004" i="106"/>
  <c r="D7004" i="106"/>
  <c r="B7005" i="106"/>
  <c r="D7005" i="106"/>
  <c r="B7006" i="106"/>
  <c r="D7006" i="106"/>
  <c r="B7007" i="106"/>
  <c r="D7007" i="106"/>
  <c r="B7008" i="106"/>
  <c r="D7008" i="106"/>
  <c r="B7009" i="106"/>
  <c r="D7009" i="106"/>
  <c r="B7010" i="106"/>
  <c r="D7010" i="106"/>
  <c r="B7011" i="106"/>
  <c r="D7011" i="106"/>
  <c r="B7012" i="106"/>
  <c r="D7012" i="106"/>
  <c r="B7014" i="106"/>
  <c r="D7014" i="106"/>
  <c r="B7015" i="106"/>
  <c r="D7015" i="106"/>
  <c r="B7016" i="106"/>
  <c r="D7016" i="106"/>
  <c r="K111" i="29"/>
  <c r="B7017" i="106"/>
  <c r="D7017" i="106"/>
  <c r="H112" i="29"/>
  <c r="B7018" i="106"/>
  <c r="D7018" i="106"/>
  <c r="B7022" i="106"/>
  <c r="D7022" i="106"/>
  <c r="B7023" i="106"/>
  <c r="D7023" i="106"/>
  <c r="B7024" i="106"/>
  <c r="D7024" i="106"/>
  <c r="B7025" i="106"/>
  <c r="D7025" i="106"/>
  <c r="B7026" i="106"/>
  <c r="D7026" i="106"/>
  <c r="B7027" i="106"/>
  <c r="D7027" i="106"/>
  <c r="B7028" i="106"/>
  <c r="D7028" i="106"/>
  <c r="B7029" i="106"/>
  <c r="D7029" i="106"/>
  <c r="B7030" i="106"/>
  <c r="D7030" i="106"/>
  <c r="B7031" i="106"/>
  <c r="D7031" i="106"/>
  <c r="B7032" i="106"/>
  <c r="D7032" i="106"/>
  <c r="I127" i="29"/>
  <c r="B7033" i="106"/>
  <c r="D7033" i="106"/>
  <c r="J127" i="29"/>
  <c r="B7034" i="106"/>
  <c r="D7034" i="106"/>
  <c r="B7035" i="106"/>
  <c r="D7035" i="106"/>
  <c r="B7036" i="106"/>
  <c r="D7036" i="106"/>
  <c r="I129" i="29"/>
  <c r="B7037" i="106"/>
  <c r="D7037" i="106"/>
  <c r="B7039" i="106"/>
  <c r="D7039" i="106"/>
  <c r="B7040" i="106"/>
  <c r="D7040" i="106"/>
  <c r="B7043" i="106"/>
  <c r="D7043" i="106"/>
  <c r="B7044" i="106"/>
  <c r="D7044" i="106"/>
  <c r="B7045" i="106"/>
  <c r="D7045" i="106"/>
  <c r="B7046" i="106"/>
  <c r="D7046" i="106"/>
  <c r="B7047" i="106"/>
  <c r="D7047" i="106"/>
  <c r="B7049" i="106"/>
  <c r="D7049" i="106"/>
  <c r="B7053" i="106"/>
  <c r="D7053" i="106"/>
  <c r="D7056" i="106"/>
  <c r="B7057" i="106"/>
  <c r="D7057" i="106"/>
  <c r="B7058" i="106"/>
  <c r="D7058" i="106"/>
  <c r="B7059" i="106"/>
  <c r="D7059" i="106"/>
  <c r="B7060" i="106"/>
  <c r="D7060" i="106"/>
  <c r="B7061" i="106"/>
  <c r="D7061" i="106"/>
  <c r="B7062" i="106"/>
  <c r="D7062" i="106"/>
  <c r="I184" i="29"/>
  <c r="B7063" i="106"/>
  <c r="D7063" i="106"/>
  <c r="J184" i="29"/>
  <c r="B7065" i="106"/>
  <c r="D7065" i="106"/>
  <c r="B7066" i="106"/>
  <c r="D7066" i="106"/>
  <c r="B7067" i="106"/>
  <c r="D7067" i="106"/>
  <c r="B7068" i="106"/>
  <c r="D7068" i="106"/>
  <c r="B7069" i="106"/>
  <c r="D7069" i="106"/>
  <c r="B7070" i="106"/>
  <c r="D7070" i="106"/>
  <c r="B7073" i="106"/>
  <c r="D7073" i="106"/>
  <c r="B7074" i="106"/>
  <c r="D7074" i="106"/>
  <c r="B7075" i="106"/>
  <c r="D7075" i="106"/>
  <c r="B7076" i="106"/>
  <c r="D7076" i="106"/>
  <c r="B7077" i="106"/>
  <c r="D7077" i="106"/>
  <c r="B7078" i="106"/>
  <c r="D7078" i="106"/>
  <c r="B7079" i="106"/>
  <c r="D7079" i="106"/>
  <c r="B7080" i="106"/>
  <c r="D7080" i="106"/>
  <c r="B7081" i="106"/>
  <c r="D7081" i="106"/>
  <c r="B7082" i="106"/>
  <c r="D7082" i="106"/>
  <c r="B7083" i="106"/>
  <c r="D7083" i="106"/>
  <c r="B7084" i="106"/>
  <c r="D7084" i="106"/>
  <c r="B7085" i="106"/>
  <c r="D7085" i="106"/>
  <c r="B7086" i="106"/>
  <c r="D7086" i="106"/>
  <c r="B7087" i="106"/>
  <c r="D7087" i="106"/>
  <c r="B7088" i="106"/>
  <c r="D7088" i="106"/>
  <c r="B7089" i="106"/>
  <c r="D7089" i="106"/>
  <c r="B7090" i="106"/>
  <c r="D7090" i="106"/>
  <c r="B7091" i="106"/>
  <c r="D7091" i="106"/>
  <c r="B7092" i="106"/>
  <c r="D7092" i="106"/>
  <c r="B7093" i="106"/>
  <c r="D7093" i="106"/>
  <c r="B7094" i="106"/>
  <c r="D7094" i="106"/>
  <c r="B7095" i="106"/>
  <c r="D7095" i="106"/>
  <c r="B7096" i="106"/>
  <c r="D7096" i="106"/>
  <c r="B7097" i="106"/>
  <c r="D7097" i="106"/>
  <c r="B7098" i="106"/>
  <c r="D7098" i="106"/>
  <c r="B7099" i="106"/>
  <c r="D7099" i="106"/>
  <c r="B7100" i="106"/>
  <c r="D7100" i="106"/>
  <c r="B7101" i="106"/>
  <c r="D7101" i="106"/>
  <c r="B7102" i="106"/>
  <c r="D7102" i="106"/>
  <c r="I303" i="29"/>
  <c r="B7103" i="106"/>
  <c r="D7103" i="106"/>
  <c r="J303" i="29"/>
  <c r="B7104" i="106"/>
  <c r="D7104" i="106"/>
  <c r="B7105" i="106"/>
  <c r="D7105" i="106"/>
  <c r="B7106" i="106"/>
  <c r="D7106" i="106"/>
  <c r="B7107" i="106"/>
  <c r="D7107" i="106"/>
  <c r="B7108" i="106"/>
  <c r="D7108" i="106"/>
  <c r="B7109" i="106"/>
  <c r="D7109" i="106"/>
  <c r="B7110" i="106"/>
  <c r="D7110" i="106"/>
  <c r="B7111" i="106"/>
  <c r="D7111" i="106"/>
  <c r="B7112" i="106"/>
  <c r="D7112" i="106"/>
  <c r="B7113" i="106"/>
  <c r="D7113" i="106"/>
  <c r="B7114" i="106"/>
  <c r="D7114" i="106"/>
  <c r="B7115" i="106"/>
  <c r="D7115" i="106"/>
  <c r="B7118" i="106"/>
  <c r="D7118" i="106"/>
  <c r="B7119" i="106"/>
  <c r="D7119" i="106"/>
  <c r="B7120" i="106"/>
  <c r="D7120" i="106"/>
  <c r="B7121" i="106"/>
  <c r="D7121" i="106"/>
  <c r="B7122" i="106"/>
  <c r="D7122" i="106"/>
  <c r="B7123" i="106"/>
  <c r="D7123" i="106"/>
  <c r="B7124" i="106"/>
  <c r="D7124" i="106"/>
  <c r="B7125" i="106"/>
  <c r="D7125" i="106"/>
  <c r="K319" i="29"/>
  <c r="B7126" i="106"/>
  <c r="D7126" i="106"/>
  <c r="B7127" i="106"/>
  <c r="D7127" i="106"/>
  <c r="B7128" i="106"/>
  <c r="D7128" i="106"/>
  <c r="B7129" i="106"/>
  <c r="D7129" i="106"/>
  <c r="B7130" i="106"/>
  <c r="D7130" i="106"/>
  <c r="B7131" i="106"/>
  <c r="D7131" i="106"/>
  <c r="B7132" i="106"/>
  <c r="D7132" i="106"/>
  <c r="B7133" i="106"/>
  <c r="D7133" i="106"/>
  <c r="B7134" i="106"/>
  <c r="D7134" i="106"/>
  <c r="K320" i="29"/>
  <c r="B7135" i="106"/>
  <c r="D7135" i="106"/>
  <c r="B7136" i="106"/>
  <c r="D7136" i="106"/>
  <c r="B7137" i="106"/>
  <c r="D7137" i="106"/>
  <c r="B7138" i="106"/>
  <c r="D7138" i="106"/>
  <c r="B7139" i="106"/>
  <c r="D7139" i="106"/>
  <c r="B7140" i="106"/>
  <c r="D7140" i="106"/>
  <c r="B7141" i="106"/>
  <c r="D7141" i="106"/>
  <c r="B7142" i="106"/>
  <c r="D7142" i="106"/>
  <c r="B7143" i="106"/>
  <c r="D7143" i="106"/>
  <c r="K321" i="29"/>
  <c r="B7145" i="106"/>
  <c r="D7145" i="106"/>
  <c r="B7146" i="106"/>
  <c r="D7146" i="106"/>
  <c r="B7147" i="106"/>
  <c r="D7147" i="106"/>
  <c r="B7148" i="106"/>
  <c r="D7148" i="106"/>
  <c r="B7149" i="106"/>
  <c r="D7149" i="106"/>
  <c r="B7150" i="106"/>
  <c r="D7150" i="106"/>
  <c r="B7151" i="106"/>
  <c r="D7151" i="106"/>
  <c r="B7152" i="106"/>
  <c r="D7152" i="106"/>
  <c r="K322" i="29"/>
  <c r="B7153" i="106"/>
  <c r="D7153" i="106"/>
  <c r="B7154" i="106"/>
  <c r="D7154" i="106"/>
  <c r="B7155" i="106"/>
  <c r="D7155" i="106"/>
  <c r="B7156" i="106"/>
  <c r="D7156" i="106"/>
  <c r="B7157" i="106"/>
  <c r="D7157" i="106"/>
  <c r="B7158" i="106"/>
  <c r="D7158" i="106"/>
  <c r="B7159" i="106"/>
  <c r="D7159" i="106"/>
  <c r="B7160" i="106"/>
  <c r="D7160" i="106"/>
  <c r="B7161" i="106"/>
  <c r="D7161" i="106"/>
  <c r="K323" i="29"/>
  <c r="B7162" i="106"/>
  <c r="D7162" i="106"/>
  <c r="B7163" i="106"/>
  <c r="D7163" i="106"/>
  <c r="B7164" i="106"/>
  <c r="D7164" i="106"/>
  <c r="B7165" i="106"/>
  <c r="D7165" i="106"/>
  <c r="B7166" i="106"/>
  <c r="D7166" i="106"/>
  <c r="B7167" i="106"/>
  <c r="D7167" i="106"/>
  <c r="B7168" i="106"/>
  <c r="D7168" i="106"/>
  <c r="B7169" i="106"/>
  <c r="D7169" i="106"/>
  <c r="B7170" i="106"/>
  <c r="D7170" i="106"/>
  <c r="K324" i="29"/>
  <c r="B7171" i="106"/>
  <c r="D7171" i="106"/>
  <c r="B7172" i="106"/>
  <c r="D7172" i="106"/>
  <c r="B7173" i="106"/>
  <c r="D7173" i="106"/>
  <c r="B7174" i="106"/>
  <c r="D7174" i="106"/>
  <c r="B7175" i="106"/>
  <c r="D7175" i="106"/>
  <c r="B7176" i="106"/>
  <c r="D7176" i="106"/>
  <c r="B7177" i="106"/>
  <c r="D7177" i="106"/>
  <c r="B7178" i="106"/>
  <c r="D7178" i="106"/>
  <c r="B7179" i="106"/>
  <c r="D7179" i="106"/>
  <c r="K325" i="29"/>
  <c r="B7180" i="106"/>
  <c r="D7180" i="106"/>
  <c r="B7181" i="106"/>
  <c r="D7181" i="106"/>
  <c r="B7182" i="106"/>
  <c r="D7182" i="106"/>
  <c r="B7183" i="106"/>
  <c r="D7183" i="106"/>
  <c r="B7184" i="106"/>
  <c r="D7184" i="106"/>
  <c r="B7185" i="106"/>
  <c r="D7185" i="106"/>
  <c r="B7186" i="106"/>
  <c r="D7186" i="106"/>
  <c r="B7187" i="106"/>
  <c r="D7187" i="106"/>
  <c r="B7188" i="106"/>
  <c r="D7188" i="106"/>
  <c r="K326" i="29"/>
  <c r="B7189" i="106"/>
  <c r="D7189" i="106"/>
  <c r="B7190" i="106"/>
  <c r="D7190" i="106"/>
  <c r="B7191" i="106"/>
  <c r="D7191" i="106"/>
  <c r="B7192" i="106"/>
  <c r="D7192" i="106"/>
  <c r="B7193" i="106"/>
  <c r="D7193" i="106"/>
  <c r="B7194" i="106"/>
  <c r="D7194" i="106"/>
  <c r="B7195" i="106"/>
  <c r="D7195" i="106"/>
  <c r="B7196" i="106"/>
  <c r="D7196" i="106"/>
  <c r="B7197" i="106"/>
  <c r="D7197" i="106"/>
  <c r="K327" i="29"/>
  <c r="B7198" i="106"/>
  <c r="D7198" i="106"/>
  <c r="C330" i="29"/>
  <c r="B7199" i="106"/>
  <c r="D7199" i="106"/>
  <c r="D330" i="29"/>
  <c r="E330" i="29"/>
  <c r="F330" i="29"/>
  <c r="G330" i="29"/>
  <c r="B7203" i="106"/>
  <c r="D7203" i="106"/>
  <c r="H330" i="29"/>
  <c r="I330" i="29"/>
  <c r="B7205" i="106"/>
  <c r="D7205" i="106"/>
  <c r="J330" i="29"/>
  <c r="B7206" i="106"/>
  <c r="D7206" i="106"/>
  <c r="K328" i="29"/>
  <c r="B7696" i="106"/>
  <c r="D7696" i="106"/>
  <c r="K329" i="29"/>
  <c r="B7208" i="106"/>
  <c r="D7208" i="106"/>
  <c r="K337" i="29"/>
  <c r="B7209" i="106"/>
  <c r="D7209" i="106"/>
  <c r="B7210" i="106"/>
  <c r="D7210" i="106"/>
  <c r="K338" i="29"/>
  <c r="B7212" i="106"/>
  <c r="D7212" i="106"/>
  <c r="K339" i="29"/>
  <c r="B7213" i="106"/>
  <c r="D7213" i="106"/>
  <c r="H340" i="29"/>
  <c r="C342" i="29"/>
  <c r="B7216" i="106"/>
  <c r="D7216" i="106"/>
  <c r="I342" i="29"/>
  <c r="B7222" i="106"/>
  <c r="D7222" i="106"/>
  <c r="B7226" i="106"/>
  <c r="D7226" i="106"/>
  <c r="B7227" i="106"/>
  <c r="D7227" i="106"/>
  <c r="B7228" i="106"/>
  <c r="D7228" i="106"/>
  <c r="B7229" i="106"/>
  <c r="D7229" i="106"/>
  <c r="I350" i="29"/>
  <c r="J350" i="29"/>
  <c r="B7231" i="106"/>
  <c r="D7231" i="106"/>
  <c r="B7232" i="106"/>
  <c r="D7232" i="106"/>
  <c r="B7233" i="106"/>
  <c r="D7233" i="106"/>
  <c r="J352" i="29"/>
  <c r="B7236" i="106"/>
  <c r="D7236" i="106"/>
  <c r="B7237" i="106"/>
  <c r="D7237" i="106"/>
  <c r="B7238" i="106"/>
  <c r="D7238" i="106"/>
  <c r="B7239" i="106"/>
  <c r="D7239" i="106"/>
  <c r="B7240" i="106"/>
  <c r="D7240" i="106"/>
  <c r="B7241" i="106"/>
  <c r="D7241" i="106"/>
  <c r="B7242" i="106"/>
  <c r="D7242" i="106"/>
  <c r="A7245" i="106"/>
  <c r="A7246" i="106"/>
  <c r="A7247" i="106"/>
  <c r="A7248" i="106"/>
  <c r="A7249"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c r="B7597" i="106"/>
  <c r="B7598" i="106"/>
  <c r="B7599" i="106"/>
  <c r="F6" i="11"/>
  <c r="B7601" i="106"/>
  <c r="B7602" i="106"/>
  <c r="B7603" i="106"/>
  <c r="K6" i="11"/>
  <c r="B7604" i="106"/>
  <c r="B7606" i="106"/>
  <c r="B7607" i="106"/>
  <c r="B7608" i="106"/>
  <c r="F9" i="11"/>
  <c r="B7609" i="106"/>
  <c r="B7610" i="106"/>
  <c r="B7611" i="106"/>
  <c r="B7612" i="106"/>
  <c r="K9" i="11"/>
  <c r="B7613" i="106"/>
  <c r="B7615" i="106"/>
  <c r="B7616" i="106"/>
  <c r="B7617" i="106"/>
  <c r="F14" i="11"/>
  <c r="B7619" i="106"/>
  <c r="B7620" i="106"/>
  <c r="B7621" i="106"/>
  <c r="K14" i="11"/>
  <c r="B7622" i="106"/>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c r="B7652" i="106"/>
  <c r="D7652" i="106"/>
  <c r="B7653" i="106"/>
  <c r="D7653" i="106"/>
  <c r="B7654" i="106"/>
  <c r="D7654" i="106"/>
  <c r="B7655" i="106"/>
  <c r="D7655" i="106"/>
  <c r="B7656" i="106"/>
  <c r="D7656" i="106"/>
  <c r="B7657" i="106"/>
  <c r="D7657" i="106"/>
  <c r="B7658" i="106"/>
  <c r="D7658" i="106"/>
  <c r="B7659" i="106"/>
  <c r="D7659" i="106"/>
  <c r="B7660" i="106"/>
  <c r="D7660" i="106"/>
  <c r="B7661" i="106"/>
  <c r="D7661" i="106"/>
  <c r="B7662" i="106"/>
  <c r="D7662" i="106"/>
  <c r="B7663" i="106"/>
  <c r="D7663" i="106"/>
  <c r="B7664" i="106"/>
  <c r="D7664" i="106"/>
  <c r="B7665" i="106"/>
  <c r="D7665" i="106"/>
  <c r="B7666" i="106"/>
  <c r="D7666" i="106"/>
  <c r="B7667" i="106"/>
  <c r="D7667" i="106"/>
  <c r="B7668" i="106"/>
  <c r="D7668" i="106"/>
  <c r="B7669" i="106"/>
  <c r="D7669" i="106"/>
  <c r="B7670" i="106"/>
  <c r="D7670" i="106"/>
  <c r="B7671" i="106"/>
  <c r="D7671" i="106"/>
  <c r="B7672" i="106"/>
  <c r="D7672" i="106"/>
  <c r="B7673" i="106"/>
  <c r="D7673" i="106"/>
  <c r="B7674" i="106"/>
  <c r="D7674" i="106"/>
  <c r="B7675" i="106"/>
  <c r="D7675" i="106"/>
  <c r="B7676" i="106"/>
  <c r="D7676" i="106"/>
  <c r="B7677" i="106"/>
  <c r="D7677" i="106"/>
  <c r="B7678" i="106"/>
  <c r="D7678" i="106"/>
  <c r="B7679" i="106"/>
  <c r="D7679" i="106"/>
  <c r="B7680" i="106"/>
  <c r="D7680" i="106"/>
  <c r="B7681" i="106"/>
  <c r="D7681" i="106"/>
  <c r="B7682" i="106"/>
  <c r="D7682" i="106"/>
  <c r="B7683" i="106"/>
  <c r="D7683" i="106"/>
  <c r="B7684" i="106"/>
  <c r="D7684" i="106"/>
  <c r="B7685" i="106"/>
  <c r="D7685" i="106"/>
  <c r="B7686" i="106"/>
  <c r="D7686" i="106"/>
  <c r="B7687" i="106"/>
  <c r="D7687" i="106"/>
  <c r="B7688" i="106"/>
  <c r="D7688" i="106"/>
  <c r="B7689" i="106"/>
  <c r="D7689" i="106"/>
  <c r="B7690" i="106"/>
  <c r="D7690" i="106"/>
  <c r="B7691" i="106"/>
  <c r="D7691" i="106"/>
  <c r="B7692" i="106"/>
  <c r="D7692" i="106"/>
  <c r="B7693" i="106"/>
  <c r="D7693" i="106"/>
  <c r="B7694" i="106"/>
  <c r="D7694" i="106"/>
  <c r="B7695" i="106"/>
  <c r="D7695" i="106"/>
  <c r="B7697" i="106"/>
  <c r="D7697" i="106"/>
  <c r="B7698" i="106"/>
  <c r="D7698" i="106"/>
  <c r="B7699" i="106"/>
  <c r="D7699" i="106"/>
  <c r="B7700" i="106"/>
  <c r="D7700" i="106"/>
  <c r="B7701" i="106"/>
  <c r="D7701" i="106"/>
  <c r="B7702" i="106"/>
  <c r="D7702" i="106"/>
  <c r="B7703" i="106"/>
  <c r="D7703" i="106"/>
  <c r="B7704" i="106"/>
  <c r="D7704" i="106"/>
  <c r="B7705" i="106"/>
  <c r="D7705" i="106"/>
  <c r="B7706" i="106"/>
  <c r="D7706" i="106"/>
  <c r="B7707" i="106"/>
  <c r="D7707" i="106"/>
  <c r="B7708" i="106"/>
  <c r="D7708" i="106"/>
  <c r="B7709" i="106"/>
  <c r="D7709" i="106"/>
  <c r="B7710" i="106"/>
  <c r="D7710" i="106"/>
  <c r="B7711" i="106"/>
  <c r="D7711" i="106"/>
  <c r="B7712" i="106"/>
  <c r="D7712" i="106"/>
  <c r="B7713" i="106"/>
  <c r="D7713" i="106"/>
  <c r="B7714" i="106"/>
  <c r="D7714" i="106"/>
  <c r="B7715" i="106"/>
  <c r="D7715" i="106"/>
  <c r="B7716" i="106"/>
  <c r="D7716" i="106"/>
  <c r="B7717" i="106"/>
  <c r="D7717" i="106"/>
  <c r="B7718" i="106"/>
  <c r="D7718" i="106"/>
  <c r="B7719" i="106"/>
  <c r="D7719" i="106"/>
  <c r="B7720" i="106"/>
  <c r="D7720" i="106"/>
  <c r="B7721" i="106"/>
  <c r="D7721" i="106"/>
  <c r="B7722" i="106"/>
  <c r="D7722" i="106"/>
  <c r="B7723" i="106"/>
  <c r="D7723" i="106"/>
  <c r="B7724" i="106"/>
  <c r="D7724" i="106"/>
  <c r="B7725" i="106"/>
  <c r="D7725" i="106"/>
  <c r="D7726" i="106"/>
  <c r="B7728" i="106"/>
  <c r="D7728" i="106"/>
  <c r="D7729" i="106"/>
  <c r="B7731" i="106"/>
  <c r="D7731" i="106"/>
  <c r="D7734" i="106"/>
  <c r="B7735" i="106"/>
  <c r="D7735" i="106"/>
  <c r="B7736" i="106"/>
  <c r="D7736" i="106"/>
  <c r="B7737" i="106"/>
  <c r="D7737" i="106"/>
  <c r="B7738" i="106"/>
  <c r="D7738" i="106"/>
  <c r="I26" i="12"/>
  <c r="B7741" i="106"/>
  <c r="D7741" i="106"/>
  <c r="K26" i="12"/>
  <c r="B7743" i="106"/>
  <c r="D7743" i="106"/>
  <c r="D7744" i="106"/>
  <c r="B7745" i="106"/>
  <c r="D7745" i="106"/>
  <c r="B7746" i="106"/>
  <c r="D7746" i="106"/>
  <c r="B7748" i="106"/>
  <c r="D7748" i="106"/>
  <c r="B7749" i="106"/>
  <c r="D7749" i="106"/>
  <c r="B7750" i="106"/>
  <c r="D7750" i="106"/>
  <c r="B7751" i="106"/>
  <c r="D7751" i="106"/>
  <c r="B7752" i="106"/>
  <c r="D7752" i="106"/>
  <c r="B7753" i="106"/>
  <c r="D7753" i="106"/>
  <c r="B7754" i="106"/>
  <c r="D7754" i="106"/>
  <c r="B7755" i="106"/>
  <c r="D7755" i="106"/>
  <c r="B7756" i="106"/>
  <c r="D7756" i="106"/>
  <c r="B7757" i="106"/>
  <c r="D7757" i="106"/>
  <c r="D7761" i="106"/>
  <c r="D7762" i="106"/>
  <c r="D7763" i="106"/>
  <c r="D7764" i="106"/>
  <c r="D7765" i="106"/>
  <c r="D7766" i="106"/>
  <c r="D7768" i="106"/>
  <c r="D7769" i="106"/>
  <c r="D7770" i="106"/>
  <c r="D7771" i="106"/>
  <c r="D7772" i="106"/>
  <c r="D7773" i="106"/>
  <c r="D7774" i="106"/>
  <c r="D7775" i="106"/>
  <c r="D7776" i="106"/>
  <c r="D7777" i="106"/>
  <c r="D7779" i="106"/>
  <c r="D7780" i="106"/>
  <c r="D7781" i="106"/>
  <c r="D7782" i="106"/>
  <c r="D7783" i="106"/>
  <c r="D7784" i="106"/>
  <c r="D7785" i="106"/>
  <c r="D7786" i="106"/>
  <c r="D7787" i="106"/>
  <c r="D7788" i="106"/>
  <c r="D7789" i="106"/>
  <c r="D7790" i="106"/>
  <c r="D7791" i="106"/>
  <c r="D7792" i="106"/>
  <c r="D7793" i="106"/>
  <c r="D7794" i="106"/>
  <c r="D7795" i="106"/>
  <c r="D7796" i="106"/>
  <c r="D7800" i="106"/>
  <c r="B6" i="36"/>
  <c r="B7" i="36"/>
  <c r="B9" i="36"/>
  <c r="B10" i="36"/>
  <c r="B11" i="36"/>
  <c r="B12" i="36"/>
  <c r="B13" i="36"/>
  <c r="D23" i="36"/>
  <c r="B9" i="106"/>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c r="F5" i="11"/>
  <c r="C16" i="11"/>
  <c r="B2013" i="106"/>
  <c r="D2013" i="106"/>
  <c r="B7727" i="106"/>
  <c r="D7727" i="106"/>
  <c r="C49" i="8"/>
  <c r="B4" i="7"/>
  <c r="B1744" i="106"/>
  <c r="D1744" i="106"/>
  <c r="B5" i="7"/>
  <c r="D5" i="7"/>
  <c r="B6" i="7"/>
  <c r="D6" i="7"/>
  <c r="B1762" i="106"/>
  <c r="D1762" i="106"/>
  <c r="B7" i="7"/>
  <c r="B1747" i="106"/>
  <c r="D1747" i="106"/>
  <c r="B8" i="7"/>
  <c r="B1748" i="106"/>
  <c r="D1748" i="106"/>
  <c r="B9" i="7"/>
  <c r="B1751" i="106"/>
  <c r="D1751" i="106"/>
  <c r="B10" i="7"/>
  <c r="B11" i="7"/>
  <c r="B1752" i="106"/>
  <c r="D1752" i="106"/>
  <c r="B12" i="7"/>
  <c r="B1753" i="106"/>
  <c r="D1753" i="106"/>
  <c r="B13" i="7"/>
  <c r="B3725" i="106"/>
  <c r="D3725" i="106"/>
  <c r="B14" i="7"/>
  <c r="B1754" i="106"/>
  <c r="D1754" i="106"/>
  <c r="B15" i="7"/>
  <c r="B1756" i="106"/>
  <c r="D1756" i="106"/>
  <c r="B16" i="7"/>
  <c r="B3446" i="106"/>
  <c r="D3446" i="106"/>
  <c r="B17" i="7"/>
  <c r="B4102" i="106"/>
  <c r="D4102" i="106"/>
  <c r="B18" i="7"/>
  <c r="B4103" i="106"/>
  <c r="D4103" i="106"/>
  <c r="F19" i="7"/>
  <c r="B1807" i="106"/>
  <c r="D1807" i="106"/>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c r="D1093" i="106"/>
  <c r="K10" i="29"/>
  <c r="B3062" i="106"/>
  <c r="D3062" i="106"/>
  <c r="K13" i="29"/>
  <c r="B1105" i="106"/>
  <c r="D1105" i="106"/>
  <c r="C33" i="29"/>
  <c r="D33" i="29"/>
  <c r="B778" i="106"/>
  <c r="D778" i="106"/>
  <c r="F33" i="29"/>
  <c r="B894" i="106"/>
  <c r="D894" i="106"/>
  <c r="G33" i="29"/>
  <c r="B952" i="106"/>
  <c r="D952" i="106"/>
  <c r="H33" i="29"/>
  <c r="B1010" i="106"/>
  <c r="D1010" i="106"/>
  <c r="I33" i="29"/>
  <c r="B6902" i="106"/>
  <c r="D6902" i="106"/>
  <c r="J33" i="29"/>
  <c r="B6903" i="106"/>
  <c r="D6903" i="106"/>
  <c r="L33" i="29"/>
  <c r="L42" i="29"/>
  <c r="K44" i="29"/>
  <c r="K45" i="29"/>
  <c r="B1117" i="106"/>
  <c r="D1117" i="106"/>
  <c r="C47" i="29"/>
  <c r="L47" i="29"/>
  <c r="K50" i="29"/>
  <c r="C53" i="29"/>
  <c r="B734" i="106"/>
  <c r="D734" i="106"/>
  <c r="L53" i="29"/>
  <c r="L57" i="29"/>
  <c r="L65" i="29"/>
  <c r="L74" i="29"/>
  <c r="L72" i="29"/>
  <c r="L84" i="29"/>
  <c r="L92" i="29"/>
  <c r="L100" i="29"/>
  <c r="L110" i="29"/>
  <c r="L112" i="29"/>
  <c r="L147" i="29"/>
  <c r="L168" i="29"/>
  <c r="L172" i="29"/>
  <c r="L174" i="29"/>
  <c r="L184" i="29"/>
  <c r="L194" i="29"/>
  <c r="L196" i="29"/>
  <c r="L210" i="29"/>
  <c r="L204" i="29"/>
  <c r="L208" i="29"/>
  <c r="L229" i="29"/>
  <c r="L238" i="29"/>
  <c r="L243" i="29"/>
  <c r="L257" i="29"/>
  <c r="L261" i="29"/>
  <c r="L270" i="29"/>
  <c r="L277" i="29"/>
  <c r="L293" i="29"/>
  <c r="L303" i="29"/>
  <c r="L310" i="29"/>
  <c r="L312" i="29"/>
  <c r="L330" i="29"/>
  <c r="L342" i="29"/>
  <c r="L340" i="29"/>
  <c r="L350" i="29"/>
  <c r="L352" i="29"/>
  <c r="L362" i="29"/>
  <c r="L365" i="29"/>
  <c r="C12" i="5"/>
  <c r="D12" i="5"/>
  <c r="B5334" i="106"/>
  <c r="D5334" i="106"/>
  <c r="E12" i="5"/>
  <c r="B5513" i="106"/>
  <c r="D5513" i="106"/>
  <c r="F12" i="5"/>
  <c r="B5557" i="106"/>
  <c r="D5557" i="106"/>
  <c r="G12" i="5"/>
  <c r="H12" i="5"/>
  <c r="B5873" i="106"/>
  <c r="D5873" i="106"/>
  <c r="I12" i="5"/>
  <c r="B5918" i="106"/>
  <c r="D5918" i="106"/>
  <c r="J12" i="5"/>
  <c r="B6301" i="106"/>
  <c r="D6301" i="106"/>
  <c r="K12" i="5"/>
  <c r="C18" i="5"/>
  <c r="B5071" i="106"/>
  <c r="D5071" i="106"/>
  <c r="D18" i="5"/>
  <c r="B5339" i="106"/>
  <c r="D5339" i="106"/>
  <c r="E18" i="5"/>
  <c r="B5518" i="106"/>
  <c r="D5518" i="106"/>
  <c r="F18" i="5"/>
  <c r="G18" i="5"/>
  <c r="B5730" i="106"/>
  <c r="D5730" i="106"/>
  <c r="H18" i="5"/>
  <c r="B5878" i="106"/>
  <c r="D5878" i="106"/>
  <c r="I18" i="5"/>
  <c r="B5923" i="106"/>
  <c r="D5923" i="106"/>
  <c r="J18" i="5"/>
  <c r="B6306" i="106"/>
  <c r="D6306" i="106"/>
  <c r="K18" i="5"/>
  <c r="B5992" i="106"/>
  <c r="D5992" i="106"/>
  <c r="C40" i="5"/>
  <c r="B5087" i="106"/>
  <c r="D5087" i="106"/>
  <c r="F63" i="5"/>
  <c r="B5579" i="106"/>
  <c r="D5579" i="106"/>
  <c r="C67" i="5"/>
  <c r="B5090" i="106"/>
  <c r="D5090" i="106"/>
  <c r="D67" i="5"/>
  <c r="B5342" i="106"/>
  <c r="D5342" i="106"/>
  <c r="E67" i="5"/>
  <c r="B5521" i="106"/>
  <c r="D5521" i="106"/>
  <c r="F67" i="5"/>
  <c r="B5582" i="106"/>
  <c r="D5582" i="106"/>
  <c r="G67" i="5"/>
  <c r="B5733" i="106"/>
  <c r="D5733" i="106"/>
  <c r="H67" i="5"/>
  <c r="B5881" i="106"/>
  <c r="D5881" i="106"/>
  <c r="I67" i="5"/>
  <c r="B5926" i="106"/>
  <c r="D5926" i="106"/>
  <c r="J67" i="5"/>
  <c r="B6318" i="106"/>
  <c r="D6318" i="106"/>
  <c r="K67" i="5"/>
  <c r="B5995" i="106"/>
  <c r="D5995" i="106"/>
  <c r="C82" i="5"/>
  <c r="B5102" i="106"/>
  <c r="D5102" i="106"/>
  <c r="D82" i="5"/>
  <c r="C93" i="5"/>
  <c r="B5112" i="106"/>
  <c r="D5112" i="106"/>
  <c r="C108" i="5"/>
  <c r="B5120" i="106"/>
  <c r="D5120" i="106"/>
  <c r="D108" i="5"/>
  <c r="B5355" i="106"/>
  <c r="D5355" i="106"/>
  <c r="E108" i="5"/>
  <c r="B5526" i="106"/>
  <c r="D5526" i="106"/>
  <c r="F108" i="5"/>
  <c r="B5587" i="106"/>
  <c r="D5587" i="106"/>
  <c r="G108" i="5"/>
  <c r="B5737" i="106"/>
  <c r="D5737" i="106"/>
  <c r="H108" i="5"/>
  <c r="B5886" i="106"/>
  <c r="D5886" i="106"/>
  <c r="I108" i="5"/>
  <c r="J108" i="5"/>
  <c r="B6351" i="106"/>
  <c r="D6351" i="106"/>
  <c r="K108" i="5"/>
  <c r="B5999" i="106"/>
  <c r="D5999" i="106"/>
  <c r="C114" i="5"/>
  <c r="D114" i="5"/>
  <c r="B5360" i="106"/>
  <c r="D5360" i="106"/>
  <c r="F114" i="5"/>
  <c r="B5592" i="106"/>
  <c r="D5592" i="106"/>
  <c r="G114" i="5"/>
  <c r="C121" i="5"/>
  <c r="D121" i="5"/>
  <c r="B5367" i="106"/>
  <c r="D5367" i="106"/>
  <c r="E121" i="5"/>
  <c r="B5534" i="106"/>
  <c r="D5534" i="106"/>
  <c r="F121" i="5"/>
  <c r="F131" i="5"/>
  <c r="F154" i="5"/>
  <c r="F172" i="5"/>
  <c r="G121" i="5"/>
  <c r="B5748" i="106"/>
  <c r="D5748" i="106"/>
  <c r="H121" i="5"/>
  <c r="B5893" i="106"/>
  <c r="D5893" i="106"/>
  <c r="J121" i="5"/>
  <c r="B6357" i="106"/>
  <c r="D6357" i="106"/>
  <c r="K121" i="5"/>
  <c r="C131" i="5"/>
  <c r="D131" i="5"/>
  <c r="B5369" i="106"/>
  <c r="D5369" i="106"/>
  <c r="B5614" i="106"/>
  <c r="D5614" i="106"/>
  <c r="C140" i="5"/>
  <c r="B5161" i="106"/>
  <c r="D5161" i="106"/>
  <c r="D140" i="5"/>
  <c r="B5383" i="106"/>
  <c r="D5383" i="106"/>
  <c r="G140" i="5"/>
  <c r="G172" i="5"/>
  <c r="G144" i="5"/>
  <c r="B5756" i="106"/>
  <c r="D5756" i="106"/>
  <c r="G154" i="5"/>
  <c r="B4357" i="106"/>
  <c r="D4357" i="106"/>
  <c r="C144" i="5"/>
  <c r="B5165" i="106"/>
  <c r="D5165" i="106"/>
  <c r="C154" i="5"/>
  <c r="B5178" i="106"/>
  <c r="D5178" i="106"/>
  <c r="D154" i="5"/>
  <c r="F111" i="34"/>
  <c r="E172" i="5"/>
  <c r="H172" i="5"/>
  <c r="B5899" i="106"/>
  <c r="D5899" i="106"/>
  <c r="I172" i="5"/>
  <c r="B4363" i="106"/>
  <c r="D4363" i="106"/>
  <c r="J172" i="5"/>
  <c r="K172" i="5"/>
  <c r="B5000" i="106"/>
  <c r="D5000" i="106"/>
  <c r="C178" i="5"/>
  <c r="B5225" i="106"/>
  <c r="D5225" i="106"/>
  <c r="D178" i="5"/>
  <c r="B5423" i="106"/>
  <c r="D5423" i="106"/>
  <c r="E178" i="5"/>
  <c r="B4372" i="106"/>
  <c r="D4372" i="106"/>
  <c r="F178" i="5"/>
  <c r="B5655" i="106"/>
  <c r="D5655" i="106"/>
  <c r="G178" i="5"/>
  <c r="B5780" i="106"/>
  <c r="D5780" i="106"/>
  <c r="H178" i="5"/>
  <c r="I178" i="5"/>
  <c r="B4373" i="106"/>
  <c r="D4373" i="106"/>
  <c r="J178" i="5"/>
  <c r="K178" i="5"/>
  <c r="B4951" i="106"/>
  <c r="D4951" i="106"/>
  <c r="C184" i="5"/>
  <c r="B5232" i="106"/>
  <c r="D5232" i="106"/>
  <c r="D184" i="5"/>
  <c r="B5425" i="106"/>
  <c r="D5425" i="106"/>
  <c r="F184" i="5"/>
  <c r="G184" i="5"/>
  <c r="B5784" i="106"/>
  <c r="D5784" i="106"/>
  <c r="H184" i="5"/>
  <c r="B5908" i="106"/>
  <c r="D5908" i="106"/>
  <c r="K184" i="5"/>
  <c r="B6016" i="106"/>
  <c r="D6016" i="106"/>
  <c r="B4395" i="106"/>
  <c r="D4395" i="106"/>
  <c r="D191" i="5"/>
  <c r="B4396" i="106"/>
  <c r="D4396" i="106"/>
  <c r="F191" i="5"/>
  <c r="G191" i="5"/>
  <c r="B5246" i="106"/>
  <c r="D5246" i="106"/>
  <c r="G201" i="5"/>
  <c r="B6409" i="106"/>
  <c r="D6409" i="106"/>
  <c r="B5260" i="106"/>
  <c r="D5260" i="106"/>
  <c r="D211" i="5"/>
  <c r="B5444" i="106"/>
  <c r="D5444" i="106"/>
  <c r="F211" i="5"/>
  <c r="B5677" i="106"/>
  <c r="D5677" i="106"/>
  <c r="G211" i="5"/>
  <c r="B4411" i="106"/>
  <c r="D4411" i="106"/>
  <c r="D216" i="5"/>
  <c r="F216" i="5"/>
  <c r="G216" i="5"/>
  <c r="B4414" i="106"/>
  <c r="D4414" i="106"/>
  <c r="B5286" i="106"/>
  <c r="D5286" i="106"/>
  <c r="D224" i="5"/>
  <c r="F224" i="5"/>
  <c r="B5703" i="106"/>
  <c r="D5703" i="106"/>
  <c r="G224" i="5"/>
  <c r="B5829" i="106"/>
  <c r="D5829" i="106"/>
  <c r="B5304" i="106"/>
  <c r="D5304" i="106"/>
  <c r="D228" i="5"/>
  <c r="B5488" i="106"/>
  <c r="D5488" i="106"/>
  <c r="G228" i="5"/>
  <c r="G259" i="5"/>
  <c r="B6837" i="106"/>
  <c r="D6837" i="106"/>
  <c r="B6833" i="106"/>
  <c r="D6833" i="106"/>
  <c r="D259" i="5"/>
  <c r="B6834" i="106"/>
  <c r="D6834" i="106"/>
  <c r="E259" i="5"/>
  <c r="E273" i="5"/>
  <c r="F259" i="5"/>
  <c r="B6836" i="106"/>
  <c r="D6836" i="106"/>
  <c r="H259" i="5"/>
  <c r="H273" i="5"/>
  <c r="B4441" i="106"/>
  <c r="D4441" i="106"/>
  <c r="J259" i="5"/>
  <c r="J273" i="5"/>
  <c r="B7041" i="106"/>
  <c r="D7041" i="106"/>
  <c r="K259" i="5"/>
  <c r="K273" i="5"/>
  <c r="D5" i="4"/>
  <c r="B3406" i="106"/>
  <c r="D3406" i="106"/>
  <c r="G14" i="4"/>
  <c r="B2609" i="106"/>
  <c r="D2609" i="106"/>
  <c r="G15" i="4"/>
  <c r="B6032" i="106"/>
  <c r="D6032" i="106"/>
  <c r="C14" i="4"/>
  <c r="B2558" i="106"/>
  <c r="D2558" i="106"/>
  <c r="D14" i="4"/>
  <c r="B2570" i="106"/>
  <c r="D2570" i="106"/>
  <c r="F14" i="4"/>
  <c r="B2597" i="106"/>
  <c r="D2597" i="106"/>
  <c r="N22" i="3"/>
  <c r="B283" i="106"/>
  <c r="D283" i="106"/>
  <c r="D7" i="118"/>
  <c r="D8" i="118"/>
  <c r="D9" i="118"/>
  <c r="H14" i="118"/>
  <c r="H19" i="118"/>
  <c r="H24" i="118"/>
  <c r="H28" i="118"/>
  <c r="H29" i="118"/>
  <c r="H33" i="118"/>
  <c r="D11" i="37"/>
  <c r="D22" i="37"/>
  <c r="F24" i="37"/>
  <c r="H22" i="37"/>
  <c r="J22" i="37"/>
  <c r="L22" i="37"/>
  <c r="D24" i="37"/>
  <c r="B4270" i="106"/>
  <c r="D4270" i="106"/>
  <c r="D4" i="7"/>
  <c r="B1760" i="106"/>
  <c r="D1760" i="106"/>
  <c r="D13" i="7"/>
  <c r="B3726" i="106"/>
  <c r="D3726" i="106"/>
  <c r="D9" i="7"/>
  <c r="B1767" i="106"/>
  <c r="D1767" i="106"/>
  <c r="F136" i="34"/>
  <c r="F128" i="34"/>
  <c r="B5847" i="106"/>
  <c r="D5847" i="106"/>
  <c r="B5599" i="106"/>
  <c r="D5599" i="106"/>
  <c r="H173" i="5"/>
  <c r="B5906" i="106"/>
  <c r="D5906" i="106"/>
  <c r="H109" i="5"/>
  <c r="B6025" i="106"/>
  <c r="D6025" i="106"/>
  <c r="D109" i="5"/>
  <c r="B5356" i="106"/>
  <c r="D5356" i="106"/>
  <c r="F106" i="34"/>
  <c r="D7" i="7"/>
  <c r="B1763" i="106"/>
  <c r="D1763" i="106"/>
  <c r="H6" i="4"/>
  <c r="B2656" i="106"/>
  <c r="D2656" i="106"/>
  <c r="B1746" i="106"/>
  <c r="D1746" i="106"/>
  <c r="D17" i="7"/>
  <c r="B4104" i="106"/>
  <c r="D4104" i="106"/>
  <c r="D12" i="7"/>
  <c r="B1769" i="106"/>
  <c r="D1769" i="106"/>
  <c r="D11" i="7"/>
  <c r="B1768" i="106"/>
  <c r="D1768" i="106"/>
  <c r="D15" i="7"/>
  <c r="B1772" i="106"/>
  <c r="D1772" i="106"/>
  <c r="C41" i="3"/>
  <c r="B93" i="106"/>
  <c r="D93" i="106"/>
  <c r="H295" i="29"/>
  <c r="B1454" i="106"/>
  <c r="D1454" i="106"/>
  <c r="B4156" i="106"/>
  <c r="D4156" i="106"/>
  <c r="H172" i="29"/>
  <c r="H174" i="29"/>
  <c r="B1318" i="106"/>
  <c r="D1318" i="106"/>
  <c r="B2823" i="106"/>
  <c r="D2823" i="106"/>
  <c r="J90" i="28"/>
  <c r="H352" i="29"/>
  <c r="H367" i="29"/>
  <c r="B3660" i="106"/>
  <c r="D3660" i="106"/>
  <c r="B3724" i="106"/>
  <c r="D3724" i="106"/>
  <c r="K168" i="29"/>
  <c r="K172" i="29"/>
  <c r="E102" i="29"/>
  <c r="B2790" i="106"/>
  <c r="D2790" i="106"/>
  <c r="J342" i="29"/>
  <c r="B7223" i="106"/>
  <c r="D7223" i="106"/>
  <c r="G342" i="29"/>
  <c r="B7220" i="106"/>
  <c r="D7220" i="106"/>
  <c r="K137" i="29"/>
  <c r="K139" i="29"/>
  <c r="K84" i="29"/>
  <c r="B79" i="36"/>
  <c r="B77" i="36"/>
  <c r="D18" i="7"/>
  <c r="B4105" i="106"/>
  <c r="D4105" i="106"/>
  <c r="F105" i="34"/>
  <c r="F107" i="34"/>
  <c r="D14" i="7"/>
  <c r="B1770" i="106"/>
  <c r="D1770" i="106"/>
  <c r="N23" i="3"/>
  <c r="B284" i="106"/>
  <c r="D284" i="106"/>
  <c r="F5" i="4"/>
  <c r="B3408" i="106"/>
  <c r="D3408" i="106"/>
  <c r="B6839" i="106"/>
  <c r="D6839" i="106"/>
  <c r="B6838" i="106"/>
  <c r="D6838" i="106"/>
  <c r="B5618" i="106"/>
  <c r="D5618" i="106"/>
  <c r="F16" i="11"/>
  <c r="B2031" i="106"/>
  <c r="D2031" i="106"/>
  <c r="F48" i="34"/>
  <c r="F40" i="34"/>
  <c r="B7200" i="106"/>
  <c r="D7200" i="106"/>
  <c r="D342" i="29"/>
  <c r="B7217" i="106"/>
  <c r="D7217" i="106"/>
  <c r="B7144" i="106"/>
  <c r="D7144" i="106"/>
  <c r="K330" i="29"/>
  <c r="K342" i="29"/>
  <c r="B6901" i="106"/>
  <c r="D6901" i="106"/>
  <c r="F51" i="34"/>
  <c r="B6885" i="106"/>
  <c r="D6885" i="106"/>
  <c r="F43" i="34"/>
  <c r="B7211" i="106"/>
  <c r="D7211" i="106"/>
  <c r="K340" i="29"/>
  <c r="B6893" i="106"/>
  <c r="D6893" i="106"/>
  <c r="F47" i="34"/>
  <c r="B6877" i="106"/>
  <c r="D6877" i="106"/>
  <c r="F39" i="34"/>
  <c r="B3703" i="106"/>
  <c r="D3703" i="106"/>
  <c r="K362" i="29"/>
  <c r="B3676" i="106"/>
  <c r="D3676" i="106"/>
  <c r="D352" i="29"/>
  <c r="D367" i="29"/>
  <c r="B3629" i="106"/>
  <c r="D3629" i="106"/>
  <c r="I76" i="4"/>
  <c r="L41" i="3"/>
  <c r="I41" i="3"/>
  <c r="K16" i="11"/>
  <c r="B2055" i="106"/>
  <c r="D2055" i="106"/>
  <c r="H312" i="29"/>
  <c r="B1554" i="106"/>
  <c r="D1554" i="106"/>
  <c r="E312" i="29"/>
  <c r="B1536" i="106"/>
  <c r="D1536" i="106"/>
  <c r="D312" i="29"/>
  <c r="B1530" i="106"/>
  <c r="D1530" i="106"/>
  <c r="B1512" i="106"/>
  <c r="D1512" i="106"/>
  <c r="K293" i="29"/>
  <c r="B1352" i="106"/>
  <c r="D1352" i="106"/>
  <c r="E210" i="29"/>
  <c r="B1353" i="106"/>
  <c r="D1353" i="106"/>
  <c r="B1264" i="106"/>
  <c r="D1264" i="106"/>
  <c r="H129" i="29"/>
  <c r="B1239" i="106"/>
  <c r="D1239" i="106"/>
  <c r="E129" i="29"/>
  <c r="B1146" i="106"/>
  <c r="D1146" i="106"/>
  <c r="K110" i="29"/>
  <c r="K112" i="29"/>
  <c r="B122" i="106"/>
  <c r="D122" i="106"/>
  <c r="D41" i="3"/>
  <c r="B124" i="106"/>
  <c r="D124" i="106"/>
  <c r="E17" i="145"/>
  <c r="G17" i="145"/>
  <c r="B1134" i="106"/>
  <c r="D1134" i="106"/>
  <c r="B7759" i="106"/>
  <c r="D7759" i="106"/>
  <c r="B1339" i="106"/>
  <c r="D1339" i="106"/>
  <c r="C210" i="29"/>
  <c r="B1340" i="106"/>
  <c r="D1340" i="106"/>
  <c r="B1225" i="106"/>
  <c r="D1225" i="106"/>
  <c r="C151" i="29"/>
  <c r="B1226" i="106"/>
  <c r="D1226" i="106"/>
  <c r="B169" i="106"/>
  <c r="D169" i="106"/>
  <c r="F41" i="3"/>
  <c r="B171" i="106"/>
  <c r="D171" i="106"/>
  <c r="E16" i="145"/>
  <c r="G16" i="145"/>
  <c r="B1131" i="106"/>
  <c r="D1131" i="106"/>
  <c r="L3" i="11"/>
  <c r="B7596" i="106"/>
  <c r="L9" i="11"/>
  <c r="B7614" i="106"/>
  <c r="L10" i="11"/>
  <c r="B2058" i="106"/>
  <c r="D2058" i="106"/>
  <c r="D16" i="7"/>
  <c r="D8" i="7"/>
  <c r="B1764" i="106"/>
  <c r="D1764" i="106"/>
  <c r="B4397" i="106"/>
  <c r="D4397" i="106"/>
  <c r="L102" i="29"/>
  <c r="L114" i="29"/>
  <c r="E12" i="145"/>
  <c r="E19" i="145"/>
  <c r="B731" i="106"/>
  <c r="D731" i="106"/>
  <c r="C74" i="29"/>
  <c r="B755" i="106"/>
  <c r="D755" i="106"/>
  <c r="B1116" i="106"/>
  <c r="D1116" i="106"/>
  <c r="K47" i="29"/>
  <c r="E22" i="108"/>
  <c r="D41" i="108"/>
  <c r="E43" i="108"/>
  <c r="B7600" i="106"/>
  <c r="L6" i="11"/>
  <c r="B7605" i="106"/>
  <c r="A7250" i="106"/>
  <c r="A7251" i="106"/>
  <c r="D7249" i="106"/>
  <c r="B4398" i="106"/>
  <c r="D4398" i="106"/>
  <c r="B5537" i="106"/>
  <c r="D5537" i="106"/>
  <c r="E173" i="5"/>
  <c r="B5544" i="106"/>
  <c r="D5544" i="106"/>
  <c r="L279" i="29"/>
  <c r="L295" i="29"/>
  <c r="K33" i="29"/>
  <c r="C12" i="4"/>
  <c r="B720" i="106"/>
  <c r="D720" i="106"/>
  <c r="B7618" i="106"/>
  <c r="L14" i="11"/>
  <c r="B7623" i="106"/>
  <c r="D7250" i="106"/>
  <c r="B7230" i="106"/>
  <c r="D7230" i="106"/>
  <c r="I352" i="29"/>
  <c r="I367" i="29"/>
  <c r="B7215" i="106"/>
  <c r="D7215" i="106"/>
  <c r="J16" i="4"/>
  <c r="B6226" i="106"/>
  <c r="D6226" i="106"/>
  <c r="B7202" i="106"/>
  <c r="D7202" i="106"/>
  <c r="F342" i="29"/>
  <c r="B7219" i="106"/>
  <c r="D7219" i="106"/>
  <c r="B7503" i="106"/>
  <c r="B7531" i="106"/>
  <c r="B7214" i="106"/>
  <c r="D7214" i="106"/>
  <c r="B7201" i="106"/>
  <c r="D7201" i="106"/>
  <c r="E342" i="29"/>
  <c r="B7218" i="106"/>
  <c r="D7218" i="106"/>
  <c r="B6917" i="106"/>
  <c r="D6917" i="106"/>
  <c r="J74" i="29"/>
  <c r="D7248" i="106"/>
  <c r="D7247" i="106"/>
  <c r="D7246" i="106"/>
  <c r="J312" i="29"/>
  <c r="B7117" i="106"/>
  <c r="D7117" i="106"/>
  <c r="I312" i="29"/>
  <c r="B7116" i="106"/>
  <c r="D7116" i="106"/>
  <c r="I151" i="29"/>
  <c r="F59" i="34"/>
  <c r="B6916" i="106"/>
  <c r="D6916" i="106"/>
  <c r="I74" i="29"/>
  <c r="I49" i="8"/>
  <c r="B4171" i="106"/>
  <c r="D4171" i="106"/>
  <c r="B3633" i="106"/>
  <c r="D3633" i="106"/>
  <c r="E352" i="29"/>
  <c r="E367" i="29"/>
  <c r="B3636" i="106"/>
  <c r="D3636" i="106"/>
  <c r="B3628" i="106"/>
  <c r="D3628" i="106"/>
  <c r="E44" i="4"/>
  <c r="B3235" i="106"/>
  <c r="D3235" i="106"/>
  <c r="D77" i="4"/>
  <c r="B3238" i="106"/>
  <c r="D3238" i="106"/>
  <c r="B3229" i="106"/>
  <c r="D3229" i="106"/>
  <c r="C77" i="4"/>
  <c r="B3232" i="106"/>
  <c r="D3232" i="106"/>
  <c r="B1977" i="106"/>
  <c r="D1977" i="106"/>
  <c r="H24" i="12"/>
  <c r="H26" i="12"/>
  <c r="B7740" i="106"/>
  <c r="D7740" i="106"/>
  <c r="B1867" i="106"/>
  <c r="D1867" i="106"/>
  <c r="F15" i="8"/>
  <c r="K310" i="29"/>
  <c r="B4099" i="106"/>
  <c r="D4099" i="106"/>
  <c r="B1555" i="106"/>
  <c r="D1555" i="106"/>
  <c r="K303" i="29"/>
  <c r="B1559" i="106"/>
  <c r="D1559" i="106"/>
  <c r="G312" i="29"/>
  <c r="B1548" i="106"/>
  <c r="D1548" i="106"/>
  <c r="F312" i="29"/>
  <c r="B1542" i="106"/>
  <c r="D1542" i="106"/>
  <c r="B1523" i="106"/>
  <c r="D1523" i="106"/>
  <c r="C312" i="29"/>
  <c r="B1524" i="106"/>
  <c r="D1524" i="106"/>
  <c r="K277" i="29"/>
  <c r="B1508" i="106"/>
  <c r="D1508" i="106"/>
  <c r="K261" i="29"/>
  <c r="B1491" i="106"/>
  <c r="D1491" i="106"/>
  <c r="K243" i="29"/>
  <c r="B1485" i="106"/>
  <c r="D1485" i="106"/>
  <c r="B1475" i="106"/>
  <c r="D1475" i="106"/>
  <c r="K238" i="29"/>
  <c r="K204" i="29"/>
  <c r="K208" i="29"/>
  <c r="B2842" i="106"/>
  <c r="D2842" i="106"/>
  <c r="B1317" i="106"/>
  <c r="D1317" i="106"/>
  <c r="B1127" i="106"/>
  <c r="D1127" i="106"/>
  <c r="K65" i="29"/>
  <c r="B1133" i="106"/>
  <c r="D1133" i="106"/>
  <c r="B1123" i="106"/>
  <c r="D1123" i="106"/>
  <c r="K57" i="29"/>
  <c r="E24" i="108"/>
  <c r="K365" i="29"/>
  <c r="B7243" i="106"/>
  <c r="D7243" i="106"/>
  <c r="B3640" i="106"/>
  <c r="D3640" i="106"/>
  <c r="F352" i="29"/>
  <c r="F367" i="29"/>
  <c r="B3622" i="106"/>
  <c r="D3622" i="106"/>
  <c r="K77" i="4"/>
  <c r="B3587" i="106"/>
  <c r="D3587" i="106"/>
  <c r="B3296" i="106"/>
  <c r="D3296" i="106"/>
  <c r="H77" i="4"/>
  <c r="B3299" i="106"/>
  <c r="D3299" i="106"/>
  <c r="G77" i="4"/>
  <c r="B3261" i="106"/>
  <c r="D3261" i="106"/>
  <c r="L12" i="11"/>
  <c r="B2059" i="106"/>
  <c r="D2059" i="106"/>
  <c r="L8" i="11"/>
  <c r="B2057" i="106"/>
  <c r="D2057" i="106"/>
  <c r="G24" i="12"/>
  <c r="B1958" i="106"/>
  <c r="D1958" i="106"/>
  <c r="B1492" i="106"/>
  <c r="D1492" i="106"/>
  <c r="K270" i="29"/>
  <c r="B1500" i="106"/>
  <c r="D1500" i="106"/>
  <c r="K257" i="29"/>
  <c r="B1488" i="106"/>
  <c r="D1488" i="106"/>
  <c r="B1417" i="106"/>
  <c r="D1417" i="106"/>
  <c r="D279" i="29"/>
  <c r="B1446" i="106"/>
  <c r="D1446" i="106"/>
  <c r="H196" i="29"/>
  <c r="B2830" i="106"/>
  <c r="D2830" i="106"/>
  <c r="B2828" i="106"/>
  <c r="D2828" i="106"/>
  <c r="B2986" i="106"/>
  <c r="D2986" i="106"/>
  <c r="B1256" i="106"/>
  <c r="D1256" i="106"/>
  <c r="G129" i="29"/>
  <c r="K100" i="29"/>
  <c r="B7013" i="106"/>
  <c r="D7013" i="106"/>
  <c r="B2088" i="106"/>
  <c r="D2088" i="106"/>
  <c r="B1135" i="106"/>
  <c r="D1135" i="106"/>
  <c r="K72" i="29"/>
  <c r="B1141" i="106"/>
  <c r="D1141" i="106"/>
  <c r="B1021" i="106"/>
  <c r="D1021" i="106"/>
  <c r="H74" i="29"/>
  <c r="B1045" i="106"/>
  <c r="D1045" i="106"/>
  <c r="B847" i="106"/>
  <c r="D847" i="106"/>
  <c r="E74" i="29"/>
  <c r="B871" i="106"/>
  <c r="D871" i="106"/>
  <c r="E39" i="108"/>
  <c r="B1144" i="106"/>
  <c r="D1144" i="106"/>
  <c r="K194" i="29"/>
  <c r="B1358" i="106"/>
  <c r="D1358" i="106"/>
  <c r="F210" i="29"/>
  <c r="B1359" i="106"/>
  <c r="D1359" i="106"/>
  <c r="B1345" i="106"/>
  <c r="D1345" i="106"/>
  <c r="D210" i="29"/>
  <c r="B1346" i="106"/>
  <c r="D1346" i="106"/>
  <c r="B1283" i="106"/>
  <c r="D1283" i="106"/>
  <c r="K147" i="29"/>
  <c r="K149" i="29"/>
  <c r="B1275" i="106"/>
  <c r="D1275" i="106"/>
  <c r="K127" i="29"/>
  <c r="B1279" i="106"/>
  <c r="D1279" i="106"/>
  <c r="B1266" i="106"/>
  <c r="D1266" i="106"/>
  <c r="H151" i="29"/>
  <c r="B1273" i="106"/>
  <c r="D1273" i="106"/>
  <c r="B1247" i="106"/>
  <c r="D1247" i="106"/>
  <c r="F129" i="29"/>
  <c r="F151" i="29"/>
  <c r="B1250" i="106"/>
  <c r="D1250" i="106"/>
  <c r="B1231" i="106"/>
  <c r="D1231" i="106"/>
  <c r="D129" i="29"/>
  <c r="B1233" i="106"/>
  <c r="D1233" i="106"/>
  <c r="B1109" i="106"/>
  <c r="D1109" i="106"/>
  <c r="K42" i="29"/>
  <c r="B1115" i="106"/>
  <c r="D1115" i="106"/>
  <c r="H102" i="29"/>
  <c r="B1047" i="106"/>
  <c r="D1047" i="106"/>
  <c r="G74" i="29"/>
  <c r="F74" i="29"/>
  <c r="F114" i="29"/>
  <c r="B931" i="106"/>
  <c r="D931" i="106"/>
  <c r="D74" i="29"/>
  <c r="B813" i="106"/>
  <c r="D813" i="106"/>
  <c r="B211" i="106"/>
  <c r="D211" i="106"/>
  <c r="H41" i="3"/>
  <c r="D49" i="36"/>
  <c r="B188" i="106"/>
  <c r="D188" i="106"/>
  <c r="G41" i="3"/>
  <c r="B190" i="106"/>
  <c r="D190" i="106"/>
  <c r="B139" i="106"/>
  <c r="D139" i="106"/>
  <c r="E41" i="3"/>
  <c r="D46" i="36"/>
  <c r="J19" i="145"/>
  <c r="D82" i="36"/>
  <c r="C273" i="5"/>
  <c r="C274" i="5"/>
  <c r="C7" i="4"/>
  <c r="J24" i="12"/>
  <c r="J26" i="12"/>
  <c r="B7742" i="106"/>
  <c r="D7742" i="106"/>
  <c r="B7730" i="106"/>
  <c r="D7730" i="106"/>
  <c r="B3447" i="106"/>
  <c r="D3447" i="106"/>
  <c r="B7270" i="106"/>
  <c r="B7760" i="106"/>
  <c r="D7760" i="106"/>
  <c r="D24" i="36"/>
  <c r="D47" i="36"/>
  <c r="B1515" i="106"/>
  <c r="D1515" i="106"/>
  <c r="G16" i="4"/>
  <c r="B2611" i="106"/>
  <c r="D2611" i="106"/>
  <c r="B2913" i="106"/>
  <c r="D2913" i="106"/>
  <c r="D50" i="36"/>
  <c r="B3318" i="106"/>
  <c r="D3318" i="106"/>
  <c r="I77" i="4"/>
  <c r="B3319" i="106"/>
  <c r="D3319" i="106"/>
  <c r="B3674" i="106"/>
  <c r="D3674" i="106"/>
  <c r="B3573" i="106"/>
  <c r="D3573" i="106"/>
  <c r="B1151" i="106"/>
  <c r="D1151" i="106"/>
  <c r="B1241" i="106"/>
  <c r="D1241" i="106"/>
  <c r="B2917" i="106"/>
  <c r="D2917" i="106"/>
  <c r="D53" i="36"/>
  <c r="B7207" i="106"/>
  <c r="D7207" i="106"/>
  <c r="J13" i="4"/>
  <c r="B7042" i="106"/>
  <c r="D7042" i="106"/>
  <c r="B987" i="106"/>
  <c r="D987" i="106"/>
  <c r="G114" i="29"/>
  <c r="F54" i="34"/>
  <c r="K196" i="29"/>
  <c r="F63" i="34"/>
  <c r="B2837" i="106"/>
  <c r="D2837" i="106"/>
  <c r="G151" i="29"/>
  <c r="F58" i="34"/>
  <c r="B1258" i="106"/>
  <c r="D1258" i="106"/>
  <c r="K129" i="29"/>
  <c r="B1281" i="106"/>
  <c r="D1281" i="106"/>
  <c r="B4157" i="106"/>
  <c r="D4157" i="106"/>
  <c r="K312" i="29"/>
  <c r="B1560" i="106"/>
  <c r="D1560" i="106"/>
  <c r="B1875" i="106"/>
  <c r="D1875" i="106"/>
  <c r="F22" i="37"/>
  <c r="B1983" i="106"/>
  <c r="D1983" i="106"/>
  <c r="B3274" i="106"/>
  <c r="D3274" i="106"/>
  <c r="E77" i="4"/>
  <c r="B3277" i="106"/>
  <c r="D3277" i="106"/>
  <c r="B6977" i="106"/>
  <c r="D6977" i="106"/>
  <c r="I114" i="29"/>
  <c r="B7020" i="106"/>
  <c r="D7020" i="106"/>
  <c r="B7051" i="106"/>
  <c r="D7051" i="106"/>
  <c r="B2093" i="106"/>
  <c r="D2093" i="106"/>
  <c r="H210" i="29"/>
  <c r="B1376" i="106"/>
  <c r="D1376" i="106"/>
  <c r="B3643" i="106"/>
  <c r="D3643" i="106"/>
  <c r="K16" i="4"/>
  <c r="B3574" i="106"/>
  <c r="D3574" i="106"/>
  <c r="B1481" i="106"/>
  <c r="D1481" i="106"/>
  <c r="B2102" i="106"/>
  <c r="D2102" i="106"/>
  <c r="H15" i="4"/>
  <c r="B2660" i="106"/>
  <c r="D2660" i="106"/>
  <c r="B3635" i="106"/>
  <c r="D3635" i="106"/>
  <c r="J114" i="29"/>
  <c r="B7021" i="106"/>
  <c r="D7021" i="106"/>
  <c r="B6978" i="106"/>
  <c r="D6978" i="106"/>
  <c r="B7244" i="106"/>
  <c r="D7244" i="106"/>
  <c r="B7234" i="106"/>
  <c r="D7234" i="106"/>
  <c r="B1108" i="106"/>
  <c r="D1108" i="106"/>
  <c r="E19" i="108"/>
  <c r="B1119" i="106"/>
  <c r="D1119" i="106"/>
  <c r="G12" i="145"/>
  <c r="G19" i="145"/>
  <c r="J20" i="145"/>
  <c r="B7298" i="106"/>
  <c r="B7299" i="106"/>
  <c r="F55" i="34"/>
  <c r="G19" i="108"/>
  <c r="B5320" i="106"/>
  <c r="D5320" i="106"/>
  <c r="B5326" i="106"/>
  <c r="D5326" i="106"/>
  <c r="K28" i="118"/>
  <c r="O27" i="118"/>
  <c r="O29" i="118"/>
  <c r="A1" i="170"/>
  <c r="B1" i="179"/>
  <c r="A1" i="173"/>
  <c r="B1" i="175"/>
  <c r="B2" i="177"/>
  <c r="A2" i="173"/>
  <c r="F15" i="4"/>
  <c r="B2598" i="106"/>
  <c r="D2598" i="106"/>
  <c r="B1259" i="106"/>
  <c r="D1259" i="106"/>
  <c r="B7732" i="106"/>
  <c r="D7732" i="106"/>
  <c r="D151" i="29"/>
  <c r="B1234" i="106"/>
  <c r="D1234" i="106"/>
  <c r="B6840" i="106"/>
  <c r="D6840" i="106"/>
  <c r="E109" i="5"/>
  <c r="E4" i="4"/>
  <c r="B5562" i="106"/>
  <c r="D5562" i="106"/>
  <c r="F109" i="5"/>
  <c r="F4" i="4"/>
  <c r="B5725" i="106"/>
  <c r="D5725" i="106"/>
  <c r="G109" i="5"/>
  <c r="B2026" i="106"/>
  <c r="D2026" i="106"/>
  <c r="L5" i="11"/>
  <c r="B2056" i="106"/>
  <c r="D2056" i="106"/>
  <c r="B3642" i="106"/>
  <c r="D3642" i="106"/>
  <c r="B7048" i="106"/>
  <c r="D7048" i="106"/>
  <c r="K102" i="29"/>
  <c r="C15" i="4"/>
  <c r="B2559" i="106"/>
  <c r="D2559" i="106"/>
  <c r="B5470" i="106"/>
  <c r="D5470" i="106"/>
  <c r="D273" i="5"/>
  <c r="B4413" i="106"/>
  <c r="D4413" i="106"/>
  <c r="F273" i="5"/>
  <c r="B5713" i="106"/>
  <c r="D5713" i="106"/>
  <c r="B5803" i="106"/>
  <c r="D5803" i="106"/>
  <c r="F130" i="34"/>
  <c r="B6400" i="106"/>
  <c r="D6400" i="106"/>
  <c r="J274" i="5"/>
  <c r="B5394" i="106"/>
  <c r="D5394" i="106"/>
  <c r="D172" i="5"/>
  <c r="B5412" i="106"/>
  <c r="D5412" i="106"/>
  <c r="B5770" i="106"/>
  <c r="D5770" i="106"/>
  <c r="G173" i="5"/>
  <c r="B5644" i="106"/>
  <c r="D5644" i="106"/>
  <c r="F173" i="5"/>
  <c r="B5653" i="106"/>
  <c r="D5653" i="106"/>
  <c r="B5132" i="106"/>
  <c r="D5132" i="106"/>
  <c r="B5930" i="106"/>
  <c r="D5930" i="106"/>
  <c r="I109" i="5"/>
  <c r="I275" i="5"/>
  <c r="B5946" i="106"/>
  <c r="D5946" i="106"/>
  <c r="B5348" i="106"/>
  <c r="D5348" i="106"/>
  <c r="F95" i="34"/>
  <c r="H114" i="29"/>
  <c r="B1054" i="106"/>
  <c r="D1054" i="106"/>
  <c r="B4442" i="106"/>
  <c r="D4442" i="106"/>
  <c r="K274" i="5"/>
  <c r="B6022" i="106"/>
  <c r="D6022" i="106"/>
  <c r="B5987" i="106"/>
  <c r="D5987" i="106"/>
  <c r="K109" i="5"/>
  <c r="K275" i="5"/>
  <c r="B6023" i="106"/>
  <c r="D6023" i="106"/>
  <c r="B5066" i="106"/>
  <c r="D5066" i="106"/>
  <c r="C109" i="5"/>
  <c r="B1121" i="106"/>
  <c r="D1121" i="106"/>
  <c r="K53" i="29"/>
  <c r="B1122" i="106"/>
  <c r="D1122" i="106"/>
  <c r="B1749" i="106"/>
  <c r="D1749" i="106"/>
  <c r="D10" i="7"/>
  <c r="B1765" i="106"/>
  <c r="D1765" i="106"/>
  <c r="B1745" i="106"/>
  <c r="D1745" i="106"/>
  <c r="B19" i="7"/>
  <c r="B1759" i="106"/>
  <c r="D1759" i="106"/>
  <c r="F94" i="34"/>
  <c r="B5096" i="106"/>
  <c r="D5096" i="106"/>
  <c r="B5658" i="106"/>
  <c r="D5658" i="106"/>
  <c r="F127" i="34"/>
  <c r="H274" i="5"/>
  <c r="B4950" i="106"/>
  <c r="D4950" i="106"/>
  <c r="B6396" i="106"/>
  <c r="D6396" i="106"/>
  <c r="J173" i="5"/>
  <c r="B6397" i="106"/>
  <c r="D6397" i="106"/>
  <c r="B6006" i="106"/>
  <c r="D6006" i="106"/>
  <c r="K173" i="5"/>
  <c r="B5125" i="106"/>
  <c r="D5125" i="106"/>
  <c r="C5" i="4"/>
  <c r="B3405" i="106"/>
  <c r="D3405" i="106"/>
  <c r="F161" i="34"/>
  <c r="B3656" i="106"/>
  <c r="D3656" i="106"/>
  <c r="H4" i="4"/>
  <c r="B2655" i="106"/>
  <c r="D2655" i="106"/>
  <c r="I274" i="5"/>
  <c r="I173" i="5"/>
  <c r="B4216" i="106"/>
  <c r="D4216" i="106"/>
  <c r="J367" i="29"/>
  <c r="B7245" i="106"/>
  <c r="D7245" i="106"/>
  <c r="B7235" i="106"/>
  <c r="D7235" i="106"/>
  <c r="B7064" i="106"/>
  <c r="D7064" i="106"/>
  <c r="J210" i="29"/>
  <c r="B7072" i="106"/>
  <c r="D7072" i="106"/>
  <c r="I210" i="29"/>
  <c r="J129" i="29"/>
  <c r="J41" i="3"/>
  <c r="B6216" i="106"/>
  <c r="D6216" i="106"/>
  <c r="B3621" i="106"/>
  <c r="D3621" i="106"/>
  <c r="B3565" i="106"/>
  <c r="D3565" i="106"/>
  <c r="G352" i="29"/>
  <c r="B3649" i="106"/>
  <c r="D3649" i="106"/>
  <c r="E174" i="29"/>
  <c r="B1309" i="106"/>
  <c r="D1309" i="106"/>
  <c r="D295" i="29"/>
  <c r="B1448" i="106"/>
  <c r="D1448" i="106"/>
  <c r="F19" i="145"/>
  <c r="G15" i="145"/>
  <c r="D80" i="36"/>
  <c r="E141" i="181"/>
  <c r="F66" i="34"/>
  <c r="B7071" i="106"/>
  <c r="D7071" i="106"/>
  <c r="K6" i="4"/>
  <c r="B3570" i="106"/>
  <c r="D3570" i="106"/>
  <c r="B6014" i="106"/>
  <c r="D6014" i="106"/>
  <c r="I6" i="4"/>
  <c r="B5011" i="106"/>
  <c r="D5011" i="106"/>
  <c r="H7" i="4"/>
  <c r="B2657" i="106"/>
  <c r="D2657" i="106"/>
  <c r="B5914" i="106"/>
  <c r="D5914" i="106"/>
  <c r="H275" i="5"/>
  <c r="B5915" i="106"/>
  <c r="D5915" i="106"/>
  <c r="G6" i="4"/>
  <c r="B2604" i="106"/>
  <c r="D2604" i="106"/>
  <c r="B5778" i="106"/>
  <c r="D5778" i="106"/>
  <c r="B4435" i="106"/>
  <c r="D4435" i="106"/>
  <c r="I7" i="4"/>
  <c r="B4444" i="106"/>
  <c r="D4444" i="106"/>
  <c r="G23" i="108"/>
  <c r="B6028" i="106"/>
  <c r="D6028" i="106"/>
  <c r="B7054" i="106"/>
  <c r="D7054" i="106"/>
  <c r="J7" i="4"/>
  <c r="B6222" i="106"/>
  <c r="D6222" i="106"/>
  <c r="B7038" i="106"/>
  <c r="D7038" i="106"/>
  <c r="J151" i="29"/>
  <c r="B7052" i="106"/>
  <c r="D7052" i="106"/>
  <c r="I4" i="4"/>
  <c r="B3225" i="106"/>
  <c r="D3225" i="106"/>
  <c r="B6026" i="106"/>
  <c r="D6026" i="106"/>
  <c r="F6" i="4"/>
  <c r="B2593" i="106"/>
  <c r="D2593" i="106"/>
  <c r="B5501" i="106"/>
  <c r="D5501" i="106"/>
  <c r="D274" i="5"/>
  <c r="D7" i="4"/>
  <c r="B2567" i="106"/>
  <c r="D2567" i="106"/>
  <c r="F53" i="34"/>
  <c r="B6024" i="106"/>
  <c r="D6024" i="106"/>
  <c r="B5121" i="106"/>
  <c r="D5121" i="106"/>
  <c r="C4" i="4"/>
  <c r="K7" i="4"/>
  <c r="B3718" i="106"/>
  <c r="D3718" i="106"/>
  <c r="F274" i="5"/>
  <c r="G367" i="29"/>
  <c r="B3650" i="106"/>
  <c r="D3650" i="106"/>
  <c r="F7" i="4"/>
  <c r="B2594" i="106"/>
  <c r="D2594" i="106"/>
  <c r="B5719" i="106"/>
  <c r="D5719" i="106"/>
  <c r="B2551" i="106"/>
  <c r="D2551" i="106"/>
  <c r="F275" i="5"/>
  <c r="B5720" i="106"/>
  <c r="D5720" i="106"/>
  <c r="B5507" i="106"/>
  <c r="D5507" i="106"/>
  <c r="I8" i="4"/>
  <c r="B3226" i="106"/>
  <c r="D3226" i="106"/>
  <c r="I20" i="4"/>
  <c r="I78" i="4"/>
  <c r="I10" i="4"/>
  <c r="B4128" i="106"/>
  <c r="D4128" i="106"/>
  <c r="C114" i="29"/>
  <c r="B757" i="106"/>
  <c r="D757" i="106"/>
  <c r="I34" i="182"/>
  <c r="K34" i="182"/>
  <c r="D81" i="36"/>
  <c r="K350" i="29"/>
  <c r="B3670" i="106"/>
  <c r="D3670" i="106"/>
  <c r="F13" i="34"/>
  <c r="B7224" i="106"/>
  <c r="D7224" i="106"/>
  <c r="F41" i="108"/>
  <c r="G43" i="108"/>
  <c r="G4" i="4"/>
  <c r="K184" i="29"/>
  <c r="F61" i="34"/>
  <c r="E151" i="29"/>
  <c r="B1242" i="106"/>
  <c r="D1242" i="106"/>
  <c r="B4203" i="106"/>
  <c r="D4203" i="106"/>
  <c r="B1249" i="106"/>
  <c r="D1249" i="106"/>
  <c r="D19" i="7"/>
  <c r="B1775" i="106"/>
  <c r="D1775" i="106"/>
  <c r="B1761" i="106"/>
  <c r="D1761" i="106"/>
  <c r="D4" i="4"/>
  <c r="B2564" i="106"/>
  <c r="D2564" i="106"/>
  <c r="E114" i="29"/>
  <c r="B873" i="106"/>
  <c r="D873" i="106"/>
  <c r="G22" i="108"/>
  <c r="B929" i="106"/>
  <c r="D929" i="106"/>
  <c r="E21" i="108"/>
  <c r="K74" i="29"/>
  <c r="K114" i="29"/>
  <c r="D114" i="29"/>
  <c r="B815" i="106"/>
  <c r="D815" i="106"/>
  <c r="F13" i="4"/>
  <c r="B1381" i="106"/>
  <c r="D1381" i="106"/>
  <c r="B1143" i="106"/>
  <c r="D1143" i="106"/>
  <c r="B2596" i="106"/>
  <c r="D2596" i="106"/>
  <c r="K4" i="4"/>
  <c r="J109" i="5"/>
  <c r="B6352" i="106"/>
  <c r="D6352" i="106"/>
  <c r="D51" i="36"/>
  <c r="B213" i="106"/>
  <c r="D213" i="106"/>
  <c r="D48" i="36"/>
  <c r="B141" i="106"/>
  <c r="D141" i="106"/>
  <c r="D44" i="36"/>
  <c r="B3569" i="106"/>
  <c r="D3569" i="106"/>
  <c r="J4" i="4"/>
  <c r="B6220" i="106"/>
  <c r="D6220" i="106"/>
  <c r="J17" i="4"/>
  <c r="B2556" i="106"/>
  <c r="D2556" i="106"/>
  <c r="B6227" i="106"/>
  <c r="D6227" i="106"/>
  <c r="J19" i="4"/>
  <c r="B6229" i="106"/>
  <c r="D6229" i="106"/>
  <c r="K229" i="29"/>
  <c r="B3320" i="106"/>
  <c r="D3320" i="106"/>
  <c r="I81" i="4"/>
  <c r="D16" i="4"/>
  <c r="B2572" i="106"/>
  <c r="D2572" i="106"/>
  <c r="B1287" i="106"/>
  <c r="D1287" i="106"/>
  <c r="D7251" i="106"/>
  <c r="A7252" i="106"/>
  <c r="B7019" i="106"/>
  <c r="D7019" i="106"/>
  <c r="C16" i="4"/>
  <c r="B2560" i="106"/>
  <c r="D2560" i="106"/>
  <c r="G12" i="4"/>
  <c r="B1474" i="106"/>
  <c r="D1474" i="106"/>
  <c r="B1152" i="106"/>
  <c r="D1152" i="106"/>
  <c r="F8" i="34"/>
  <c r="B2591" i="106"/>
  <c r="D2591" i="106"/>
  <c r="F8" i="4"/>
  <c r="B2630" i="106"/>
  <c r="D2630" i="106"/>
  <c r="B2554" i="106"/>
  <c r="D2554" i="106"/>
  <c r="F16" i="4"/>
  <c r="B2599" i="106"/>
  <c r="D2599" i="106"/>
  <c r="K210" i="29"/>
  <c r="B1387" i="106"/>
  <c r="D1387" i="106"/>
  <c r="F57" i="34"/>
  <c r="K151" i="29"/>
  <c r="B1282" i="106"/>
  <c r="D1282" i="106"/>
  <c r="D15" i="4"/>
  <c r="B2571" i="106"/>
  <c r="D2571" i="106"/>
  <c r="B1331" i="106"/>
  <c r="D1331" i="106"/>
  <c r="E16" i="4"/>
  <c r="B2634" i="106"/>
  <c r="D2634" i="106"/>
  <c r="B7747" i="106"/>
  <c r="D7747" i="106"/>
  <c r="E274" i="5"/>
  <c r="B4412" i="106"/>
  <c r="D4412" i="106"/>
  <c r="F131" i="34"/>
  <c r="B5741" i="106"/>
  <c r="D5741" i="106"/>
  <c r="G5" i="4"/>
  <c r="B3409" i="106"/>
  <c r="D3409" i="106"/>
  <c r="J275" i="5"/>
  <c r="K8" i="4"/>
  <c r="F17" i="4"/>
  <c r="C13" i="4"/>
  <c r="K352" i="29"/>
  <c r="G21" i="108"/>
  <c r="E23" i="108"/>
  <c r="D13" i="4"/>
  <c r="B5527" i="106"/>
  <c r="D5527" i="106"/>
  <c r="B5588" i="106"/>
  <c r="D5588" i="106"/>
  <c r="B2603" i="106"/>
  <c r="D2603" i="106"/>
  <c r="B989" i="106"/>
  <c r="D989" i="106"/>
  <c r="B3227" i="106"/>
  <c r="D3227" i="106"/>
  <c r="E8" i="146"/>
  <c r="E10" i="146"/>
  <c r="K313" i="29"/>
  <c r="B1561" i="106"/>
  <c r="D1561" i="106"/>
  <c r="F17" i="11"/>
  <c r="B1145" i="106"/>
  <c r="D1145" i="106"/>
  <c r="D173" i="5"/>
  <c r="H8" i="4"/>
  <c r="J6" i="4"/>
  <c r="L16" i="11"/>
  <c r="B2061" i="106"/>
  <c r="D2061" i="106"/>
  <c r="B1125" i="106"/>
  <c r="D1125" i="106"/>
  <c r="B1382" i="106"/>
  <c r="D1382" i="106"/>
  <c r="E6" i="4"/>
  <c r="B2631" i="106"/>
  <c r="D2631" i="106"/>
  <c r="N36" i="3"/>
  <c r="K279" i="29"/>
  <c r="G26" i="12"/>
  <c r="B7739" i="106"/>
  <c r="D7739" i="106"/>
  <c r="H13" i="4"/>
  <c r="G24" i="108"/>
  <c r="D45" i="36"/>
  <c r="B1328" i="106"/>
  <c r="D1328" i="106"/>
  <c r="G273" i="5"/>
  <c r="B6835" i="106"/>
  <c r="D6835" i="106"/>
  <c r="F129" i="34"/>
  <c r="F178" i="34"/>
  <c r="B5752" i="106"/>
  <c r="D5752" i="106"/>
  <c r="B5147" i="106"/>
  <c r="D5147" i="106"/>
  <c r="C172" i="5"/>
  <c r="L367" i="29"/>
  <c r="B7204" i="106"/>
  <c r="D7204" i="106"/>
  <c r="H342" i="29"/>
  <c r="B7221" i="106"/>
  <c r="D7221" i="106"/>
  <c r="G17" i="181"/>
  <c r="B7798" i="106"/>
  <c r="D7798" i="106"/>
  <c r="B7778" i="106"/>
  <c r="D7778" i="106"/>
  <c r="K160" i="29"/>
  <c r="G210" i="29"/>
  <c r="B7799" i="106"/>
  <c r="D7799" i="106"/>
  <c r="G40" i="108"/>
  <c r="E40" i="108"/>
  <c r="E41" i="108"/>
  <c r="E44" i="108"/>
  <c r="E45" i="108"/>
  <c r="E15" i="4"/>
  <c r="K174" i="29"/>
  <c r="F60" i="34"/>
  <c r="F76" i="34"/>
  <c r="B5214" i="106"/>
  <c r="D5214" i="106"/>
  <c r="C173" i="5"/>
  <c r="B285" i="106"/>
  <c r="D285" i="106"/>
  <c r="H37" i="37"/>
  <c r="N37" i="3"/>
  <c r="B2658" i="106"/>
  <c r="D2658" i="106"/>
  <c r="H10" i="4"/>
  <c r="B4127" i="106"/>
  <c r="D4127" i="106"/>
  <c r="K13" i="4"/>
  <c r="B3672" i="106"/>
  <c r="D3672" i="106"/>
  <c r="K367" i="29"/>
  <c r="D9" i="146"/>
  <c r="F19" i="4"/>
  <c r="B4139" i="106"/>
  <c r="D4139" i="106"/>
  <c r="B2600" i="106"/>
  <c r="D2600" i="106"/>
  <c r="K343" i="29"/>
  <c r="B7225" i="106"/>
  <c r="D7225" i="106"/>
  <c r="B7055" i="106"/>
  <c r="D7055" i="106"/>
  <c r="F11" i="34"/>
  <c r="B1388" i="106"/>
  <c r="D1388" i="106"/>
  <c r="K211" i="29"/>
  <c r="B1389" i="106"/>
  <c r="D1389" i="106"/>
  <c r="D8" i="146"/>
  <c r="D10" i="146"/>
  <c r="B2595" i="106"/>
  <c r="D2595" i="106"/>
  <c r="F20" i="4"/>
  <c r="F10" i="4"/>
  <c r="B4125" i="106"/>
  <c r="D4125" i="106"/>
  <c r="B2607" i="106"/>
  <c r="D2607" i="106"/>
  <c r="G17" i="4"/>
  <c r="D63" i="36"/>
  <c r="B3323" i="106"/>
  <c r="D3323" i="106"/>
  <c r="E11" i="146"/>
  <c r="I82" i="4"/>
  <c r="B1365" i="106"/>
  <c r="D1365" i="106"/>
  <c r="F65" i="34"/>
  <c r="B5863" i="106"/>
  <c r="D5863" i="106"/>
  <c r="G274" i="5"/>
  <c r="B2659" i="106"/>
  <c r="D2659" i="106"/>
  <c r="H17" i="4"/>
  <c r="G13" i="4"/>
  <c r="B2608" i="106"/>
  <c r="D2608" i="106"/>
  <c r="B1510" i="106"/>
  <c r="D1510" i="106"/>
  <c r="K295" i="29"/>
  <c r="J8" i="4"/>
  <c r="B6221" i="106"/>
  <c r="D6221" i="106"/>
  <c r="B5421" i="106"/>
  <c r="D5421" i="106"/>
  <c r="D6" i="4"/>
  <c r="D275" i="5"/>
  <c r="B7624" i="106"/>
  <c r="I17" i="11"/>
  <c r="B2569" i="106"/>
  <c r="D2569" i="106"/>
  <c r="D17" i="4"/>
  <c r="G41" i="108"/>
  <c r="G44" i="108"/>
  <c r="G45" i="108"/>
  <c r="B2557" i="106"/>
  <c r="D2557" i="106"/>
  <c r="C17" i="4"/>
  <c r="K10" i="4"/>
  <c r="B4130" i="106"/>
  <c r="D4130" i="106"/>
  <c r="B3571" i="106"/>
  <c r="D3571" i="106"/>
  <c r="E7" i="4"/>
  <c r="B4434" i="106"/>
  <c r="D4434" i="106"/>
  <c r="E275" i="5"/>
  <c r="B1288" i="106"/>
  <c r="D1288" i="106"/>
  <c r="F9" i="34"/>
  <c r="E8" i="4"/>
  <c r="D7252" i="106"/>
  <c r="A7253" i="106"/>
  <c r="B7625" i="106"/>
  <c r="I18" i="11"/>
  <c r="J20" i="4"/>
  <c r="B6223" i="106"/>
  <c r="D6223" i="106"/>
  <c r="J10" i="4"/>
  <c r="B6225" i="106"/>
  <c r="D6225" i="106"/>
  <c r="B5869" i="106"/>
  <c r="D5869" i="106"/>
  <c r="G7" i="4"/>
  <c r="G275" i="5"/>
  <c r="B5552" i="106"/>
  <c r="D5552" i="106"/>
  <c r="K175" i="29"/>
  <c r="B1333" i="106"/>
  <c r="D1333" i="106"/>
  <c r="B4443" i="106"/>
  <c r="D4443" i="106"/>
  <c r="D10" i="171"/>
  <c r="D19" i="171"/>
  <c r="D32" i="171"/>
  <c r="D49" i="171"/>
  <c r="B9" i="146"/>
  <c r="B2561" i="106"/>
  <c r="D2561" i="106"/>
  <c r="C19" i="4"/>
  <c r="B4136" i="106"/>
  <c r="D4136" i="106"/>
  <c r="H17" i="118"/>
  <c r="F16" i="37"/>
  <c r="B2566" i="106"/>
  <c r="D2566" i="106"/>
  <c r="D8" i="4"/>
  <c r="F12" i="34"/>
  <c r="B1517" i="106"/>
  <c r="D1517" i="106"/>
  <c r="F78" i="4"/>
  <c r="B2601" i="106"/>
  <c r="D2601" i="106"/>
  <c r="N41" i="3"/>
  <c r="B287" i="106"/>
  <c r="D287" i="106"/>
  <c r="B1332" i="106"/>
  <c r="D1332" i="106"/>
  <c r="F10" i="34"/>
  <c r="F14" i="34"/>
  <c r="F77" i="34"/>
  <c r="A7254" i="106"/>
  <c r="D7253" i="106"/>
  <c r="E10" i="4"/>
  <c r="B4124" i="106"/>
  <c r="D4124" i="106"/>
  <c r="B2632" i="106"/>
  <c r="D2632" i="106"/>
  <c r="C9" i="146"/>
  <c r="B2573" i="106"/>
  <c r="D2573" i="106"/>
  <c r="D19" i="4"/>
  <c r="B4137" i="106"/>
  <c r="D4137" i="106"/>
  <c r="B5508" i="106"/>
  <c r="D5508" i="106"/>
  <c r="K152" i="29"/>
  <c r="B1289" i="106"/>
  <c r="D1289" i="106"/>
  <c r="B2661" i="106"/>
  <c r="D2661" i="106"/>
  <c r="H19" i="4"/>
  <c r="B4141" i="106"/>
  <c r="D4141" i="106"/>
  <c r="B6273" i="106"/>
  <c r="D6273" i="106"/>
  <c r="I83" i="4"/>
  <c r="B6282" i="106"/>
  <c r="D6282" i="106"/>
  <c r="B2612" i="106"/>
  <c r="D2612" i="106"/>
  <c r="G19" i="4"/>
  <c r="B4140" i="106"/>
  <c r="D4140" i="106"/>
  <c r="B3678" i="106"/>
  <c r="D3678" i="106"/>
  <c r="K368" i="29"/>
  <c r="B3681" i="106"/>
  <c r="D3681" i="106"/>
  <c r="B3572" i="106"/>
  <c r="D3572" i="106"/>
  <c r="K17" i="4"/>
  <c r="H20" i="4"/>
  <c r="H32" i="118"/>
  <c r="K32" i="118"/>
  <c r="O31" i="118"/>
  <c r="O33" i="118"/>
  <c r="B4997" i="106"/>
  <c r="D4997" i="106"/>
  <c r="C6" i="4"/>
  <c r="C275" i="5"/>
  <c r="B5223" i="106"/>
  <c r="D5223" i="106"/>
  <c r="B2633" i="106"/>
  <c r="D2633" i="106"/>
  <c r="E17" i="4"/>
  <c r="E19" i="4"/>
  <c r="B4138" i="106"/>
  <c r="D4138" i="106"/>
  <c r="B2635" i="106"/>
  <c r="D2635" i="106"/>
  <c r="C8" i="4"/>
  <c r="B2553" i="106"/>
  <c r="D2553" i="106"/>
  <c r="B3575" i="106"/>
  <c r="D3575" i="106"/>
  <c r="K19" i="4"/>
  <c r="B4144" i="106"/>
  <c r="D4144" i="106"/>
  <c r="K20" i="4"/>
  <c r="F179" i="34"/>
  <c r="F79" i="34"/>
  <c r="D20" i="4"/>
  <c r="C8" i="146"/>
  <c r="C10" i="146"/>
  <c r="D10" i="4"/>
  <c r="B4123" i="106"/>
  <c r="D4123" i="106"/>
  <c r="B2568" i="106"/>
  <c r="D2568" i="106"/>
  <c r="H25" i="118"/>
  <c r="K24" i="118"/>
  <c r="O23" i="118"/>
  <c r="O25" i="118"/>
  <c r="B5870" i="106"/>
  <c r="D5870" i="106"/>
  <c r="K296" i="29"/>
  <c r="B1518" i="106"/>
  <c r="D1518" i="106"/>
  <c r="B7631" i="106"/>
  <c r="F180" i="34"/>
  <c r="K115" i="29"/>
  <c r="B1153" i="106"/>
  <c r="D1153" i="106"/>
  <c r="B5327" i="106"/>
  <c r="D5327" i="106"/>
  <c r="B2662" i="106"/>
  <c r="D2662" i="106"/>
  <c r="H78" i="4"/>
  <c r="E20" i="4"/>
  <c r="A7255" i="106"/>
  <c r="D7254" i="106"/>
  <c r="B288" i="106"/>
  <c r="D288" i="106"/>
  <c r="D55" i="36"/>
  <c r="B3256" i="106"/>
  <c r="D3256" i="106"/>
  <c r="F81" i="4"/>
  <c r="F9" i="146"/>
  <c r="B2605" i="106"/>
  <c r="D2605" i="106"/>
  <c r="G8" i="4"/>
  <c r="B6230" i="106"/>
  <c r="D6230" i="106"/>
  <c r="J78" i="4"/>
  <c r="D11" i="146"/>
  <c r="B1672" i="106"/>
  <c r="D1672" i="106"/>
  <c r="F82" i="4"/>
  <c r="D60" i="36"/>
  <c r="D78" i="4"/>
  <c r="B2574" i="106"/>
  <c r="D2574" i="106"/>
  <c r="F181" i="34"/>
  <c r="F183" i="34"/>
  <c r="E78" i="4"/>
  <c r="B2636" i="106"/>
  <c r="D2636" i="106"/>
  <c r="B6263" i="106"/>
  <c r="D6263" i="106"/>
  <c r="J81" i="4"/>
  <c r="B2606" i="106"/>
  <c r="D2606" i="106"/>
  <c r="G20" i="4"/>
  <c r="G10" i="4"/>
  <c r="B4126" i="106"/>
  <c r="D4126" i="106"/>
  <c r="A7256" i="106"/>
  <c r="D7255" i="106"/>
  <c r="B3300" i="106"/>
  <c r="D3300" i="106"/>
  <c r="H81" i="4"/>
  <c r="B3576" i="106"/>
  <c r="D3576" i="106"/>
  <c r="K78" i="4"/>
  <c r="B2555" i="106"/>
  <c r="D2555" i="106"/>
  <c r="B8" i="146"/>
  <c r="H13" i="118"/>
  <c r="C20" i="4"/>
  <c r="H18" i="118"/>
  <c r="K17" i="118"/>
  <c r="C10" i="4"/>
  <c r="B4122" i="106"/>
  <c r="D4122" i="106"/>
  <c r="D16" i="37"/>
  <c r="H16" i="37"/>
  <c r="O16" i="118"/>
  <c r="D7256" i="106"/>
  <c r="A7257" i="106"/>
  <c r="G78" i="4"/>
  <c r="B2613" i="106"/>
  <c r="D2613" i="106"/>
  <c r="B6266" i="106"/>
  <c r="D6266" i="106"/>
  <c r="J82" i="4"/>
  <c r="D64" i="36"/>
  <c r="D81" i="4"/>
  <c r="B3239" i="106"/>
  <c r="D3239" i="106"/>
  <c r="B2562" i="106"/>
  <c r="D2562" i="106"/>
  <c r="C78" i="4"/>
  <c r="B10" i="146"/>
  <c r="F8" i="146"/>
  <c r="F10" i="146"/>
  <c r="K81" i="4"/>
  <c r="B3588" i="106"/>
  <c r="D3588" i="106"/>
  <c r="D62" i="36"/>
  <c r="B1700" i="106"/>
  <c r="D1700" i="106"/>
  <c r="H82" i="4"/>
  <c r="E81" i="4"/>
  <c r="B3278" i="106"/>
  <c r="D3278" i="106"/>
  <c r="F83" i="4"/>
  <c r="B6279" i="106"/>
  <c r="D6279" i="106"/>
  <c r="B6270" i="106"/>
  <c r="D6270" i="106"/>
  <c r="D59" i="36"/>
  <c r="E82" i="4"/>
  <c r="B1658" i="106"/>
  <c r="D1658" i="106"/>
  <c r="C81" i="4"/>
  <c r="B3233" i="106"/>
  <c r="D3233" i="106"/>
  <c r="G81" i="4"/>
  <c r="B3262" i="106"/>
  <c r="D3262" i="106"/>
  <c r="B6272" i="106"/>
  <c r="D6272" i="106"/>
  <c r="H83" i="4"/>
  <c r="B6281" i="106"/>
  <c r="D6281" i="106"/>
  <c r="B3591" i="106"/>
  <c r="D3591" i="106"/>
  <c r="D65" i="36"/>
  <c r="K82" i="4"/>
  <c r="C11" i="146"/>
  <c r="D58" i="36"/>
  <c r="B1644" i="106"/>
  <c r="D1644" i="106"/>
  <c r="D82" i="4"/>
  <c r="J83" i="4"/>
  <c r="B6283" i="106"/>
  <c r="D6283" i="106"/>
  <c r="B6274" i="106"/>
  <c r="D6274" i="106"/>
  <c r="D7257" i="106"/>
  <c r="A7258" i="106"/>
  <c r="A7259" i="106"/>
  <c r="D7258" i="106"/>
  <c r="B6268" i="106"/>
  <c r="D6268" i="106"/>
  <c r="D83" i="4"/>
  <c r="B6277" i="106"/>
  <c r="D6277" i="106"/>
  <c r="B6275" i="106"/>
  <c r="D6275" i="106"/>
  <c r="K83" i="4"/>
  <c r="B6284" i="106"/>
  <c r="D6284" i="106"/>
  <c r="G82" i="4"/>
  <c r="B1686" i="106"/>
  <c r="D1686" i="106"/>
  <c r="D61" i="36"/>
  <c r="B1630" i="106"/>
  <c r="D1630" i="106"/>
  <c r="J16" i="37"/>
  <c r="B4269" i="106"/>
  <c r="D4269" i="106"/>
  <c r="B11" i="146"/>
  <c r="F11" i="146"/>
  <c r="D57" i="36"/>
  <c r="C82" i="4"/>
  <c r="H12" i="118"/>
  <c r="K12" i="118"/>
  <c r="B6269" i="106"/>
  <c r="D6269" i="106"/>
  <c r="E83" i="4"/>
  <c r="B6278" i="106"/>
  <c r="D6278" i="106"/>
  <c r="B6267" i="106"/>
  <c r="D6267" i="106"/>
  <c r="C83" i="4"/>
  <c r="B6276" i="106"/>
  <c r="D6276" i="106"/>
  <c r="D29" i="36"/>
  <c r="J24" i="24"/>
  <c r="C12" i="146"/>
  <c r="O11" i="118"/>
  <c r="O13" i="118"/>
  <c r="J20" i="118"/>
  <c r="B6271" i="106"/>
  <c r="D6271" i="106"/>
  <c r="G83" i="4"/>
  <c r="B6280" i="106"/>
  <c r="D6280" i="106"/>
  <c r="D7259" i="106"/>
  <c r="A7260" i="106"/>
  <c r="D7260" i="106"/>
  <c r="A7261" i="106"/>
  <c r="K20" i="118"/>
  <c r="O17" i="118"/>
  <c r="O20" i="118"/>
  <c r="O35" i="118"/>
  <c r="O37" i="118"/>
  <c r="D7261" i="106"/>
  <c r="A7262" i="106"/>
  <c r="D7262" i="106"/>
  <c r="A7263" i="106"/>
  <c r="A7264" i="106"/>
  <c r="D7263" i="106"/>
  <c r="D7264" i="106"/>
  <c r="A7265" i="106"/>
  <c r="D7265" i="106"/>
  <c r="A7266" i="106"/>
  <c r="A7267" i="106"/>
  <c r="D7266" i="106"/>
  <c r="D7267" i="106"/>
  <c r="A7268" i="106"/>
  <c r="A7269" i="106"/>
  <c r="D7268" i="106"/>
  <c r="D7269" i="106"/>
  <c r="A7270" i="106"/>
  <c r="A7271" i="106"/>
  <c r="D7270" i="106"/>
  <c r="D7271" i="106"/>
  <c r="A7272" i="106"/>
  <c r="A7273" i="106"/>
  <c r="D7272" i="106"/>
  <c r="D7273" i="106"/>
  <c r="A7274" i="106"/>
  <c r="A7275" i="106"/>
  <c r="D7274" i="106"/>
  <c r="D7275" i="106"/>
  <c r="A7276" i="106"/>
  <c r="A7277" i="106"/>
  <c r="D7276" i="106"/>
  <c r="D7277" i="106"/>
  <c r="A7278" i="106"/>
  <c r="A7279" i="106"/>
  <c r="D7278" i="106"/>
  <c r="D7279" i="106"/>
  <c r="A7280" i="106"/>
  <c r="A7281" i="106"/>
  <c r="D7280" i="106"/>
  <c r="D7281" i="106"/>
  <c r="A7282" i="106"/>
  <c r="A7283" i="106"/>
  <c r="D7282" i="106"/>
  <c r="D7283" i="106"/>
  <c r="A7284" i="106"/>
  <c r="A7285" i="106"/>
  <c r="D7284" i="106"/>
  <c r="D7285" i="106"/>
  <c r="A7286" i="106"/>
  <c r="A7287" i="106"/>
  <c r="D7286" i="106"/>
  <c r="D7287" i="106"/>
  <c r="A7288" i="106"/>
  <c r="A7289" i="106"/>
  <c r="D7288" i="106"/>
  <c r="D7289" i="106"/>
  <c r="A7290" i="106"/>
  <c r="A7291" i="106"/>
  <c r="D7290" i="106"/>
  <c r="D7291" i="106"/>
  <c r="A7292" i="106"/>
  <c r="A7293" i="106"/>
  <c r="D7292" i="106"/>
  <c r="D7293" i="106"/>
  <c r="A7294" i="106"/>
  <c r="A7295" i="106"/>
  <c r="D7294" i="106"/>
  <c r="D7295" i="106"/>
  <c r="A7296" i="106"/>
  <c r="A7297" i="106"/>
  <c r="D7296" i="106"/>
  <c r="D7297" i="106"/>
  <c r="A7298" i="106"/>
  <c r="A7299" i="106"/>
  <c r="D7298" i="106"/>
  <c r="A7300" i="106"/>
  <c r="D7299" i="106"/>
  <c r="A7301" i="106"/>
  <c r="D7300" i="106"/>
  <c r="D7301" i="106"/>
  <c r="A7302" i="106"/>
  <c r="A7303" i="106"/>
  <c r="D7302" i="106"/>
  <c r="D7303" i="106"/>
  <c r="A7304" i="106"/>
  <c r="A7305" i="106"/>
  <c r="D7304" i="106"/>
  <c r="D7305" i="106"/>
  <c r="A7306" i="106"/>
  <c r="A7307" i="106"/>
  <c r="D7306" i="106"/>
  <c r="D7307" i="106"/>
  <c r="A7308" i="106"/>
  <c r="A7309" i="106"/>
  <c r="D7308" i="106"/>
  <c r="D7309" i="106"/>
  <c r="A7310" i="106"/>
  <c r="A7311" i="106"/>
  <c r="D7310" i="106"/>
  <c r="D7311" i="106"/>
  <c r="A7312" i="106"/>
  <c r="A7313" i="106"/>
  <c r="D7312" i="106"/>
  <c r="D7313" i="106"/>
  <c r="A7314" i="106"/>
  <c r="A7315" i="106"/>
  <c r="D7314" i="106"/>
  <c r="D7315" i="106"/>
  <c r="A7316" i="106"/>
  <c r="A7317" i="106"/>
  <c r="D7316" i="106"/>
  <c r="D7317" i="106"/>
  <c r="A7318" i="106"/>
  <c r="A7319" i="106"/>
  <c r="D7318" i="106"/>
  <c r="D7319" i="106"/>
  <c r="A7320" i="106"/>
  <c r="A7321" i="106"/>
  <c r="D7320" i="106"/>
  <c r="D7321" i="106"/>
  <c r="A7322" i="106"/>
  <c r="A7323" i="106"/>
  <c r="D7322" i="106"/>
  <c r="D7323" i="106"/>
  <c r="A7324" i="106"/>
  <c r="A7325" i="106"/>
  <c r="D7324" i="106"/>
  <c r="D7325" i="106"/>
  <c r="A7326" i="106"/>
  <c r="A7327" i="106"/>
  <c r="D7326" i="106"/>
  <c r="D7327" i="106"/>
  <c r="A7328" i="106"/>
  <c r="A7329" i="106"/>
  <c r="D7328" i="106"/>
  <c r="D7329" i="106"/>
  <c r="A7330" i="106"/>
  <c r="A7331" i="106"/>
  <c r="D7330" i="106"/>
  <c r="D7331" i="106"/>
  <c r="A7332" i="106"/>
  <c r="A7333" i="106"/>
  <c r="D7332" i="106"/>
  <c r="D7333" i="106"/>
  <c r="A7334" i="106"/>
  <c r="A7335" i="106"/>
  <c r="D7334" i="106"/>
  <c r="D7335" i="106"/>
  <c r="A7336" i="106"/>
  <c r="A7337" i="106"/>
  <c r="D7336" i="106"/>
  <c r="D7337" i="106"/>
  <c r="A7338" i="106"/>
  <c r="A7339" i="106"/>
  <c r="D7338" i="106"/>
  <c r="D7339" i="106"/>
  <c r="A7340" i="106"/>
  <c r="A7341" i="106"/>
  <c r="D7340" i="106"/>
  <c r="D7341" i="106"/>
  <c r="A7342" i="106"/>
  <c r="A7343" i="106"/>
  <c r="D7342" i="106"/>
  <c r="D7343" i="106"/>
  <c r="A7344" i="106"/>
  <c r="A7345" i="106"/>
  <c r="D7344" i="106"/>
  <c r="D7345" i="106"/>
  <c r="A7346" i="106"/>
  <c r="A7347" i="106"/>
  <c r="D7346" i="106"/>
  <c r="D7347" i="106"/>
  <c r="A7348" i="106"/>
  <c r="A7349" i="106"/>
  <c r="D7348" i="106"/>
  <c r="D7349" i="106"/>
  <c r="A7350" i="106"/>
  <c r="A7351" i="106"/>
  <c r="D7350" i="106"/>
  <c r="D7351" i="106"/>
  <c r="A7352" i="106"/>
  <c r="A7353" i="106"/>
  <c r="D7352" i="106"/>
  <c r="D7353" i="106"/>
  <c r="A7354" i="106"/>
  <c r="A7355" i="106"/>
  <c r="D7354" i="106"/>
  <c r="D7355" i="106"/>
  <c r="A7356" i="106"/>
  <c r="A7357" i="106"/>
  <c r="D7356" i="106"/>
  <c r="D7357" i="106"/>
  <c r="A7358" i="106"/>
  <c r="A7359" i="106"/>
  <c r="D7358" i="106"/>
  <c r="D7359" i="106"/>
  <c r="A7360" i="106"/>
  <c r="A7361" i="106"/>
  <c r="D7360" i="106"/>
  <c r="D7361" i="106"/>
  <c r="A7362" i="106"/>
  <c r="A7363" i="106"/>
  <c r="D7362" i="106"/>
  <c r="D7363" i="106"/>
  <c r="A7364" i="106"/>
  <c r="A7365" i="106"/>
  <c r="D7364" i="106"/>
  <c r="D7365" i="106"/>
  <c r="A7366" i="106"/>
  <c r="A7367" i="106"/>
  <c r="D7366" i="106"/>
  <c r="D7367" i="106"/>
  <c r="A7368" i="106"/>
  <c r="A7369" i="106"/>
  <c r="D7368" i="106"/>
  <c r="D7369" i="106"/>
  <c r="A7370" i="106"/>
  <c r="A7371" i="106"/>
  <c r="D7370" i="106"/>
  <c r="D7371" i="106"/>
  <c r="A7372" i="106"/>
  <c r="A7373" i="106"/>
  <c r="D7372" i="106"/>
  <c r="D7373" i="106"/>
  <c r="A7374" i="106"/>
  <c r="A7375" i="106"/>
  <c r="D7374" i="106"/>
  <c r="D7375" i="106"/>
  <c r="A7376" i="106"/>
  <c r="A7377" i="106"/>
  <c r="D7376" i="106"/>
  <c r="D7377" i="106"/>
  <c r="A7378" i="106"/>
  <c r="A7379" i="106"/>
  <c r="D7378" i="106"/>
  <c r="D7379" i="106"/>
  <c r="A7380" i="106"/>
  <c r="A7381" i="106"/>
  <c r="D7380" i="106"/>
  <c r="D7381" i="106"/>
  <c r="A7382" i="106"/>
  <c r="A7383" i="106"/>
  <c r="D7382" i="106"/>
  <c r="D7383" i="106"/>
  <c r="A7384" i="106"/>
  <c r="A7385" i="106"/>
  <c r="D7384" i="106"/>
  <c r="D7385" i="106"/>
  <c r="A7386" i="106"/>
  <c r="A7387" i="106"/>
  <c r="D7386" i="106"/>
  <c r="D7387" i="106"/>
  <c r="A7388" i="106"/>
  <c r="A7389" i="106"/>
  <c r="D7388" i="106"/>
  <c r="D7389" i="106"/>
  <c r="A7390" i="106"/>
  <c r="A7391" i="106"/>
  <c r="D7390" i="106"/>
  <c r="D7391" i="106"/>
  <c r="A7392" i="106"/>
  <c r="A7393" i="106"/>
  <c r="D7392" i="106"/>
  <c r="D7393" i="106"/>
  <c r="A7394" i="106"/>
  <c r="A7395" i="106"/>
  <c r="D7394" i="106"/>
  <c r="D7395" i="106"/>
  <c r="A7396" i="106"/>
  <c r="A7397" i="106"/>
  <c r="D7396" i="106"/>
  <c r="D7397" i="106"/>
  <c r="A7398" i="106"/>
  <c r="A7399" i="106"/>
  <c r="D7398" i="106"/>
  <c r="D7399" i="106"/>
  <c r="A7400" i="106"/>
  <c r="A7401" i="106"/>
  <c r="D7400" i="106"/>
  <c r="D7401" i="106"/>
  <c r="A7402" i="106"/>
  <c r="A7403" i="106"/>
  <c r="D7402" i="106"/>
  <c r="D7403" i="106"/>
  <c r="A7404" i="106"/>
  <c r="A7405" i="106"/>
  <c r="D7404" i="106"/>
  <c r="D7405" i="106"/>
  <c r="A7406" i="106"/>
  <c r="A7407" i="106"/>
  <c r="D7406" i="106"/>
  <c r="D7407" i="106"/>
  <c r="A7408" i="106"/>
  <c r="A7409" i="106"/>
  <c r="D7408" i="106"/>
  <c r="D7409" i="106"/>
  <c r="A7410" i="106"/>
  <c r="A7411" i="106"/>
  <c r="D7410" i="106"/>
  <c r="D7411" i="106"/>
  <c r="A7412" i="106"/>
  <c r="A7413" i="106"/>
  <c r="D7412" i="106"/>
  <c r="D7413" i="106"/>
  <c r="A7414" i="106"/>
  <c r="A7415" i="106"/>
  <c r="D7414" i="106"/>
  <c r="D7415" i="106"/>
  <c r="A7416" i="106"/>
  <c r="A7417" i="106"/>
  <c r="D7416" i="106"/>
  <c r="D7417" i="106"/>
  <c r="A7418" i="106"/>
  <c r="A7419" i="106"/>
  <c r="D7418" i="106"/>
  <c r="D7419" i="106"/>
  <c r="A7420" i="106"/>
  <c r="A7421" i="106"/>
  <c r="D7420" i="106"/>
  <c r="D7421" i="106"/>
  <c r="A7422" i="106"/>
  <c r="A7423" i="106"/>
  <c r="D7422" i="106"/>
  <c r="D7423" i="106"/>
  <c r="A7424" i="106"/>
  <c r="A7425" i="106"/>
  <c r="D7424" i="106"/>
  <c r="D7425" i="106"/>
  <c r="A7426" i="106"/>
  <c r="A7427" i="106"/>
  <c r="D7426" i="106"/>
  <c r="D7427" i="106"/>
  <c r="A7428" i="106"/>
  <c r="A7429" i="106"/>
  <c r="D7428" i="106"/>
  <c r="D7429" i="106"/>
  <c r="A7430" i="106"/>
  <c r="A7431" i="106"/>
  <c r="D7430" i="106"/>
  <c r="D7431" i="106"/>
  <c r="A7432" i="106"/>
  <c r="A7433" i="106"/>
  <c r="D7432" i="106"/>
  <c r="D7433" i="106"/>
  <c r="A7434" i="106"/>
  <c r="A7435" i="106"/>
  <c r="D7434" i="106"/>
  <c r="D7435" i="106"/>
  <c r="A7436" i="106"/>
  <c r="A7437" i="106"/>
  <c r="D7436" i="106"/>
  <c r="D7437" i="106"/>
  <c r="A7438" i="106"/>
  <c r="A7439" i="106"/>
  <c r="D7438" i="106"/>
  <c r="D7439" i="106"/>
  <c r="A7440" i="106"/>
  <c r="D7440" i="106"/>
  <c r="A7441" i="106"/>
  <c r="D7441" i="106"/>
  <c r="A7442" i="106"/>
  <c r="D7442" i="106"/>
  <c r="A7443" i="106"/>
  <c r="D7443" i="106"/>
  <c r="A7444" i="106"/>
  <c r="D7444" i="106"/>
  <c r="A7445" i="106"/>
  <c r="D7445" i="106"/>
  <c r="A7446" i="106"/>
  <c r="A7447" i="106"/>
  <c r="D7446" i="106"/>
  <c r="D7447" i="106"/>
  <c r="A7448" i="106"/>
  <c r="D7448" i="106"/>
  <c r="A7449" i="106"/>
  <c r="D7449" i="106"/>
  <c r="A7450" i="106"/>
  <c r="D7450" i="106"/>
  <c r="A7451" i="106"/>
  <c r="D7451" i="106"/>
  <c r="A7452" i="106"/>
  <c r="A7453" i="106"/>
  <c r="D7452" i="106"/>
  <c r="D7453" i="106"/>
  <c r="A7454" i="106"/>
  <c r="A7455" i="106"/>
  <c r="D7454" i="106"/>
  <c r="D7455" i="106"/>
  <c r="A7456" i="106"/>
  <c r="D7456" i="106"/>
  <c r="A7457" i="106"/>
  <c r="D7457" i="106"/>
  <c r="A7458" i="106"/>
  <c r="D7458" i="106"/>
  <c r="A7459" i="106"/>
  <c r="D7459" i="106"/>
  <c r="A7460" i="106"/>
  <c r="D7460" i="106"/>
  <c r="A7461" i="106"/>
  <c r="D7461" i="106"/>
  <c r="A7462" i="106"/>
  <c r="D7462" i="106"/>
  <c r="A7463" i="106"/>
  <c r="D7463" i="106"/>
  <c r="A7464" i="106"/>
  <c r="D7464" i="106"/>
  <c r="A7465" i="106"/>
  <c r="D7465" i="106"/>
  <c r="A7466" i="106"/>
  <c r="D7466" i="106"/>
  <c r="A7467" i="106"/>
  <c r="D7467" i="106"/>
  <c r="A7468" i="106"/>
  <c r="A7469" i="106"/>
  <c r="D7468" i="106"/>
  <c r="D7469" i="106"/>
  <c r="A7470" i="106"/>
  <c r="D7470" i="106"/>
  <c r="A7471" i="106"/>
  <c r="D7471" i="106"/>
  <c r="A7472" i="106"/>
  <c r="D7472" i="106"/>
  <c r="A7473" i="106"/>
  <c r="D7473" i="106"/>
  <c r="A7474" i="106"/>
  <c r="D7474" i="106"/>
  <c r="A7475" i="106"/>
  <c r="D7475" i="106"/>
  <c r="A7476" i="106"/>
  <c r="A7477" i="106"/>
  <c r="D7476" i="106"/>
  <c r="D7477" i="106"/>
  <c r="A7478" i="106"/>
  <c r="A7479" i="106"/>
  <c r="D7478" i="106"/>
  <c r="D7479" i="106"/>
  <c r="A7480" i="106"/>
  <c r="D7480" i="106"/>
  <c r="A7481" i="106"/>
  <c r="D7481" i="106"/>
  <c r="A7482" i="106"/>
  <c r="D7482" i="106"/>
  <c r="A7483" i="106"/>
  <c r="D7483" i="106"/>
  <c r="A7484" i="106"/>
  <c r="D7484" i="106"/>
  <c r="A7485" i="106"/>
  <c r="D7485" i="106"/>
  <c r="A7486" i="106"/>
  <c r="D7486" i="106"/>
  <c r="A7487" i="106"/>
  <c r="D7487" i="106"/>
  <c r="A7488" i="106"/>
  <c r="D7488" i="106"/>
  <c r="A7489" i="106"/>
  <c r="D7489" i="106"/>
  <c r="A7490" i="106"/>
  <c r="D7490" i="106"/>
  <c r="A7491" i="106"/>
  <c r="D7491" i="106"/>
  <c r="A7492" i="106"/>
  <c r="A7493" i="106"/>
  <c r="D7492" i="106"/>
  <c r="D7493" i="106"/>
  <c r="A7494" i="106"/>
  <c r="D7494" i="106"/>
  <c r="A7495" i="106"/>
  <c r="D7495" i="106"/>
  <c r="A7496" i="106"/>
  <c r="D7496" i="106"/>
  <c r="A7497" i="106"/>
  <c r="D7497" i="106"/>
  <c r="A7498" i="106"/>
  <c r="D7498" i="106"/>
  <c r="A7499" i="106"/>
  <c r="D7499" i="106"/>
  <c r="A7500" i="106"/>
  <c r="A7501" i="106"/>
  <c r="D7500" i="106"/>
  <c r="D7501" i="106"/>
  <c r="A7502" i="106"/>
  <c r="A7503" i="106"/>
  <c r="D7502" i="106"/>
  <c r="D7503" i="106"/>
  <c r="A7504" i="106"/>
  <c r="D7504" i="106"/>
  <c r="A7505" i="106"/>
  <c r="D7505" i="106"/>
  <c r="A7506" i="106"/>
  <c r="D7506" i="106"/>
  <c r="A7507" i="106"/>
  <c r="D7507" i="106"/>
  <c r="A7508" i="106"/>
  <c r="D7508" i="106"/>
  <c r="A7509" i="106"/>
  <c r="D7509" i="106"/>
  <c r="A7510" i="106"/>
  <c r="D7510" i="106"/>
  <c r="A7511" i="106"/>
  <c r="D7511" i="106"/>
  <c r="A7512" i="106"/>
  <c r="D7512" i="106"/>
  <c r="A7513" i="106"/>
  <c r="D7513" i="106"/>
  <c r="A7514" i="106"/>
  <c r="D7514" i="106"/>
  <c r="A7515" i="106"/>
  <c r="D7515" i="106"/>
  <c r="A7516" i="106"/>
  <c r="A7517" i="106"/>
  <c r="D7516" i="106"/>
  <c r="D7517" i="106"/>
  <c r="A7518" i="106"/>
  <c r="A7519" i="106"/>
  <c r="D7518" i="106"/>
  <c r="D7519" i="106"/>
  <c r="A7520" i="106"/>
  <c r="D7520" i="106"/>
  <c r="A7521" i="106"/>
  <c r="D7521" i="106"/>
  <c r="A7522" i="106"/>
  <c r="D7522" i="106"/>
  <c r="A7523" i="106"/>
  <c r="D7523" i="106"/>
  <c r="A7524" i="106"/>
  <c r="A7525" i="106"/>
  <c r="D7524" i="106"/>
  <c r="D7525" i="106"/>
  <c r="A7526" i="106"/>
  <c r="A7527" i="106"/>
  <c r="D7526" i="106"/>
  <c r="D7527" i="106"/>
  <c r="A7528" i="106"/>
  <c r="D7528" i="106"/>
  <c r="A7529" i="106"/>
  <c r="D7529" i="106"/>
  <c r="A7530" i="106"/>
  <c r="D7530" i="106"/>
  <c r="A7531" i="106"/>
  <c r="D7531" i="106"/>
  <c r="A7532" i="106"/>
  <c r="D7532" i="106"/>
  <c r="A7533" i="106"/>
  <c r="D7533" i="106"/>
  <c r="A7534" i="106"/>
  <c r="D7534" i="106"/>
  <c r="A7535" i="106"/>
  <c r="D7535" i="106"/>
  <c r="A7536" i="106"/>
  <c r="D7536" i="106"/>
  <c r="A7537" i="106"/>
  <c r="D7537" i="106"/>
  <c r="A7538" i="106"/>
  <c r="D7538" i="106"/>
  <c r="A7539" i="106"/>
  <c r="D7539" i="106"/>
  <c r="A7540" i="106"/>
  <c r="A7541" i="106"/>
  <c r="D7540" i="106"/>
  <c r="D7541" i="106"/>
  <c r="A7542" i="106"/>
  <c r="A7543" i="106"/>
  <c r="D7542" i="106"/>
  <c r="D7543" i="106"/>
  <c r="A7544" i="106"/>
  <c r="D7544" i="106"/>
  <c r="A7545" i="106"/>
  <c r="D7545" i="106"/>
  <c r="A7546" i="106"/>
  <c r="D7546" i="106"/>
  <c r="A7547" i="106"/>
  <c r="D7547" i="106"/>
  <c r="A7548" i="106"/>
  <c r="D7548" i="106"/>
  <c r="A7549" i="106"/>
  <c r="D7549" i="106"/>
  <c r="A7550" i="106"/>
  <c r="D7550" i="106"/>
  <c r="A7551" i="106"/>
  <c r="D7551" i="106"/>
  <c r="A7552" i="106"/>
  <c r="D7552" i="106"/>
  <c r="A7553" i="106"/>
  <c r="D7553" i="106"/>
  <c r="A7554" i="106"/>
  <c r="D7554" i="106"/>
  <c r="A7555" i="106"/>
  <c r="D7555" i="106"/>
  <c r="A7556" i="106"/>
  <c r="A7557" i="106"/>
  <c r="D7556" i="106"/>
  <c r="D7557" i="106"/>
  <c r="A7558" i="106"/>
  <c r="A7559" i="106"/>
  <c r="D7558" i="106"/>
  <c r="D7559" i="106"/>
  <c r="A7560" i="106"/>
  <c r="D7560" i="106"/>
  <c r="A7561" i="106"/>
  <c r="D7561" i="106"/>
  <c r="A7562" i="106"/>
  <c r="D7562" i="106"/>
  <c r="A7563" i="106"/>
  <c r="D7563" i="106"/>
  <c r="A7564" i="106"/>
  <c r="D7564" i="106"/>
  <c r="A7565" i="106"/>
  <c r="D7565" i="106"/>
  <c r="A7566" i="106"/>
  <c r="D7566" i="106"/>
  <c r="A7567" i="106"/>
  <c r="D7567" i="106"/>
  <c r="A7568" i="106"/>
  <c r="D7568" i="106"/>
  <c r="A7569" i="106"/>
  <c r="D7569" i="106"/>
  <c r="A7570" i="106"/>
  <c r="D7570" i="106"/>
  <c r="A7571" i="106"/>
  <c r="D7571" i="106"/>
  <c r="A7572" i="106"/>
  <c r="A7573" i="106"/>
  <c r="D7572" i="106"/>
  <c r="D7573" i="106"/>
  <c r="A7574" i="106"/>
  <c r="A7575" i="106"/>
  <c r="D7574" i="106"/>
  <c r="D7575" i="106"/>
  <c r="A7576" i="106"/>
  <c r="A7577" i="106"/>
  <c r="D7576" i="106"/>
  <c r="A7578" i="106"/>
  <c r="D7577" i="106"/>
  <c r="D7578" i="106"/>
  <c r="A7579" i="106"/>
  <c r="A7580" i="106"/>
  <c r="D7579" i="106"/>
  <c r="D7580" i="106"/>
  <c r="A7581" i="106"/>
  <c r="A7582" i="106"/>
  <c r="D7581" i="106"/>
  <c r="D7582" i="106"/>
  <c r="A7583" i="106"/>
  <c r="D7583" i="106"/>
  <c r="A7584" i="106"/>
  <c r="D7584" i="106"/>
  <c r="A7585" i="106"/>
  <c r="A7586" i="106"/>
  <c r="D7585" i="106"/>
  <c r="A7587" i="106"/>
  <c r="D7586" i="106"/>
  <c r="D7587" i="106"/>
  <c r="A7588" i="106"/>
  <c r="D7588" i="106"/>
  <c r="A7589" i="106"/>
  <c r="A7590" i="106"/>
  <c r="D7589" i="106"/>
  <c r="D7590" i="106"/>
  <c r="A7591" i="106"/>
  <c r="D7591" i="106"/>
  <c r="A7592" i="106"/>
  <c r="D7592" i="106"/>
  <c r="A7593" i="106"/>
  <c r="D7593" i="106"/>
  <c r="A7594" i="106"/>
  <c r="A7595" i="106"/>
  <c r="D7594" i="106"/>
  <c r="A7596" i="106"/>
  <c r="D7595" i="106"/>
  <c r="A7597" i="106"/>
  <c r="D7596" i="106"/>
  <c r="A7598" i="106"/>
  <c r="D7597" i="106"/>
  <c r="D7598" i="106"/>
  <c r="A7599" i="106"/>
  <c r="D7599" i="106"/>
  <c r="A7600" i="106"/>
  <c r="D7600" i="106"/>
  <c r="A7601" i="106"/>
  <c r="A7602" i="106"/>
  <c r="D7601" i="106"/>
  <c r="A7603" i="106"/>
  <c r="D7602" i="106"/>
  <c r="D7603" i="106"/>
  <c r="A7604" i="106"/>
  <c r="A7605" i="106"/>
  <c r="D7604" i="106"/>
  <c r="A7606" i="106"/>
  <c r="D7605" i="106"/>
  <c r="D7606" i="106"/>
  <c r="A7607" i="106"/>
  <c r="D7607" i="106"/>
  <c r="A7608" i="106"/>
  <c r="D7608" i="106"/>
  <c r="A7609" i="106"/>
  <c r="A7610" i="106"/>
  <c r="D7609" i="106"/>
  <c r="D7610" i="106"/>
  <c r="A7611" i="106"/>
  <c r="D7611" i="106"/>
  <c r="A7612" i="106"/>
  <c r="A7613" i="106"/>
  <c r="D7612" i="106"/>
  <c r="D7613" i="106"/>
  <c r="A7614" i="106"/>
  <c r="A7615" i="106"/>
  <c r="D7614" i="106"/>
  <c r="A7616" i="106"/>
  <c r="D7615" i="106"/>
  <c r="D7616" i="106"/>
  <c r="A7617" i="106"/>
  <c r="D7617" i="106"/>
  <c r="A7618" i="106"/>
  <c r="D7618" i="106"/>
  <c r="A7619" i="106"/>
  <c r="A7620" i="106"/>
  <c r="D7619" i="106"/>
  <c r="D7620" i="106"/>
  <c r="A7621" i="106"/>
  <c r="D7621" i="106"/>
  <c r="A7622" i="106"/>
  <c r="A7623" i="106"/>
  <c r="D7622" i="106"/>
  <c r="A7624" i="106"/>
  <c r="D7623" i="106"/>
  <c r="A7625" i="106"/>
  <c r="D7624" i="106"/>
  <c r="A7626" i="106"/>
  <c r="A7627" i="106"/>
  <c r="A7628" i="106"/>
  <c r="A7629" i="106"/>
  <c r="A7630" i="106"/>
  <c r="A7631" i="106"/>
  <c r="D7625" i="106"/>
  <c r="A7632" i="106"/>
  <c r="A7633" i="106"/>
  <c r="A7634" i="106"/>
  <c r="A7635" i="106"/>
  <c r="D7631" i="106"/>
  <c r="A7636" i="106"/>
  <c r="D7635" i="106"/>
  <c r="D7636" i="106"/>
  <c r="A7637" i="106"/>
  <c r="D7637" i="106"/>
  <c r="A7638" i="106"/>
  <c r="A7639" i="106"/>
  <c r="D7638" i="106"/>
  <c r="D7639" i="106"/>
  <c r="A7640" i="106"/>
  <c r="A7641" i="106"/>
  <c r="D7640" i="106"/>
  <c r="A7642" i="106"/>
  <c r="D7641" i="106"/>
  <c r="D7642" i="106"/>
  <c r="A7643" i="106"/>
  <c r="D7643" i="106"/>
  <c r="A7644" i="106"/>
  <c r="A7645" i="106"/>
  <c r="D7644" i="106"/>
  <c r="A7646" i="106"/>
  <c r="D7645" i="106"/>
  <c r="A7647" i="106"/>
  <c r="D7646" i="106"/>
  <c r="D7647" i="106"/>
  <c r="A7648" i="106"/>
  <c r="D7648" i="106"/>
  <c r="A7649" i="106"/>
  <c r="A7650" i="106"/>
  <c r="D7650" i="106"/>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<sst xmlns="http://schemas.openxmlformats.org/spreadsheetml/2006/main" count="5050" uniqueCount="2114">
  <si>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</si>
  <si>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</si>
  <si>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</si>
  <si>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</si>
  <si>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</si>
  <si>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</si>
  <si>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</si>
  <si>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</si>
  <si>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</si>
  <si>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</si>
  <si>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</si>
  <si>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</si>
  <si>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</si>
  <si>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</si>
  <si>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</si>
  <si>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</si>
  <si>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</si>
  <si>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</si>
  <si>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</si>
  <si>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</si>
  <si>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</si>
  <si>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</si>
  <si>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</si>
  <si>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</si>
  <si>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</si>
  <si>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</si>
  <si>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</si>
  <si>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</si>
  <si>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</si>
  <si>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</si>
  <si>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</si>
  <si>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</si>
  <si>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</si>
  <si>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</si>
  <si>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</si>
  <si>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</si>
  <si>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</si>
  <si>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</si>
  <si>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</si>
  <si>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</si>
  <si>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</si>
  <si>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</si>
  <si>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</si>
  <si>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</si>
  <si>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</si>
  <si>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</si>
  <si>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</si>
  <si>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</si>
  <si>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</si>
  <si>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</si>
  <si>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</si>
  <si>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</si>
  <si>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</si>
  <si>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</si>
  <si>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</si>
  <si>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</si>
  <si>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</si>
  <si>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</si>
  <si>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</si>
  <si>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</si>
  <si>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</si>
  <si>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</si>
  <si>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</si>
  <si>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</si>
  <si>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</si>
  <si>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</si>
  <si>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</si>
  <si>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</si>
  <si>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</si>
  <si>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</si>
  <si>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</si>
  <si>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</si>
  <si>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</si>
  <si>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</si>
  <si>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</si>
  <si>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</si>
  <si>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</si>
  <si>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</si>
  <si>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</si>
  <si>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</si>
  <si>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</si>
  <si>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</si>
  <si>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</si>
  <si>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</si>
  <si>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</si>
  <si>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</si>
  <si>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</si>
  <si>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</si>
  <si>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</si>
  <si>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</si>
  <si>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</si>
  <si>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</si>
  <si>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</si>
  <si>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</si>
  <si>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</si>
  <si>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</si>
  <si>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</si>
  <si>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</si>
  <si>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</si>
  <si>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</si>
  <si>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</si>
  <si>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</si>
  <si>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</si>
  <si>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</si>
  <si>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</si>
  <si>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</si>
  <si>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</si>
  <si>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</si>
  <si>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</si>
  <si>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</si>
  <si>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</si>
  <si>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</si>
  <si>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</si>
  <si>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</si>
  <si>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</si>
  <si>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</si>
  <si>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</si>
  <si>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</si>
  <si>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</si>
  <si>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</si>
  <si>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</si>
  <si>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</si>
  <si>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</si>
  <si>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</si>
  <si>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</si>
  <si>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</si>
  <si>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</si>
  <si>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</si>
  <si>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</si>
  <si>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</si>
  <si>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</si>
  <si>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</si>
  <si>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</si>
  <si>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</si>
  <si>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</si>
  <si>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</si>
  <si>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</si>
  <si>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</si>
  <si>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</si>
  <si>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</si>
  <si>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</si>
  <si>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</si>
  <si>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</si>
  <si>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</si>
  <si>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</si>
  <si>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</si>
  <si>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</si>
  <si>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</si>
  <si>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</si>
  <si>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</si>
  <si>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</si>
  <si>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</si>
  <si>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</si>
  <si>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</si>
  <si>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</si>
  <si>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</si>
  <si>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</si>
  <si>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</si>
  <si>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</si>
  <si>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</si>
  <si>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</si>
  <si>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</si>
  <si>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</si>
  <si>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</si>
  <si>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</si>
  <si>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</si>
  <si>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</si>
  <si>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</si>
  <si>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</si>
  <si>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</si>
  <si>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</si>
  <si>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</si>
  <si>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</si>
  <si>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</si>
  <si>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</si>
  <si>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</si>
  <si>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</si>
  <si>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</si>
  <si>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</si>
  <si>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</si>
  <si>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</si>
  <si>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</si>
  <si>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</si>
  <si>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</si>
  <si>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</si>
  <si>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</si>
  <si>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</si>
  <si>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</si>
  <si>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</si>
  <si>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</si>
  <si>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</si>
  <si>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</si>
  <si>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</si>
  <si>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</si>
  <si>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</si>
  <si>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</si>
  <si>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</si>
  <si>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</si>
  <si>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</si>
  <si>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</si>
  <si>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</si>
  <si>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</si>
  <si>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</si>
  <si>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</si>
  <si>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</si>
  <si>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</si>
  <si>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</si>
  <si>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</si>
  <si>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</si>
  <si>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</si>
  <si>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</si>
  <si>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</si>
  <si>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</si>
  <si>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</si>
  <si>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</si>
  <si>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</si>
  <si>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</si>
  <si>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</si>
  <si>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</si>
  <si>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</si>
  <si>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</si>
  <si>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</si>
  <si>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</si>
  <si>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</si>
  <si>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</si>
  <si>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</si>
  <si>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</si>
  <si>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</si>
  <si>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</si>
  <si>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</si>
  <si>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</si>
  <si>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</si>
  <si>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</si>
  <si>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</si>
  <si>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</si>
  <si>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</si>
  <si>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</si>
  <si>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</si>
  <si>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</si>
  <si>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</si>
  <si>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</si>
  <si>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</si>
  <si>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</si>
  <si>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</si>
  <si>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</si>
  <si>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</si>
  <si>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</si>
  <si>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</si>
  <si>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</si>
  <si>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</si>
  <si>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</si>
  <si>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</si>
  <si>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</si>
  <si>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</si>
  <si>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</si>
  <si>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</si>
  <si>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</si>
  <si>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</si>
  <si>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</si>
  <si>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</si>
  <si>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</si>
  <si>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</si>
  <si>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</si>
  <si>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</si>
  <si>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</si>
  <si>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</si>
  <si>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</si>
  <si>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</si>
  <si>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</si>
  <si>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</si>
  <si>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</si>
  <si>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</si>
  <si>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</si>
  <si>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</si>
  <si>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</si>
  <si>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</si>
  <si>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</si>
  <si>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</si>
  <si>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</si>
  <si>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</si>
  <si>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</si>
  <si>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</si>
  <si>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</si>
  <si>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</si>
  <si>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</si>
  <si>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</si>
  <si>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</si>
  <si>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</si>
  <si>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</si>
  <si>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</si>
  <si>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</si>
  <si>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</si>
  <si>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</si>
  <si>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</si>
  <si>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</si>
  <si>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</si>
  <si>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</si>
  <si>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</si>
  <si>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</si>
  <si>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</si>
  <si>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</si>
  <si>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</si>
  <si>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</si>
  <si>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</si>
  <si>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</si>
  <si>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</si>
  <si>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</si>
  <si>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</si>
  <si>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</si>
  <si>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</si>
  <si>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</si>
  <si>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</si>
  <si>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</si>
  <si>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</si>
  <si>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</si>
  <si>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</si>
  <si>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</si>
  <si>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</si>
  <si>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</si>
  <si>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</si>
  <si>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</si>
  <si>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</si>
  <si>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</si>
  <si>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</si>
  <si>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</si>
  <si>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</si>
  <si>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</si>
  <si>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</si>
  <si>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</si>
  <si>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</si>
  <si>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</si>
  <si>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</si>
  <si>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</si>
  <si>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</si>
  <si>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</si>
  <si>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</si>
  <si>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</si>
  <si>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</si>
  <si>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</si>
  <si>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</si>
  <si>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</si>
  <si>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</si>
  <si>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</si>
  <si>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</si>
  <si>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</si>
  <si>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</si>
  <si>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</si>
  <si>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</si>
  <si>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</si>
  <si>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</si>
  <si>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</si>
  <si>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</si>
  <si>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</si>
  <si>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</si>
  <si>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</si>
  <si>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</si>
  <si>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</si>
  <si>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</si>
  <si>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</si>
  <si>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</si>
  <si>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</si>
  <si>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</si>
  <si>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</si>
  <si>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</si>
  <si>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</si>
  <si>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</si>
  <si>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</si>
  <si>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</si>
  <si>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</si>
  <si>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</si>
  <si>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</si>
  <si>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</si>
  <si>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</si>
  <si>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</si>
  <si>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</si>
  <si>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</si>
  <si>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</si>
  <si>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</si>
  <si>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</si>
  <si>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</si>
  <si>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</si>
  <si>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</si>
  <si>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</si>
  <si>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</si>
  <si>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</si>
  <si>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</si>
  <si>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</si>
  <si>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</si>
  <si>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</si>
  <si>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</si>
  <si>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</si>
  <si>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</si>
  <si>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</si>
  <si>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</si>
  <si>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</si>
  <si>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</si>
  <si>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</si>
  <si>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</si>
  <si>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</si>
  <si>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</si>
  <si>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</si>
  <si>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</si>
  <si>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</si>
  <si>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</si>
  <si>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</si>
  <si>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</si>
  <si>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</si>
  <si>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</si>
  <si>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</si>
  <si>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</si>
  <si>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</si>
  <si>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</si>
  <si>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</si>
  <si>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</si>
  <si>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</si>
  <si>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</si>
  <si>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</si>
  <si>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</si>
  <si>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</si>
  <si>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</si>
  <si>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</si>
  <si>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</si>
  <si>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</si>
  <si>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</si>
  <si>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</si>
  <si>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</si>
  <si>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</si>
  <si>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</si>
  <si>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</si>
  <si>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</si>
  <si>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</si>
  <si>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</si>
  <si>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</si>
  <si>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</si>
  <si>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</si>
  <si>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</si>
  <si>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</si>
  <si>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</si>
  <si>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</si>
  <si>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</si>
  <si>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</si>
  <si>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</si>
  <si>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</si>
  <si>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</si>
  <si>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</si>
  <si>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</si>
  <si>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</si>
  <si>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</si>
  <si>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</si>
  <si>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</si>
  <si>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</si>
  <si>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</si>
  <si>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</si>
  <si>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</si>
  <si>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</si>
  <si>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</si>
  <si>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</si>
  <si>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</si>
  <si>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</si>
  <si>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</si>
  <si>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</si>
  <si>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</si>
  <si>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</si>
  <si>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</si>
  <si>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</si>
  <si>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</si>
  <si>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</si>
  <si>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</si>
  <si>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</si>
  <si>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</si>
  <si>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</si>
  <si>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</si>
  <si>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</si>
  <si>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</si>
  <si>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</si>
  <si>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</si>
  <si>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</si>
  <si>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</si>
  <si>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</si>
  <si>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</si>
  <si>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</si>
  <si>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</si>
  <si>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</si>
  <si>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</si>
  <si>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</si>
  <si>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</si>
  <si>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</si>
  <si>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</si>
  <si>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</si>
  <si>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</si>
  <si>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</si>
  <si>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</si>
  <si>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</si>
  <si>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</si>
  <si>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</si>
  <si>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</si>
  <si>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</si>
  <si>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</si>
  <si>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</si>
  <si>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</si>
  <si>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</si>
  <si>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</si>
  <si>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</si>
  <si>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</si>
  <si>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</si>
  <si>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</si>
  <si>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</si>
  <si>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</si>
  <si>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</si>
  <si>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</si>
  <si>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</si>
  <si>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</si>
  <si>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</si>
  <si>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</si>
  <si>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</si>
  <si>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</si>
  <si>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</si>
  <si>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</si>
  <si>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</si>
  <si>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</si>
  <si>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</si>
  <si>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</si>
  <si>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</si>
  <si>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</si>
  <si>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</si>
  <si>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</si>
  <si>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</si>
  <si>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</si>
  <si>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</si>
  <si>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</si>
  <si>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</si>
  <si>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</si>
  <si>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</si>
  <si>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</si>
  <si>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</si>
  <si>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</si>
  <si>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</si>
  <si>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</si>
  <si>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</si>
  <si>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</si>
  <si>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</si>
  <si>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</si>
  <si>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</si>
  <si>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</si>
  <si>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</si>
  <si>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</si>
  <si>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</si>
  <si>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</si>
  <si>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</si>
  <si>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</si>
  <si>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</si>
  <si>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</si>
  <si>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</si>
  <si>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</si>
  <si>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</si>
  <si>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</si>
  <si>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</si>
  <si>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</si>
  <si>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</si>
  <si>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</si>
  <si>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</si>
  <si>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</si>
  <si>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</si>
  <si>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</si>
  <si>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</si>
  <si>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</si>
  <si>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</si>
  <si>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</si>
  <si>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</si>
  <si>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</si>
  <si>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</si>
  <si>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</si>
  <si>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</si>
  <si>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</si>
  <si>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</si>
  <si>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</si>
  <si>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</si>
  <si>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</si>
  <si>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</si>
  <si>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</si>
  <si>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</si>
  <si>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</si>
  <si>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</si>
  <si>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</si>
  <si>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</si>
  <si>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</si>
  <si>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</si>
  <si>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</si>
  <si>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</si>
  <si>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</si>
  <si>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</si>
  <si>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</si>
  <si>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</si>
  <si>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</si>
  <si>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</si>
  <si>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</si>
  <si>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</si>
  <si>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</si>
  <si>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</si>
  <si>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</si>
  <si>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</si>
  <si>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</si>
  <si>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</si>
  <si>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</si>
  <si>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</si>
  <si>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</si>
  <si>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</si>
  <si>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</si>
  <si>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</si>
  <si>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</si>
  <si>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</si>
  <si>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</si>
  <si>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</si>
  <si>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</si>
  <si>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</si>
  <si>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</si>
  <si>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</si>
  <si>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</si>
  <si>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</si>
  <si>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</si>
  <si>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</si>
  <si>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</si>
  <si>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</si>
  <si>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</si>
  <si>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</si>
  <si>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</si>
  <si>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</si>
  <si>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</si>
  <si>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</si>
  <si>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</si>
  <si>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</si>
  <si>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</si>
  <si>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</si>
  <si>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</si>
  <si>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</si>
  <si>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</si>
  <si>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</si>
  <si>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</si>
  <si>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</si>
  <si>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</si>
  <si>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</si>
  <si>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</si>
  <si>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</si>
  <si>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</si>
  <si>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</si>
  <si>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</si>
  <si>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</si>
  <si>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</si>
  <si>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</si>
  <si>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</si>
  <si>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</si>
  <si>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</si>
  <si>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</si>
  <si>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</si>
  <si>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</si>
  <si>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</si>
  <si>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</si>
  <si>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</si>
  <si>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</si>
  <si>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</si>
  <si>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</si>
  <si>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</si>
  <si>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</si>
  <si>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</si>
  <si>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</si>
  <si>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</si>
  <si>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</si>
  <si>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</si>
  <si>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</si>
  <si>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</si>
  <si>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</si>
  <si>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</si>
  <si>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</si>
  <si>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</si>
  <si>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</si>
  <si>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</si>
  <si>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</si>
  <si>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</si>
  <si>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</si>
  <si>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</si>
  <si>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</si>
  <si>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</si>
  <si>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</si>
  <si>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</si>
  <si>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</si>
  <si>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</si>
  <si>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</si>
  <si>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</si>
  <si>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</si>
  <si>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</si>
  <si>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</si>
  <si>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</si>
  <si>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</si>
  <si>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</si>
  <si>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</si>
  <si>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</si>
  <si>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</si>
  <si>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</si>
  <si>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</si>
  <si>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</si>
  <si>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</si>
  <si>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</si>
  <si>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</si>
  <si>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</si>
  <si>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</si>
  <si>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</si>
  <si>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</si>
  <si>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</si>
  <si>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</si>
  <si>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</si>
  <si>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</si>
  <si>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</si>
  <si>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</si>
  <si>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</si>
  <si>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</si>
  <si>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</si>
  <si>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</si>
  <si>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</si>
  <si>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</si>
  <si>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</si>
  <si>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</si>
  <si>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</si>
  <si>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</si>
  <si>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</si>
  <si>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</si>
  <si>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</si>
  <si>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</si>
  <si>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</si>
  <si>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</si>
  <si>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</si>
  <si>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</si>
  <si>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</si>
  <si>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</si>
  <si>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</si>
  <si>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</si>
  <si>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</si>
  <si>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</si>
  <si>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</si>
  <si>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</si>
  <si>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</si>
  <si>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</si>
  <si>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</si>
  <si>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</si>
  <si>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</si>
  <si>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</si>
  <si>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</si>
  <si>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</si>
  <si>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</si>
  <si>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</si>
  <si>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</si>
  <si>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</si>
  <si>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</si>
  <si>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</si>
  <si>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</si>
  <si>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</si>
  <si>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</si>
  <si>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</si>
  <si>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</si>
  <si>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</si>
  <si>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</si>
  <si>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</si>
  <si>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</si>
  <si>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</si>
  <si>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</si>
  <si>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</si>
  <si>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</si>
  <si>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</si>
  <si>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</si>
  <si>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</si>
  <si>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</si>
  <si>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</si>
  <si>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</si>
  <si>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</si>
  <si>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</si>
  <si>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</si>
  <si>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</si>
  <si>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</si>
  <si>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</si>
  <si>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</si>
  <si>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</si>
  <si>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</si>
  <si>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</si>
  <si>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</si>
  <si>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</si>
  <si>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</si>
  <si>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</si>
  <si>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</si>
  <si>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</si>
  <si>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</si>
  <si>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</si>
  <si>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</si>
  <si>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</si>
  <si>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</si>
  <si>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</si>
  <si>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</si>
  <si>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</si>
  <si>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</si>
  <si>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</si>
  <si>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</si>
  <si>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</si>
  <si>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</si>
  <si>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</si>
  <si>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</si>
  <si>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</si>
  <si>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</si>
  <si>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</si>
  <si>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</si>
  <si>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</si>
  <si>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</si>
  <si>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</si>
  <si>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</si>
  <si>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</si>
  <si>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</si>
  <si>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</si>
  <si>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</si>
  <si>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</si>
  <si>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</si>
  <si>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</si>
  <si>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</si>
  <si>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</si>
  <si>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</si>
  <si>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</si>
  <si>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</si>
  <si>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</si>
  <si>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</si>
  <si>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</si>
  <si>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</si>
  <si>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</si>
  <si>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</si>
  <si>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</si>
  <si>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</si>
  <si>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</si>
  <si>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</si>
  <si>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</si>
  <si>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</si>
  <si>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</si>
  <si>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</si>
  <si>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</si>
  <si>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</si>
  <si>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</si>
  <si>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</si>
  <si>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</si>
  <si>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</si>
  <si>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</si>
  <si>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</si>
  <si>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</si>
  <si>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</si>
  <si>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</si>
  <si>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</si>
  <si>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</si>
  <si>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</si>
  <si>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</si>
  <si>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</si>
  <si>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</si>
  <si>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</si>
  <si>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</si>
  <si>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</si>
  <si>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</si>
  <si>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</si>
  <si>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</si>
  <si>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</si>
  <si>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</si>
  <si>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</si>
  <si>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</si>
  <si>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</si>
  <si>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</si>
  <si>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</si>
  <si>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</si>
  <si>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</si>
  <si>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</si>
  <si>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</si>
  <si>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</si>
  <si>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</si>
  <si>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</si>
  <si>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</si>
  <si>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</si>
  <si>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</si>
  <si>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</si>
  <si>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</si>
  <si>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</si>
  <si>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</si>
  <si>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</si>
  <si>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</si>
  <si>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</si>
  <si>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</si>
  <si>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</si>
  <si>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</si>
  <si>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</si>
  <si>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</si>
  <si>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</si>
  <si>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</si>
  <si>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</si>
  <si>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</si>
  <si>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</si>
  <si>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</si>
  <si>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</si>
  <si>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</si>
  <si>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</si>
  <si>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</si>
  <si>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</si>
  <si>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</si>
  <si>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</si>
  <si>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</si>
  <si>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</si>
  <si>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</si>
  <si>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</si>
  <si>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</si>
  <si>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</si>
  <si>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</si>
  <si>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</si>
  <si>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</si>
  <si>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</si>
  <si>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</si>
  <si>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</si>
  <si>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</si>
  <si>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</si>
  <si>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</si>
  <si>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</si>
  <si>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</si>
  <si>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</si>
  <si>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</si>
  <si>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</si>
  <si>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</si>
  <si>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</si>
  <si>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</si>
  <si>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</si>
  <si>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</si>
  <si>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</si>
  <si>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</si>
  <si>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</si>
  <si>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</si>
  <si>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</si>
  <si>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</si>
  <si>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</si>
  <si>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</si>
  <si>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</si>
  <si>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</si>
  <si>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</si>
  <si>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</si>
  <si>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</si>
  <si>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</si>
  <si>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</si>
  <si>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</si>
  <si>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</si>
  <si>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</si>
  <si>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</si>
  <si>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</si>
  <si>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</si>
  <si>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</si>
  <si>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</si>
  <si>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</si>
  <si>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</si>
  <si>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</si>
  <si>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</si>
  <si>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</si>
  <si>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</si>
  <si>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</si>
  <si>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</si>
  <si>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</si>
  <si>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</si>
  <si>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</si>
  <si>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</si>
  <si>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</si>
  <si>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</si>
  <si>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</si>
  <si>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</si>
  <si>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</si>
  <si>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</si>
  <si>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</si>
  <si>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</si>
  <si>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</si>
  <si>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</si>
  <si>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</si>
  <si>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</si>
  <si>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</si>
  <si>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</si>
  <si>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</si>
  <si>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</si>
  <si>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</si>
  <si>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</si>
  <si>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</si>
  <si>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</si>
  <si>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</si>
  <si>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</si>
  <si>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</si>
  <si>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</si>
  <si>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</si>
  <si>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</si>
  <si>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</si>
  <si>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</si>
  <si>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</si>
  <si>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</si>
  <si>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</si>
  <si>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</si>
  <si>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</si>
  <si>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</si>
  <si>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</si>
  <si>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</si>
  <si>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</si>
  <si>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</si>
  <si>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</si>
  <si>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</si>
  <si>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</si>
  <si>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</si>
  <si>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</si>
  <si>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</si>
  <si>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</si>
  <si>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</si>
  <si>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</si>
  <si>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</si>
  <si>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</si>
  <si>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</si>
  <si>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</si>
  <si>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</si>
  <si>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</si>
  <si>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</si>
  <si>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</si>
  <si>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</si>
  <si>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</si>
  <si>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</si>
  <si>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</si>
  <si>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</si>
  <si>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</si>
  <si>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</si>
  <si>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</si>
  <si>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</si>
  <si>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</si>
  <si>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</si>
  <si>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</si>
  <si>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</si>
  <si>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</si>
  <si>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</si>
  <si>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</si>
  <si>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</si>
  <si>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</si>
  <si>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</si>
  <si>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</si>
  <si>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</si>
  <si>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</si>
  <si>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</si>
  <si>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</si>
  <si>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</si>
  <si>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</si>
  <si>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</si>
  <si>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</si>
  <si>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</si>
  <si>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</si>
  <si>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</si>
  <si>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</si>
  <si>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</si>
  <si>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</si>
  <si>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</si>
  <si>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</si>
  <si>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</si>
  <si>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</si>
  <si>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</si>
  <si>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</si>
  <si>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</si>
  <si>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</si>
  <si>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</si>
  <si>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</si>
  <si>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</si>
  <si>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</si>
  <si>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</si>
  <si>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</si>
  <si>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</si>
  <si>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</si>
  <si>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</si>
  <si>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</si>
  <si>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</si>
  <si>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</si>
  <si>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</si>
  <si>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</si>
  <si>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</si>
  <si>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</si>
  <si>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</si>
  <si>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</si>
  <si>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</si>
  <si>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</si>
  <si>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</si>
  <si>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</si>
  <si>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</si>
  <si>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</si>
  <si>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</si>
  <si>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</si>
  <si>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</si>
  <si>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</si>
  <si>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</si>
  <si>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</si>
  <si>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</si>
  <si>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</si>
  <si>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</si>
  <si>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</si>
  <si>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</si>
  <si>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</si>
  <si>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</si>
  <si>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</si>
  <si>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</si>
  <si>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</si>
  <si>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</si>
  <si>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</si>
  <si>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</si>
  <si>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</si>
  <si>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</si>
  <si>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</si>
  <si>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</si>
  <si>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</si>
  <si>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</si>
  <si>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</si>
  <si>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</si>
  <si>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</si>
  <si>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</si>
  <si>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</si>
  <si>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</si>
  <si>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</si>
  <si>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</si>
  <si>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</si>
  <si>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</si>
  <si>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</si>
  <si>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</si>
  <si>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</si>
  <si>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</si>
  <si>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</si>
  <si>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</si>
  <si>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</si>
  <si>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</si>
  <si>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</si>
  <si>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</si>
  <si>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</si>
  <si>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</si>
  <si>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</si>
  <si>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</si>
  <si>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</si>
  <si>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</si>
  <si>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</si>
  <si>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</si>
  <si>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</si>
  <si>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</si>
  <si>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</si>
  <si>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</si>
  <si>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</si>
  <si>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</si>
  <si>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</si>
  <si>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</si>
  <si>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</si>
  <si>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</si>
  <si>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</si>
  <si>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</si>
  <si>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</si>
  <si>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</si>
  <si>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</si>
  <si>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</si>
  <si>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</si>
  <si>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</si>
  <si>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</si>
  <si>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</si>
  <si>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</si>
  <si>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</si>
  <si>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</si>
  <si>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</si>
  <si>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</si>
  <si>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</si>
  <si>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</si>
  <si>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</si>
  <si>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</si>
  <si>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</si>
  <si>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</si>
  <si>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</si>
  <si>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</si>
  <si>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</si>
  <si>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</si>
  <si>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</si>
  <si>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</si>
  <si>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</si>
  <si>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</si>
  <si>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</si>
  <si>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</si>
  <si>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</si>
  <si>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</si>
  <si>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</si>
  <si>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</si>
  <si>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</si>
  <si>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</si>
  <si>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</si>
  <si>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</si>
  <si>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</si>
  <si>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</si>
  <si>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</si>
  <si>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</si>
  <si>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</si>
  <si>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</si>
  <si>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</si>
  <si>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</si>
  <si>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</si>
  <si>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</si>
  <si>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</si>
  <si>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</si>
  <si>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</si>
  <si>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</si>
  <si>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</si>
  <si>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</si>
  <si>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</si>
  <si>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</si>
  <si>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</si>
  <si>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</si>
  <si>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</si>
  <si>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</si>
  <si>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</si>
  <si>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</si>
  <si>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</si>
  <si>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</si>
  <si>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</si>
  <si>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</si>
  <si>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</si>
  <si>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</si>
  <si>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</si>
  <si>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</si>
  <si>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</si>
  <si>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</si>
  <si>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</si>
  <si>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</si>
  <si>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</si>
  <si>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</si>
  <si>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</si>
  <si>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</si>
  <si>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</si>
  <si>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</si>
  <si>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</si>
  <si>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</si>
  <si>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</si>
  <si>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</si>
  <si>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</si>
  <si>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</si>
  <si>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</si>
  <si>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</si>
  <si>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</si>
  <si>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</si>
  <si>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</si>
  <si>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</si>
  <si>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</si>
  <si>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</si>
  <si>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</si>
  <si>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</si>
  <si>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</si>
  <si>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</si>
  <si>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</si>
  <si>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</si>
  <si>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</si>
  <si>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</si>
  <si>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</si>
  <si>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</si>
  <si>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</si>
  <si>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</si>
  <si>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</si>
  <si>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</si>
  <si>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</si>
  <si>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</si>
  <si>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</si>
  <si>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</si>
  <si>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</si>
  <si>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</si>
  <si>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</si>
  <si>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</si>
  <si>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</si>
  <si>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</si>
  <si>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</si>
  <si>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</si>
  <si>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</si>
  <si>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</si>
  <si>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</si>
  <si>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</si>
  <si>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</si>
  <si>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</si>
  <si>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</si>
  <si>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</si>
  <si>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</si>
  <si>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</si>
  <si>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</si>
  <si>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</si>
  <si>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</si>
  <si>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</si>
  <si>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</si>
  <si>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</si>
  <si>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</si>
  <si>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</si>
  <si>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</si>
  <si>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</si>
  <si>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</si>
  <si>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</si>
  <si>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</si>
  <si>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</si>
  <si>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</si>
  <si>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</si>
  <si>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</si>
  <si>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</si>
  <si>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</si>
  <si>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</si>
  <si>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</si>
  <si>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</si>
  <si>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</si>
  <si>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</si>
  <si>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</si>
  <si>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</si>
  <si>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</si>
  <si>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</si>
  <si>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</si>
  <si>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</si>
  <si>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</si>
  <si>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</si>
  <si>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</si>
  <si>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</si>
  <si>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</si>
  <si>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</si>
  <si>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</si>
  <si>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</si>
  <si>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</si>
  <si>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</si>
  <si>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</si>
  <si>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</si>
  <si>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</si>
  <si>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</si>
  <si>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</si>
  <si>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</si>
  <si>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</si>
  <si>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</si>
  <si>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</si>
  <si>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</si>
  <si>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</si>
  <si>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</si>
  <si>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</si>
  <si>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</si>
  <si>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</si>
  <si>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</si>
  <si>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</si>
  <si>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</si>
  <si>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</si>
  <si>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</si>
  <si>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</si>
  <si>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</si>
  <si>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</si>
  <si>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</si>
  <si>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</si>
  <si>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</si>
  <si>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</si>
  <si>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</si>
  <si>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</si>
  <si>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</si>
  <si>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</si>
  <si>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</si>
  <si>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</si>
  <si>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</si>
  <si>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</si>
  <si>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</si>
  <si>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</si>
  <si>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</si>
  <si>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</si>
  <si>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</si>
  <si>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</si>
  <si>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</si>
  <si>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</si>
  <si>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</si>
  <si>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</si>
  <si>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</si>
  <si>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</si>
  <si>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</si>
  <si>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</si>
  <si>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</si>
  <si>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</si>
  <si>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</si>
  <si>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</si>
  <si>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</si>
  <si>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</si>
  <si>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</si>
  <si>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</si>
  <si>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</si>
  <si>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</si>
  <si>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</si>
  <si>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</si>
  <si>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</si>
  <si>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</si>
  <si>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</si>
  <si>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</si>
  <si>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</si>
  <si>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</si>
  <si>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</si>
  <si>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</si>
  <si>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</si>
  <si>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</si>
  <si>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</si>
  <si>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</si>
  <si>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</si>
  <si>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</si>
  <si>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</si>
  <si>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</si>
  <si>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</si>
  <si>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</si>
  <si>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</si>
  <si>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</si>
  <si>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</si>
  <si>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</si>
  <si>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</si>
  <si>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</si>
  <si>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</si>
  <si>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</si>
  <si>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</si>
  <si>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</si>
  <si>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</si>
  <si>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</si>
  <si>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</si>
  <si>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</si>
  <si>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</si>
  <si>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</si>
  <si>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</si>
  <si>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</si>
  <si>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</si>
  <si>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</si>
  <si>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</si>
  <si>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</si>
  <si>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</si>
  <si>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</si>
  <si>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</si>
  <si>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</si>
  <si>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</si>
  <si>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</si>
  <si>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</si>
  <si>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</si>
  <si>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</si>
  <si>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</si>
  <si>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</si>
  <si>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</si>
  <si>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</si>
  <si>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</si>
  <si>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</si>
  <si>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</si>
  <si>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</si>
  <si>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</si>
  <si>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</si>
  <si>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</si>
  <si>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</si>
  <si>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</si>
  <si>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</si>
  <si>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</si>
  <si>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</si>
  <si>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</si>
  <si>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</si>
  <si>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</si>
  <si>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</si>
  <si>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</si>
  <si>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</si>
  <si>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</si>
  <si>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</si>
  <si>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</si>
  <si>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</si>
  <si>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</si>
  <si>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</si>
  <si>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</si>
  <si>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</si>
  <si>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</si>
  <si>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</si>
  <si>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</si>
  <si>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</si>
  <si>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</si>
  <si>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</si>
  <si>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</si>
  <si>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</si>
  <si>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</si>
  <si>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</si>
  <si>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</si>
  <si>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</si>
  <si>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</si>
  <si>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</si>
  <si>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</si>
  <si>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</si>
  <si>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</si>
  <si>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</si>
  <si>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</si>
  <si>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</si>
  <si>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</si>
  <si>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</si>
  <si>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</si>
  <si>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</si>
  <si>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</si>
  <si>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</si>
  <si>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</si>
  <si>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</si>
  <si>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</si>
  <si>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</si>
  <si>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</si>
  <si>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</si>
  <si>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</si>
  <si>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</si>
  <si>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</si>
  <si>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</si>
  <si>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</si>
  <si>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</si>
  <si>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</si>
  <si>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</si>
  <si>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</si>
  <si>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</si>
  <si>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</si>
  <si>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</si>
  <si>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</si>
  <si>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</si>
  <si>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</si>
  <si>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</si>
  <si>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</si>
  <si>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</si>
  <si>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</si>
  <si>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</si>
  <si>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</si>
  <si>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</si>
  <si>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</si>
  <si>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</si>
  <si>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</si>
  <si>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</si>
  <si>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</si>
  <si>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</si>
  <si>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</si>
  <si>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</si>
  <si>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</si>
  <si>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</si>
  <si>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</si>
  <si>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</si>
  <si>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</si>
  <si>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</si>
  <si>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</si>
  <si>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</si>
  <si>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</si>
  <si>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</si>
  <si>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</si>
  <si>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</si>
  <si>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</si>
  <si>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</si>
  <si>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</si>
  <si>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</si>
  <si>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</si>
  <si>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</si>
  <si>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</si>
  <si>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</si>
  <si>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</si>
  <si>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</si>
  <si>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</si>
  <si>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</si>
  <si>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</si>
  <si>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</si>
  <si>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</si>
  <si>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</si>
  <si>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</si>
  <si>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</si>
  <si>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</si>
  <si>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</si>
  <si>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</si>
  <si>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</si>
  <si>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</si>
  <si>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</si>
  <si>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</si>
  <si>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</si>
  <si>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</si>
  <si>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</si>
  <si>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</si>
  <si>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</si>
  <si>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</si>
  <si>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</si>
  <si>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</si>
  <si>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</si>
  <si>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</si>
  <si>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</si>
  <si>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</si>
  <si>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</si>
  <si>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</si>
  <si>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</si>
  <si>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</si>
  <si>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</si>
  <si>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</si>
  <si>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</si>
  <si>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</si>
  <si>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</si>
  <si>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</si>
  <si>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</si>
  <si>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</si>
  <si>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</si>
  <si>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</si>
  <si>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</si>
  <si>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</si>
  <si>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</si>
  <si>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</si>
  <si>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</si>
  <si>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</si>
  <si>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</si>
  <si>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</si>
  <si>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</si>
  <si>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</si>
  <si>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</si>
  <si>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</si>
  <si>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</si>
  <si>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</si>
  <si>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</si>
  <si>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</si>
  <si>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</si>
  <si>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</si>
  <si>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</si>
  <si>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</si>
  <si>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</si>
  <si>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</si>
  <si>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</si>
  <si>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</si>
  <si>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</si>
  <si>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</si>
  <si>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</si>
  <si>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</si>
  <si>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</si>
  <si>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</si>
  <si>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</si>
  <si>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</si>
  <si>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</si>
  <si>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</si>
  <si>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</si>
  <si>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</si>
  <si>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</si>
  <si>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</si>
  <si>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</si>
  <si>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</si>
  <si>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</si>
  <si>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</si>
  <si>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</si>
  <si>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</si>
  <si>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</si>
  <si>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</si>
  <si>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</si>
  <si>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</si>
  <si>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</si>
  <si>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</si>
  <si>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</si>
  <si>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</si>
  <si>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</si>
  <si>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</si>
  <si>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</si>
  <si>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</si>
  <si>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</si>
  <si>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</si>
  <si>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</si>
  <si>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</si>
  <si>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</si>
  <si>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</si>
  <si>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</si>
  <si>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</si>
  <si>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</si>
  <si>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</si>
  <si>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</si>
  <si>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</si>
  <si>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</si>
  <si>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</si>
  <si>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</si>
  <si>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</si>
  <si>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</si>
  <si>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</si>
  <si>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</si>
  <si>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indexed="1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</si>
  <si>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</si>
  <si>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</si>
  <si>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</si>
  <si>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</si>
  <si>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</si>
  <si>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</si>
  <si>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</si>
  <si>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</si>
  <si>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</si>
  <si>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</si>
  <si>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</si>
  <si>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</si>
  <si>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</si>
  <si>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</si>
  <si>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</si>
  <si>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</si>
  <si>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</si>
  <si>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</si>
  <si>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</si>
  <si>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</si>
  <si>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</si>
  <si>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</si>
  <si>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</si>
  <si>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</si>
  <si>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</si>
  <si>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</si>
  <si>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</si>
  <si>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</si>
  <si>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</si>
  <si>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</si>
  <si>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</si>
  <si>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</si>
  <si>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</si>
  <si>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</si>
  <si>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</si>
  <si>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</si>
  <si>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</si>
  <si>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</si>
  <si>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</si>
  <si>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</si>
  <si>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</si>
  <si>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</si>
  <si>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</si>
  <si>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</si>
  <si>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</si>
  <si>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</si>
  <si>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</si>
  <si>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</si>
  <si>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</si>
  <si>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</si>
  <si>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</si>
  <si>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</si>
  <si>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</si>
  <si>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</si>
  <si>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</si>
  <si>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rPr>
      <t xml:space="preserve">   </t>
    </r>
    <r>
      <rPr>
        <u/>
        <sz val="9"/>
        <color indexed="12"/>
        <rFont val="Calibri"/>
        <family val="2"/>
      </rPr>
      <t xml:space="preserve"> Attachment Manager Link</t>
    </r>
  </si>
  <si>
    <t xml:space="preserve">5. </t>
  </si>
  <si>
    <r>
      <t xml:space="preserve">  Before submitting AFR - </t>
    </r>
    <r>
      <rPr>
        <b/>
        <u/>
        <sz val="9"/>
        <rFont val="Calibri"/>
        <family val="2"/>
      </rPr>
      <t>be sure to break all links in AFR</t>
    </r>
    <r>
      <rPr>
        <sz val="9"/>
        <rFont val="Calibri"/>
        <family val="2"/>
      </rPr>
      <t xml:space="preserve"> before submitting to ISBE. If links are not broken, amounts entered have changed when opening the AFR.</t>
    </r>
  </si>
  <si>
    <r>
      <rPr>
        <b/>
        <sz val="9"/>
        <rFont val="Calibri"/>
        <family val="2"/>
      </rPr>
      <t xml:space="preserve">  </t>
    </r>
    <r>
      <rPr>
        <b/>
        <u/>
        <sz val="9"/>
        <rFont val="Calibri"/>
        <family val="2"/>
      </rPr>
      <t>Submit AFR Electronically</t>
    </r>
  </si>
  <si>
    <t xml:space="preserve"> Federal Single Audit 2 CFR 200.500</t>
  </si>
  <si>
    <r>
      <t xml:space="preserve">6.  </t>
    </r>
    <r>
      <rPr>
        <b/>
        <u/>
        <sz val="9"/>
        <rFont val="Calibri"/>
        <family val="2"/>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</si>
  <si>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</si>
  <si>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</si>
  <si>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</si>
  <si>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rPr>
      <t>Illinois Government Ethics Act. [5 ILCS 420/4A-101]</t>
    </r>
  </si>
  <si>
    <r>
      <t>One or more custodians of funds failed to comply with the bonding requirements pursuant to</t>
    </r>
    <r>
      <rPr>
        <i/>
        <sz val="8"/>
        <rFont val="Calibri"/>
        <family val="2"/>
      </rPr>
      <t xml:space="preserve"> Illinois School Code [105 ILCS 5/8-2;10-20.19;19-6].</t>
    </r>
  </si>
  <si>
    <r>
      <t xml:space="preserve">One or more contracts were executed or purchases made contrary to the provisions </t>
    </r>
    <r>
      <rPr>
        <i/>
        <sz val="8"/>
        <rFont val="Calibri"/>
        <family val="2"/>
      </rPr>
      <t>of the Illinois School Code [105 ILCS 5/10-20.21].</t>
    </r>
  </si>
  <si>
    <r>
      <t>One or more violations of the Public Funds Deposit Act or the Public Funds Investment Act were noted</t>
    </r>
    <r>
      <rPr>
        <i/>
        <sz val="8"/>
        <rFont val="Calibri"/>
        <family val="2"/>
      </rPr>
      <t xml:space="preserve"> [30 ILCS 225/1 et. seq. and 30 ILCS 235/1 et. seq.]. </t>
    </r>
  </si>
  <si>
    <r>
      <t>Corporate Personal Property Replacement Tax monies were deposited and/or used without first satisfying the lien imposed pursuant to the</t>
    </r>
    <r>
      <rPr>
        <i/>
        <sz val="8"/>
        <rFont val="Calibri"/>
        <family val="2"/>
      </rPr>
      <t xml:space="preserve"> Illinois State Revenue </t>
    </r>
  </si>
  <si>
    <r>
      <t xml:space="preserve">One or more interfund loans were made in non-conformity with the applicable authorizing statute or without statutory authorization per </t>
    </r>
    <r>
      <rPr>
        <i/>
        <sz val="8"/>
        <rFont val="Calibri"/>
        <family val="2"/>
      </rPr>
      <t xml:space="preserve">Illinois School Code [105 ILCS </t>
    </r>
  </si>
  <si>
    <r>
      <t>One or more interfund loans were outstanding beyond the term provided by statute</t>
    </r>
    <r>
      <rPr>
        <i/>
        <sz val="8"/>
        <rFont val="Calibri"/>
        <family val="2"/>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</si>
  <si>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rPr>
      <t xml:space="preserve">Illinois </t>
    </r>
  </si>
  <si>
    <r>
      <t>ISBE rules pursuant to Illinois School Code</t>
    </r>
    <r>
      <rPr>
        <i/>
        <sz val="8"/>
        <rFont val="Calibri"/>
        <family val="2"/>
      </rPr>
      <t xml:space="preserve"> [105 ILCS 5/2-3.27; 2-3.28].</t>
    </r>
  </si>
  <si>
    <r>
      <t xml:space="preserve">PART B - FINANCIAL DIFFICULTIES/CERTIFICATION Criteria pursuant to the </t>
    </r>
    <r>
      <rPr>
        <i/>
        <u/>
        <sz val="10"/>
        <rFont val="Calibri"/>
        <family val="2"/>
      </rPr>
      <t>Illinois School Code [105 ILCS 5/1A-8]</t>
    </r>
    <r>
      <rPr>
        <b/>
        <u/>
        <sz val="10"/>
        <rFont val="Calibri"/>
        <family val="2"/>
      </rPr>
      <t>.</t>
    </r>
  </si>
  <si>
    <r>
      <t xml:space="preserve">anticipation of current year taxes are still outstanding, as authorized by Illinois School Code </t>
    </r>
    <r>
      <rPr>
        <i/>
        <sz val="8"/>
        <rFont val="Calibri"/>
        <family val="2"/>
      </rPr>
      <t xml:space="preserve">[105 ILCS 5/17-16 or 34-23 through 34-27]. </t>
    </r>
    <r>
      <rPr>
        <sz val="8"/>
        <rFont val="Calibri"/>
        <family val="2"/>
      </rPr>
      <t xml:space="preserve"> </t>
    </r>
  </si>
  <si>
    <r>
      <t xml:space="preserve">The district has issued school or teacher orders for wages as permitted in Illinois School Code </t>
    </r>
    <r>
      <rPr>
        <i/>
        <sz val="8"/>
        <rFont val="Calibri"/>
        <family val="2"/>
      </rPr>
      <t xml:space="preserve">[105 ILCS 5/8-16, 32-7.2 and 34-76] </t>
    </r>
    <r>
      <rPr>
        <sz val="8"/>
        <rFont val="Calibri"/>
        <family val="2"/>
      </rPr>
      <t>or issued funding</t>
    </r>
  </si>
  <si>
    <r>
      <t>bonds for this purpose pursuant to Illinois</t>
    </r>
    <r>
      <rPr>
        <i/>
        <sz val="8"/>
        <rFont val="Calibri"/>
        <family val="2"/>
      </rPr>
      <t xml:space="preserve"> School Code [105 ILCS 5/8-6; 32-7.2; 34-76; and 19-8].</t>
    </r>
  </si>
  <si>
    <r>
      <t xml:space="preserve">INSTRUCTIONS: </t>
    </r>
    <r>
      <rPr>
        <sz val="8"/>
        <rFont val="Calibri"/>
        <family val="2"/>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</si>
  <si>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</si>
  <si>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</si>
  <si>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</si>
  <si>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</si>
  <si>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</si>
  <si>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</si>
  <si>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</si>
  <si>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</si>
  <si>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</si>
  <si>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</si>
  <si>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rPr>
      <t>(Enter the tax rate - ex: .0150 for $1.50)</t>
    </r>
  </si>
  <si>
    <r>
      <t xml:space="preserve">Tax Year </t>
    </r>
    <r>
      <rPr>
        <b/>
        <u/>
        <sz val="8"/>
        <rFont val="Calibri"/>
        <family val="2"/>
      </rPr>
      <t>2017</t>
    </r>
  </si>
  <si>
    <r>
      <t>Results of Operations</t>
    </r>
    <r>
      <rPr>
        <b/>
        <sz val="12"/>
        <rFont val="Calibri"/>
        <family val="2"/>
      </rPr>
      <t xml:space="preserve">  </t>
    </r>
    <r>
      <rPr>
        <b/>
        <sz val="10"/>
        <rFont val="Calibri"/>
        <family val="2"/>
      </rPr>
      <t>*</t>
    </r>
  </si>
  <si>
    <r>
      <t xml:space="preserve">Short-Term Debt </t>
    </r>
    <r>
      <rPr>
        <b/>
        <sz val="10"/>
        <rFont val="Calibri"/>
        <family val="2"/>
      </rPr>
      <t>**</t>
    </r>
  </si>
  <si>
    <r>
      <t xml:space="preserve">Cash (Accounts 111 through 115)  </t>
    </r>
    <r>
      <rPr>
        <b/>
        <vertAlign val="superscript"/>
        <sz val="8"/>
        <rFont val="Calibri"/>
        <family val="2"/>
      </rPr>
      <t>1</t>
    </r>
    <r>
      <rPr>
        <sz val="8"/>
        <rFont val="Calibri"/>
        <family val="2"/>
      </rPr>
      <t xml:space="preserve">  </t>
    </r>
  </si>
  <si>
    <r>
      <rPr>
        <b/>
        <sz val="9"/>
        <rFont val="Calibri"/>
        <family val="2"/>
      </rPr>
      <t xml:space="preserve">Description       </t>
    </r>
    <r>
      <rPr>
        <b/>
        <sz val="10"/>
        <rFont val="Calibri"/>
        <family val="2"/>
      </rPr>
      <t xml:space="preserve">                   </t>
    </r>
    <r>
      <rPr>
        <b/>
        <sz val="8"/>
        <rFont val="Calibri"/>
        <family val="2"/>
      </rPr>
      <t xml:space="preserve">                                                                                                         (Enter Whole Dollars)</t>
    </r>
  </si>
  <si>
    <r>
      <t xml:space="preserve">Receipts/Revenues for "On Behalf" Payments  </t>
    </r>
    <r>
      <rPr>
        <i/>
        <vertAlign val="superscript"/>
        <sz val="10"/>
        <rFont val="Calibri"/>
        <family val="2"/>
      </rPr>
      <t>2</t>
    </r>
  </si>
  <si>
    <r>
      <t>Disbursements/Expenditures for "On Behalf" Payments</t>
    </r>
    <r>
      <rPr>
        <i/>
        <vertAlign val="superscript"/>
        <sz val="8"/>
        <rFont val="Calibri"/>
        <family val="2"/>
      </rPr>
      <t xml:space="preserve"> </t>
    </r>
    <r>
      <rPr>
        <i/>
        <vertAlign val="superscript"/>
        <sz val="10"/>
        <rFont val="Calibri"/>
        <family val="2"/>
      </rPr>
      <t>2</t>
    </r>
  </si>
  <si>
    <r>
      <t xml:space="preserve">Excess of Direct Receipts/Revenues Over (Under) Direct Disbursements/Expenditures  </t>
    </r>
    <r>
      <rPr>
        <b/>
        <vertAlign val="superscript"/>
        <sz val="10"/>
        <rFont val="Calibri"/>
        <family val="2"/>
      </rPr>
      <t>3</t>
    </r>
  </si>
  <si>
    <r>
      <t xml:space="preserve">Abolishment of the Working Cash Fund </t>
    </r>
    <r>
      <rPr>
        <vertAlign val="superscript"/>
        <sz val="10"/>
        <rFont val="Calibri"/>
        <family val="2"/>
      </rPr>
      <t>12</t>
    </r>
  </si>
  <si>
    <r>
      <t xml:space="preserve">Abatement of the Working Cash Fund </t>
    </r>
    <r>
      <rPr>
        <vertAlign val="superscript"/>
        <sz val="10"/>
        <rFont val="Calibri"/>
        <family val="2"/>
      </rPr>
      <t>12</t>
    </r>
  </si>
  <si>
    <r>
      <t xml:space="preserve">Sale or Compensation for Fixed Assets </t>
    </r>
    <r>
      <rPr>
        <vertAlign val="superscript"/>
        <sz val="10"/>
        <rFont val="Calibri"/>
        <family val="2"/>
      </rPr>
      <t>6</t>
    </r>
  </si>
  <si>
    <r>
      <t xml:space="preserve">Abolishment or Abatement of the Working Cash Fund </t>
    </r>
    <r>
      <rPr>
        <vertAlign val="superscript"/>
        <sz val="10"/>
        <rFont val="Calibri"/>
        <family val="2"/>
      </rPr>
      <t>12</t>
    </r>
  </si>
  <si>
    <r>
      <t xml:space="preserve">Transfer of Working Cash Fund Interest </t>
    </r>
    <r>
      <rPr>
        <vertAlign val="superscript"/>
        <sz val="10"/>
        <rFont val="Calibri"/>
        <family val="2"/>
      </rPr>
      <t>12</t>
    </r>
  </si>
  <si>
    <r>
      <t xml:space="preserve">Designated Purposes Levies (1110-1120) </t>
    </r>
    <r>
      <rPr>
        <vertAlign val="superscript"/>
        <sz val="10"/>
        <rFont val="Calibri"/>
        <family val="2"/>
      </rPr>
      <t xml:space="preserve">7 </t>
    </r>
  </si>
  <si>
    <r>
      <t xml:space="preserve">Leasing Purposes Levy </t>
    </r>
    <r>
      <rPr>
        <vertAlign val="superscript"/>
        <sz val="10"/>
        <rFont val="Calibri"/>
        <family val="2"/>
      </rPr>
      <t>8</t>
    </r>
    <r>
      <rPr>
        <sz val="8"/>
        <rFont val="Calibri"/>
        <family val="2"/>
      </rPr>
      <t xml:space="preserve">    </t>
    </r>
  </si>
  <si>
    <r>
      <t xml:space="preserve">Corporate Personal Property Replacement Taxes </t>
    </r>
    <r>
      <rPr>
        <vertAlign val="superscript"/>
        <sz val="10"/>
        <rFont val="Calibri"/>
        <family val="2"/>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</si>
  <si>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</si>
  <si>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</si>
  <si>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</si>
  <si>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</si>
  <si>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rPr>
      <t>10</t>
    </r>
  </si>
  <si>
    <r>
      <t>Other Support Services - Pupils</t>
    </r>
    <r>
      <rPr>
        <i/>
        <sz val="8"/>
        <rFont val="Calibri"/>
        <family val="2"/>
      </rPr>
      <t xml:space="preserve"> (Describe &amp; Itemize)</t>
    </r>
  </si>
  <si>
    <r>
      <t xml:space="preserve">DEBT SERVICES - PAYMENTS OF PRINCIPAL ON LONG-TERM DEBT (Lease/Purchase Principal Retired) </t>
    </r>
    <r>
      <rPr>
        <b/>
        <vertAlign val="superscript"/>
        <sz val="10"/>
        <rFont val="Calibri"/>
        <family val="2"/>
      </rPr>
      <t>11</t>
    </r>
  </si>
  <si>
    <r>
      <t xml:space="preserve">DEBT SERVICE - PAYMENTS OF PRINCIPAL ON LONG-TERM DEBT (Lease/Purchase Principal Retired) </t>
    </r>
    <r>
      <rPr>
        <b/>
        <vertAlign val="superscript"/>
        <sz val="10"/>
        <rFont val="Calibri"/>
        <family val="2"/>
      </rPr>
      <t>11</t>
    </r>
  </si>
  <si>
    <r>
      <t xml:space="preserve">Debt Service - Payments of Principal on Long-Term Debt </t>
    </r>
    <r>
      <rPr>
        <b/>
        <vertAlign val="superscript"/>
        <sz val="10"/>
        <rFont val="Calibri"/>
        <family val="2"/>
      </rPr>
      <t>15</t>
    </r>
    <r>
      <rPr>
        <b/>
        <vertAlign val="superscript"/>
        <sz val="8"/>
        <rFont val="Calibri"/>
        <family val="2"/>
      </rPr>
      <t xml:space="preserve">    </t>
    </r>
    <r>
      <rPr>
        <b/>
        <sz val="8"/>
        <rFont val="Calibri"/>
        <family val="2"/>
      </rPr>
      <t xml:space="preserve">(Lease/Purchase Principal Retired)  </t>
    </r>
  </si>
  <si>
    <r>
      <t>Type of Issue</t>
    </r>
    <r>
      <rPr>
        <b/>
        <sz val="10"/>
        <rFont val="Calibri"/>
        <family val="2"/>
      </rPr>
      <t xml:space="preserve"> *</t>
    </r>
  </si>
  <si>
    <r>
      <t>Tort Immunity</t>
    </r>
    <r>
      <rPr>
        <b/>
        <vertAlign val="superscript"/>
        <sz val="8"/>
        <rFont val="Calibri"/>
        <family val="2"/>
      </rPr>
      <t xml:space="preserve"> </t>
    </r>
    <r>
      <rPr>
        <b/>
        <vertAlign val="superscript"/>
        <sz val="10"/>
        <rFont val="Calibri"/>
        <family val="2"/>
      </rPr>
      <t>a</t>
    </r>
  </si>
  <si>
    <r>
      <t xml:space="preserve">Schedules for Tort Immunity are to be completed </t>
    </r>
    <r>
      <rPr>
        <b/>
        <u/>
        <sz val="8"/>
        <rFont val="Calibri"/>
        <family val="2"/>
      </rPr>
      <t>only if</t>
    </r>
    <r>
      <rPr>
        <sz val="8"/>
        <rFont val="Calibri"/>
        <family val="2"/>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</si>
  <si>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rPr>
      <t>other</t>
    </r>
    <r>
      <rPr>
        <sz val="8"/>
        <rFont val="Calibri"/>
        <family val="2"/>
      </rPr>
      <t xml:space="preserve"> than Tort Immunity Fund (80).</t>
    </r>
  </si>
  <si>
    <r>
      <rPr>
        <b/>
        <sz val="10"/>
        <rFont val="Calibri"/>
        <family val="2"/>
      </rPr>
      <t>Description</t>
    </r>
    <r>
      <rPr>
        <b/>
        <sz val="8"/>
        <rFont val="Calibri"/>
        <family val="2"/>
      </rPr>
      <t xml:space="preserve">  (Enter Whole Dollars)</t>
    </r>
  </si>
  <si>
    <r>
      <rPr>
        <b/>
        <sz val="10"/>
        <rFont val="Calibri"/>
        <family val="2"/>
      </rPr>
      <t xml:space="preserve">Description of Assets                                                  </t>
    </r>
    <r>
      <rPr>
        <b/>
        <sz val="8"/>
        <rFont val="Calibri"/>
        <family val="2"/>
      </rPr>
      <t xml:space="preserve"> (Enter Whole Dollars)</t>
    </r>
  </si>
  <si>
    <r>
      <t>ALL OBJECTS EXCLUDE CAPITAL OUTLAY.</t>
    </r>
    <r>
      <rPr>
        <sz val="8"/>
        <rFont val="Calibri"/>
        <family val="2"/>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</si>
  <si>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rPr>
      <t xml:space="preserve"> (</t>
    </r>
    <r>
      <rPr>
        <b/>
        <i/>
        <u/>
        <sz val="9"/>
        <color indexed="8"/>
        <rFont val="Calibri"/>
        <family val="2"/>
      </rPr>
      <t>Check all that apply</t>
    </r>
    <r>
      <rPr>
        <b/>
        <i/>
        <sz val="9"/>
        <color indexed="8"/>
        <rFont val="Calibri"/>
        <family val="2"/>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</si>
  <si>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</si>
  <si>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</si>
  <si>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</si>
  <si>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</si>
  <si>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</si>
  <si>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</si>
  <si>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</si>
  <si>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rPr>
      <t xml:space="preserve">Unbalanced - </t>
    </r>
    <r>
      <rPr>
        <sz val="10"/>
        <rFont val="Calibri"/>
        <family val="2"/>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rPr>
      <t>(See the School District Budget Form 50-36 -Tab: Deficit BudgetSum Calc 20)</t>
    </r>
  </si>
  <si>
    <r>
      <rPr>
        <b/>
        <sz val="10"/>
        <rFont val="Calibri"/>
        <family val="2"/>
      </rPr>
      <t xml:space="preserve">Unbalanced </t>
    </r>
    <r>
      <rPr>
        <sz val="10"/>
        <rFont val="Calibri"/>
        <family val="2"/>
      </rPr>
      <t>-  however, a deficit reduction plan is not required at this time.</t>
    </r>
  </si>
  <si>
    <r>
      <rPr>
        <b/>
        <sz val="10"/>
        <rFont val="Calibri"/>
        <family val="2"/>
      </rPr>
      <t>Balanced</t>
    </r>
    <r>
      <rPr>
        <sz val="10"/>
        <rFont val="Calibri"/>
        <family val="2"/>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</si>
  <si>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</si>
  <si>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</si>
  <si>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</si>
  <si>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</si>
  <si>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rPr>
      <t>RED</t>
    </r>
    <r>
      <rPr>
        <i/>
        <sz val="9"/>
        <rFont val="Calibri"/>
        <family val="2"/>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</si>
  <si>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</si>
  <si>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</si>
  <si>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</si>
  <si>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</si>
  <si>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</si>
  <si>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rPr>
      <t>MUST</t>
    </r>
    <r>
      <rPr>
        <b/>
        <sz val="9"/>
        <rFont val="Calibri"/>
        <family val="2"/>
      </rPr>
      <t xml:space="preserve"> BE INCLUDED IN THE SINGLE AUDIT REPORT:</t>
    </r>
  </si>
  <si>
    <r>
      <t xml:space="preserve">  Financial Statements </t>
    </r>
    <r>
      <rPr>
        <u/>
        <sz val="9"/>
        <rFont val="Calibri"/>
        <family val="2"/>
      </rPr>
      <t>including footnotes</t>
    </r>
    <r>
      <rPr>
        <sz val="9"/>
        <rFont val="Calibri"/>
        <family val="2"/>
      </rPr>
      <t xml:space="preserve">  (Title 2 CFR §200.510 (a))  </t>
    </r>
  </si>
  <si>
    <r>
      <t xml:space="preserve">  Schedule of Expenditures of Federal Awards </t>
    </r>
    <r>
      <rPr>
        <u/>
        <sz val="9"/>
        <rFont val="Calibri"/>
        <family val="2"/>
      </rPr>
      <t>including footnotes</t>
    </r>
    <r>
      <rPr>
        <sz val="9"/>
        <rFont val="Calibri"/>
        <family val="2"/>
      </rPr>
      <t xml:space="preserve">  (Title 2 CFR §200.510 (b))</t>
    </r>
  </si>
  <si>
    <r>
      <t xml:space="preserve">  Financial Statements Performed in Accordance with </t>
    </r>
    <r>
      <rPr>
        <i/>
        <sz val="9"/>
        <rFont val="Calibri"/>
        <family val="2"/>
      </rPr>
      <t xml:space="preserve">Government Auditing Standards </t>
    </r>
    <r>
      <rPr>
        <sz val="9"/>
        <rFont val="Calibri"/>
        <family val="2"/>
      </rPr>
      <t xml:space="preserve"> (Title 2 CFR §200.515 (b))</t>
    </r>
  </si>
  <si>
    <r>
      <t xml:space="preserve">Note:  IF THE PAPER COPY OF THE AFR IS </t>
    </r>
    <r>
      <rPr>
        <b/>
        <u/>
        <sz val="9"/>
        <rFont val="Calibri"/>
        <family val="2"/>
      </rPr>
      <t>NOT</t>
    </r>
    <r>
      <rPr>
        <b/>
        <sz val="9"/>
        <rFont val="Calibri"/>
        <family val="2"/>
      </rPr>
      <t xml:space="preserve"> THE SAME AS THE ELECTRONIC VERSION, PLEASE NOTIFY - Leslie Clay at</t>
    </r>
    <r>
      <rPr>
        <b/>
        <sz val="9"/>
        <color indexed="12"/>
        <rFont val="Calibri"/>
        <family val="2"/>
      </rPr>
      <t xml:space="preserve"> lclay@isbe.net </t>
    </r>
  </si>
  <si>
    <r>
      <t>Signed</t>
    </r>
    <r>
      <rPr>
        <sz val="8"/>
        <rFont val="Calibri"/>
        <family val="2"/>
      </rPr>
      <t xml:space="preserve"> and </t>
    </r>
    <r>
      <rPr>
        <b/>
        <u/>
        <sz val="8"/>
        <rFont val="Calibri"/>
        <family val="2"/>
      </rPr>
      <t>dated</t>
    </r>
    <r>
      <rPr>
        <sz val="8"/>
        <rFont val="Calibri"/>
        <family val="2"/>
      </rPr>
      <t xml:space="preserve"> copies of audit opinion letters have been included with audit package submitted to ISBE.</t>
    </r>
  </si>
  <si>
    <r>
      <t xml:space="preserve">All opinion letters use the </t>
    </r>
    <r>
      <rPr>
        <b/>
        <u/>
        <sz val="8"/>
        <rFont val="Calibri"/>
        <family val="2"/>
      </rPr>
      <t>most current audit language and formatting</t>
    </r>
    <r>
      <rPr>
        <sz val="8"/>
        <rFont val="Calibri"/>
        <family val="2"/>
      </rPr>
      <t xml:space="preserve"> as mandated in SAS 115/SAS 117 and other pronouncements.</t>
    </r>
  </si>
  <si>
    <r>
      <t>ALL</t>
    </r>
    <r>
      <rPr>
        <sz val="8"/>
        <rFont val="Calibri"/>
        <family val="2"/>
      </rPr>
      <t xml:space="preserve"> Single Audit forms within the AFR Excel workbook have been completed, where appropriate.</t>
    </r>
  </si>
  <si>
    <r>
      <t xml:space="preserve">ALL </t>
    </r>
    <r>
      <rPr>
        <sz val="8"/>
        <rFont val="Calibri"/>
        <family val="2"/>
      </rPr>
      <t xml:space="preserve">Federal revenues reported in FRIS Report 0053 (Summary of Payments) are accounted for in the Schedule of Expenditures of </t>
    </r>
  </si>
  <si>
    <r>
      <t xml:space="preserve">It </t>
    </r>
    <r>
      <rPr>
        <b/>
        <u/>
        <sz val="8"/>
        <rFont val="Calibri"/>
        <family val="2"/>
      </rPr>
      <t>should not</t>
    </r>
    <r>
      <rPr>
        <sz val="8"/>
        <rFont val="Calibri"/>
        <family val="2"/>
      </rPr>
      <t xml:space="preserve"> be included in the Statement of Revenues Received (REVENUES 9-14) within the AFR Accounts 4210 - 4299.</t>
    </r>
  </si>
  <si>
    <r>
      <t xml:space="preserve">Those accounts are specific cash programs, not non-cash assistance such as </t>
    </r>
    <r>
      <rPr>
        <b/>
        <sz val="8"/>
        <rFont val="Calibri"/>
        <family val="2"/>
      </rPr>
      <t>COMMODITIES.</t>
    </r>
  </si>
  <si>
    <r>
      <t xml:space="preserve">The total value of non-cash </t>
    </r>
    <r>
      <rPr>
        <b/>
        <sz val="8"/>
        <rFont val="Calibri"/>
        <family val="2"/>
      </rPr>
      <t xml:space="preserve">COMMODITIES </t>
    </r>
    <r>
      <rPr>
        <sz val="8"/>
        <rFont val="Calibri"/>
        <family val="2"/>
      </rPr>
      <t>has been reported on the SEFA (CFDA 10.555).</t>
    </r>
  </si>
  <si>
    <r>
      <t xml:space="preserve"> - The value is determined from the following, </t>
    </r>
    <r>
      <rPr>
        <b/>
        <u/>
        <sz val="8"/>
        <rFont val="Calibri"/>
        <family val="2"/>
      </rPr>
      <t>with each item on a separate line</t>
    </r>
    <r>
      <rPr>
        <b/>
        <sz val="8"/>
        <rFont val="Calibri"/>
        <family val="2"/>
      </rPr>
      <t>:</t>
    </r>
  </si>
  <si>
    <r>
      <t xml:space="preserve">   * </t>
    </r>
    <r>
      <rPr>
        <b/>
        <sz val="8"/>
        <rFont val="Calibri"/>
        <family val="2"/>
      </rPr>
      <t>Non-Cash Commodities</t>
    </r>
    <r>
      <rPr>
        <sz val="8"/>
        <rFont val="Calibri"/>
        <family val="2"/>
      </rPr>
      <t>:  Monthly Commodities Bulletin for April (From the Illinois Commodities System accessed through ISBE web site)</t>
    </r>
  </si>
  <si>
    <r>
      <t xml:space="preserve">   * </t>
    </r>
    <r>
      <rPr>
        <b/>
        <sz val="8"/>
        <rFont val="Calibri"/>
        <family val="2"/>
      </rPr>
      <t>Non-Cash Commodities</t>
    </r>
    <r>
      <rPr>
        <sz val="8"/>
        <rFont val="Calibri"/>
        <family val="2"/>
      </rPr>
      <t xml:space="preserve">:  Commodities information for non-cash items received through </t>
    </r>
    <r>
      <rPr>
        <b/>
        <sz val="8"/>
        <rFont val="Calibri"/>
        <family val="2"/>
      </rPr>
      <t>Other Food Services</t>
    </r>
  </si>
  <si>
    <r>
      <t xml:space="preserve">   * </t>
    </r>
    <r>
      <rPr>
        <b/>
        <sz val="8"/>
        <rFont val="Calibri"/>
        <family val="2"/>
      </rPr>
      <t>Department of Defense Fresh Fruits and Vegetables</t>
    </r>
    <r>
      <rPr>
        <sz val="8"/>
        <rFont val="Calibri"/>
        <family val="2"/>
      </rPr>
      <t xml:space="preserve"> (District should track through year)</t>
    </r>
  </si>
  <si>
    <r>
      <t xml:space="preserve">   * Amounts verified for </t>
    </r>
    <r>
      <rPr>
        <b/>
        <sz val="8"/>
        <rFont val="Calibri"/>
        <family val="2"/>
      </rPr>
      <t>Fresh Fruits and Vegetables</t>
    </r>
    <r>
      <rPr>
        <sz val="8"/>
        <rFont val="Calibri"/>
        <family val="2"/>
      </rPr>
      <t xml:space="preserve"> </t>
    </r>
    <r>
      <rPr>
        <u/>
        <sz val="8"/>
        <rFont val="Calibri"/>
        <family val="2"/>
      </rPr>
      <t>cash</t>
    </r>
    <r>
      <rPr>
        <sz val="8"/>
        <rFont val="Calibri"/>
        <family val="2"/>
      </rPr>
      <t xml:space="preserve"> grant program (ISBE code 4240)</t>
    </r>
  </si>
  <si>
    <r>
      <t>TOTALS</t>
    </r>
    <r>
      <rPr>
        <sz val="8"/>
        <rFont val="Calibri"/>
        <family val="2"/>
      </rPr>
      <t xml:space="preserve"> have been calculated for Federal revenue and expenditure amounts (Column totals).</t>
    </r>
  </si>
  <si>
    <r>
      <t>FINAL STATUS</t>
    </r>
    <r>
      <rPr>
        <sz val="8"/>
        <rFont val="Calibri"/>
        <family val="2"/>
      </rPr>
      <t xml:space="preserve"> amounts are calculated, where appropriate.</t>
    </r>
  </si>
  <si>
    <r>
      <t xml:space="preserve">Medicaid Fee-for-Service funds, E-Rate reimbursements and Build America Bond interest subsidies have </t>
    </r>
    <r>
      <rPr>
        <b/>
        <u/>
        <sz val="8"/>
        <rFont val="Calibri"/>
        <family val="2"/>
      </rPr>
      <t>not</t>
    </r>
    <r>
      <rPr>
        <sz val="8"/>
        <rFont val="Calibri"/>
        <family val="2"/>
      </rPr>
      <t xml:space="preserve"> been included on the SEFA.</t>
    </r>
  </si>
  <si>
    <r>
      <t>All</t>
    </r>
    <r>
      <rPr>
        <sz val="8"/>
        <rFont val="Calibri"/>
        <family val="2"/>
      </rPr>
      <t xml:space="preserve"> programs tested (not just Type A programs) are indicated by either an * or (M) on the SEFA.</t>
    </r>
  </si>
  <si>
    <r>
      <t xml:space="preserve">NOTES TO THE SEFA </t>
    </r>
    <r>
      <rPr>
        <sz val="8"/>
        <rFont val="Calibri"/>
        <family val="2"/>
      </rPr>
      <t>within the AFR Excel workbook (SEFA NOTES) have been completed.</t>
    </r>
  </si>
  <si>
    <r>
      <t>Subrecipient information (</t>
    </r>
    <r>
      <rPr>
        <b/>
        <sz val="8"/>
        <rFont val="Calibri"/>
        <family val="2"/>
      </rPr>
      <t>Mark "N/A" if not applicable</t>
    </r>
    <r>
      <rPr>
        <sz val="8"/>
        <rFont val="Calibri"/>
        <family val="2"/>
      </rPr>
      <t>)</t>
    </r>
  </si>
  <si>
    <r>
      <t xml:space="preserve">Audit opinions expressed in opinion letters </t>
    </r>
    <r>
      <rPr>
        <b/>
        <sz val="8"/>
        <rFont val="Calibri"/>
        <family val="2"/>
      </rPr>
      <t>match</t>
    </r>
    <r>
      <rPr>
        <sz val="8"/>
        <rFont val="Calibri"/>
        <family val="2"/>
      </rPr>
      <t xml:space="preserve"> opinions reported in Summary.</t>
    </r>
  </si>
  <si>
    <r>
      <t>All</t>
    </r>
    <r>
      <rPr>
        <sz val="8"/>
        <rFont val="Calibri"/>
        <family val="2"/>
      </rPr>
      <t xml:space="preserve"> Summary of Auditor Results questions have been answered.</t>
    </r>
  </si>
  <si>
    <r>
      <t xml:space="preserve">All tested programs </t>
    </r>
    <r>
      <rPr>
        <b/>
        <sz val="8"/>
        <rFont val="Calibri"/>
        <family val="2"/>
      </rPr>
      <t xml:space="preserve">and </t>
    </r>
    <r>
      <rPr>
        <sz val="8"/>
        <rFont val="Calibri"/>
        <family val="2"/>
      </rPr>
      <t>amounts are listed.</t>
    </r>
  </si>
  <si>
    <r>
      <t xml:space="preserve">Finding completed for </t>
    </r>
    <r>
      <rPr>
        <u/>
        <sz val="8"/>
        <rFont val="Calibri"/>
        <family val="2"/>
      </rPr>
      <t>each</t>
    </r>
    <r>
      <rPr>
        <sz val="8"/>
        <rFont val="Calibri"/>
        <family val="2"/>
      </rPr>
      <t xml:space="preserve"> </t>
    </r>
    <r>
      <rPr>
        <b/>
        <sz val="8"/>
        <rFont val="Calibri"/>
        <family val="2"/>
      </rPr>
      <t>Significant Deficiency</t>
    </r>
    <r>
      <rPr>
        <sz val="8"/>
        <rFont val="Calibri"/>
        <family val="2"/>
      </rPr>
      <t xml:space="preserve"> and for </t>
    </r>
    <r>
      <rPr>
        <u/>
        <sz val="8"/>
        <rFont val="Calibri"/>
        <family val="2"/>
      </rPr>
      <t>each</t>
    </r>
    <r>
      <rPr>
        <sz val="8"/>
        <rFont val="Calibri"/>
        <family val="2"/>
      </rPr>
      <t xml:space="preserve"> </t>
    </r>
    <r>
      <rPr>
        <b/>
        <sz val="8"/>
        <rFont val="Calibri"/>
        <family val="2"/>
      </rPr>
      <t>Material Weakness</t>
    </r>
    <r>
      <rPr>
        <sz val="8"/>
        <rFont val="Calibri"/>
        <family val="2"/>
      </rPr>
      <t xml:space="preserve"> noted in opinion letters.</t>
    </r>
  </si>
  <si>
    <r>
      <t xml:space="preserve">Questioned Costs are separated by project year </t>
    </r>
    <r>
      <rPr>
        <b/>
        <u/>
        <sz val="8"/>
        <rFont val="Calibri"/>
        <family val="2"/>
      </rPr>
      <t>and</t>
    </r>
    <r>
      <rPr>
        <sz val="8"/>
        <rFont val="Calibri"/>
        <family val="2"/>
      </rPr>
      <t xml:space="preserve"> by program (and sub-project, if necessary).</t>
    </r>
  </si>
  <si>
    <r>
      <t xml:space="preserve">Questioned Costs have been calculated for Interest Earned on </t>
    </r>
    <r>
      <rPr>
        <b/>
        <sz val="8"/>
        <rFont val="Calibri"/>
        <family val="2"/>
      </rPr>
      <t>Excess Cash on Hand</t>
    </r>
    <r>
      <rPr>
        <sz val="8"/>
        <rFont val="Calibri"/>
        <family val="2"/>
      </rPr>
      <t>.</t>
    </r>
  </si>
  <si>
    <r>
      <t xml:space="preserve">The total value of non-cash </t>
    </r>
    <r>
      <rPr>
        <b/>
        <sz val="8"/>
        <rFont val="Calibri"/>
        <family val="2"/>
      </rPr>
      <t>COMMODITIES</t>
    </r>
    <r>
      <rPr>
        <sz val="8"/>
        <rFont val="Calibri"/>
        <family val="2"/>
      </rPr>
      <t xml:space="preserve"> has been included within the AFR on the </t>
    </r>
    <r>
      <rPr>
        <b/>
        <sz val="8"/>
        <rFont val="Calibri"/>
        <family val="2"/>
      </rPr>
      <t xml:space="preserve">INDIRECT COSTS </t>
    </r>
    <r>
      <rPr>
        <sz val="8"/>
        <rFont val="Calibri"/>
        <family val="2"/>
      </rPr>
      <t>page (ICR Computation 29) on Line 11.</t>
    </r>
  </si>
  <si>
    <t xml:space="preserve">      Indirect Cost Info 29, Line 11</t>
  </si>
  <si>
    <r>
      <t>Note 1:  Basis of Presentation</t>
    </r>
    <r>
      <rPr>
        <b/>
        <vertAlign val="superscript"/>
        <sz val="9"/>
        <rFont val="Calibri"/>
        <family val="2"/>
      </rPr>
      <t>5</t>
    </r>
  </si>
  <si>
    <r>
      <t xml:space="preserve">The accompanying Schedule of Expenditures of Federal Awards includes the federal grant activity of </t>
    </r>
    <r>
      <rPr>
        <b/>
        <sz val="9"/>
        <rFont val="Calibri"/>
        <family val="2"/>
      </rPr>
      <t>[Entity #XYZ]</t>
    </r>
    <r>
      <rPr>
        <sz val="9"/>
        <rFont val="Calibri"/>
        <family val="2"/>
      </rPr>
      <t xml:space="preserve"> and is presented on the </t>
    </r>
    <r>
      <rPr>
        <b/>
        <sz val="9"/>
        <rFont val="Calibri"/>
        <family val="2"/>
      </rPr>
      <t>[Identify Basis of Accounting]</t>
    </r>
    <r>
      <rPr>
        <sz val="9"/>
        <rFont val="Calibri"/>
        <family val="2"/>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rPr>
      <t>General-Purpose or Basic</t>
    </r>
    <r>
      <rPr>
        <sz val="9"/>
        <rFont val="Calibri"/>
        <family val="2"/>
      </rPr>
      <t>] financial statements.</t>
    </r>
  </si>
  <si>
    <r>
      <t>Note 2:  Indirect Facilities &amp; Administration costs</t>
    </r>
    <r>
      <rPr>
        <b/>
        <vertAlign val="superscript"/>
        <sz val="9"/>
        <rFont val="Calibri"/>
        <family val="2"/>
      </rPr>
      <t>6</t>
    </r>
  </si>
  <si>
    <r>
      <t xml:space="preserve">Of the federal expenditures presented in the schedule, </t>
    </r>
    <r>
      <rPr>
        <b/>
        <sz val="9"/>
        <rFont val="Calibri"/>
        <family val="2"/>
      </rPr>
      <t>[Entity #XYZ]</t>
    </r>
    <r>
      <rPr>
        <sz val="9"/>
        <rFont val="Calibri"/>
        <family val="2"/>
      </rPr>
      <t xml:space="preserve"> provided federal awards to subrecipients as follows:</t>
    </r>
  </si>
  <si>
    <r>
      <t xml:space="preserve">The following amounts were expended in the form of non-cash assistance by </t>
    </r>
    <r>
      <rPr>
        <b/>
        <sz val="9"/>
        <rFont val="Calibri"/>
        <family val="2"/>
      </rPr>
      <t>[Entity #XYZ]</t>
    </r>
    <r>
      <rPr>
        <sz val="9"/>
        <rFont val="Calibri"/>
        <family val="2"/>
      </rPr>
      <t xml:space="preserve"> and </t>
    </r>
    <r>
      <rPr>
        <b/>
        <sz val="9"/>
        <rFont val="Calibri"/>
        <family val="2"/>
      </rPr>
      <t>should be</t>
    </r>
    <r>
      <rPr>
        <sz val="9"/>
        <rFont val="Calibri"/>
        <family val="2"/>
      </rPr>
      <t xml:space="preserve"> included in the Schedule of Expenditures of Federal Awards:</t>
    </r>
  </si>
  <si>
    <r>
      <rPr>
        <b/>
        <sz val="8"/>
        <rFont val="Calibri"/>
        <family val="2"/>
      </rPr>
      <t>**</t>
    </r>
    <r>
      <rPr>
        <sz val="8"/>
        <rFont val="Calibri"/>
        <family val="2"/>
      </rPr>
      <t xml:space="preserve"> The amount reported here should match the value reported for non-cash Commodities on the Indirect Cost Rate Computation page.</t>
    </r>
  </si>
  <si>
    <r>
      <t>Expenditure/Disbursements</t>
    </r>
    <r>
      <rPr>
        <b/>
        <vertAlign val="superscript"/>
        <sz val="8"/>
        <rFont val="Calibri"/>
        <family val="2"/>
      </rPr>
      <t>4</t>
    </r>
  </si>
  <si>
    <r>
      <t>Number</t>
    </r>
    <r>
      <rPr>
        <b/>
        <vertAlign val="superscript"/>
        <sz val="9"/>
        <rFont val="Calibri"/>
        <family val="2"/>
      </rPr>
      <t>2</t>
    </r>
  </si>
  <si>
    <r>
      <t>or Contract #</t>
    </r>
    <r>
      <rPr>
        <b/>
        <vertAlign val="superscript"/>
        <sz val="8"/>
        <rFont val="Calibri"/>
        <family val="2"/>
      </rPr>
      <t>3</t>
    </r>
  </si>
  <si>
    <r>
      <t xml:space="preserve"> • </t>
    </r>
    <r>
      <rPr>
        <b/>
        <sz val="9"/>
        <rFont val="Calibri"/>
        <family val="2"/>
      </rPr>
      <t>(M)</t>
    </r>
    <r>
      <rPr>
        <sz val="9"/>
        <rFont val="Calibri"/>
        <family val="2"/>
      </rPr>
      <t xml:space="preserve"> Program was audited as a major program as defined by §200.518.</t>
    </r>
  </si>
  <si>
    <r>
      <t xml:space="preserve">1 </t>
    </r>
    <r>
      <rPr>
        <sz val="8"/>
        <rFont val="Calibri"/>
        <family val="2"/>
      </rPr>
      <t xml:space="preserve">   To meet state or other requirements, auditees may decide to include certain nonfederal awards (for example, state awards) in this schedule.  If such nonfederal data are presented,</t>
    </r>
  </si>
  <si>
    <r>
      <t>2</t>
    </r>
    <r>
      <rPr>
        <sz val="8"/>
        <rFont val="Calibri"/>
        <family val="2"/>
      </rPr>
      <t xml:space="preserve">    When the CFDA number is not available, the auditee should indicate that the CFDA number is not available and include in the schedule the program's name and, if applicable, </t>
    </r>
  </si>
  <si>
    <r>
      <t>3</t>
    </r>
    <r>
      <rPr>
        <sz val="8"/>
        <rFont val="Calibri"/>
        <family val="2"/>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</si>
  <si>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rPr>
      <t xml:space="preserve">      </t>
    </r>
    <r>
      <rPr>
        <sz val="8"/>
        <rFont val="Calibri"/>
        <family val="2"/>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</si>
  <si>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rPr>
      <t>11</t>
    </r>
  </si>
  <si>
    <r>
      <t>5. Context</t>
    </r>
    <r>
      <rPr>
        <b/>
        <vertAlign val="superscript"/>
        <sz val="8"/>
        <rFont val="Calibri"/>
        <family val="2"/>
      </rPr>
      <t>12</t>
    </r>
  </si>
  <si>
    <r>
      <t>9.  Management's response</t>
    </r>
    <r>
      <rPr>
        <b/>
        <vertAlign val="superscript"/>
        <sz val="8"/>
        <rFont val="Calibri"/>
        <family val="2"/>
      </rPr>
      <t>13</t>
    </r>
  </si>
  <si>
    <r>
      <t>11</t>
    </r>
    <r>
      <rPr>
        <sz val="8"/>
        <rFont val="Calibri"/>
        <family val="2"/>
      </rPr>
      <t xml:space="preserve"> A suggested format for assigning reference numbers is to use the digits of the fiscal year being audited followed by a numeric</t>
    </r>
  </si>
  <si>
    <r>
      <t>12</t>
    </r>
    <r>
      <rPr>
        <sz val="8"/>
        <rFont val="Calibri"/>
        <family val="2"/>
      </rPr>
      <t xml:space="preserve">  Provide sufficient information for judging the prevalence and consequences of the finding, such as relation to universe of costs and/or</t>
    </r>
  </si>
  <si>
    <r>
      <t>13</t>
    </r>
    <r>
      <rPr>
        <sz val="8"/>
        <rFont val="Calibri"/>
        <family val="2"/>
      </rPr>
      <t xml:space="preserve">  See §200.521 </t>
    </r>
    <r>
      <rPr>
        <i/>
        <sz val="8"/>
        <rFont val="Calibri"/>
        <family val="2"/>
      </rPr>
      <t>Management decision</t>
    </r>
    <r>
      <rPr>
        <sz val="8"/>
        <rFont val="Calibri"/>
        <family val="2"/>
      </rPr>
      <t xml:space="preserve"> for additional guidance on reporting management's response.</t>
    </r>
  </si>
  <si>
    <r>
      <t>(Unmodified, Qualified, Adverse, Disclaimer</t>
    </r>
    <r>
      <rPr>
        <vertAlign val="superscript"/>
        <sz val="8"/>
        <rFont val="Calibri"/>
        <family val="2"/>
      </rPr>
      <t>7</t>
    </r>
    <r>
      <rPr>
        <sz val="8"/>
        <rFont val="Calibri"/>
        <family val="2"/>
      </rPr>
      <t>)</t>
    </r>
  </si>
  <si>
    <r>
      <t>IDENTIFICATION OF MAJOR PROGRAMS:</t>
    </r>
    <r>
      <rPr>
        <b/>
        <u/>
        <vertAlign val="superscript"/>
        <sz val="8"/>
        <rFont val="Calibri"/>
        <family val="2"/>
      </rPr>
      <t>8</t>
    </r>
  </si>
  <si>
    <r>
      <t>CFDA NUMBER(S)</t>
    </r>
    <r>
      <rPr>
        <vertAlign val="superscript"/>
        <sz val="8"/>
        <rFont val="Calibri"/>
        <family val="2"/>
      </rPr>
      <t>9</t>
    </r>
  </si>
  <si>
    <r>
      <t>NAME OF FEDERAL PROGRAM or CLUSTER</t>
    </r>
    <r>
      <rPr>
        <vertAlign val="superscript"/>
        <sz val="8"/>
        <rFont val="Calibri"/>
        <family val="2"/>
      </rPr>
      <t>10</t>
    </r>
  </si>
  <si>
    <r>
      <t xml:space="preserve"> </t>
    </r>
    <r>
      <rPr>
        <vertAlign val="superscript"/>
        <sz val="9"/>
        <rFont val="Calibri"/>
        <family val="2"/>
      </rPr>
      <t xml:space="preserve"> 7</t>
    </r>
    <r>
      <rPr>
        <sz val="9"/>
        <rFont val="Calibri"/>
        <family val="2"/>
      </rPr>
      <t xml:space="preserve"> </t>
    </r>
    <r>
      <rPr>
        <sz val="8"/>
        <rFont val="Calibri"/>
        <family val="2"/>
      </rPr>
      <t xml:space="preserve">    If the audit report for one or more major programs is other than unmodified, indicate the type of report issued for each program.</t>
    </r>
  </si>
  <si>
    <r>
      <t xml:space="preserve">  8</t>
    </r>
    <r>
      <rPr>
        <sz val="8"/>
        <rFont val="Calibri"/>
        <family val="2"/>
      </rPr>
      <t xml:space="preserve">      Major programs should generally be reported in the same order as they appear on the SEFA.</t>
    </r>
  </si>
  <si>
    <r>
      <t xml:space="preserve">  9</t>
    </r>
    <r>
      <rPr>
        <sz val="8"/>
        <rFont val="Calibri"/>
        <family val="2"/>
      </rPr>
      <t xml:space="preserve">      When the CFDA number is not available, include other identifying number, if applicable.</t>
    </r>
  </si>
  <si>
    <r>
      <t>10</t>
    </r>
    <r>
      <rPr>
        <sz val="8"/>
        <rFont val="Calibri"/>
        <family val="2"/>
      </rPr>
      <t xml:space="preserve">     The name of the federal program or cluster should be the same as that listed in the SEFA.  For clusters, auditors are only required to list</t>
    </r>
  </si>
  <si>
    <r>
      <t>1. FINDING NUMBER:</t>
    </r>
    <r>
      <rPr>
        <b/>
        <vertAlign val="superscript"/>
        <sz val="8"/>
        <rFont val="Calibri"/>
        <family val="2"/>
      </rPr>
      <t>14</t>
    </r>
  </si>
  <si>
    <r>
      <t>9. Condition</t>
    </r>
    <r>
      <rPr>
        <b/>
        <vertAlign val="superscript"/>
        <sz val="8"/>
        <rFont val="Calibri"/>
        <family val="2"/>
      </rPr>
      <t>15</t>
    </r>
  </si>
  <si>
    <r>
      <t>10. Questioned Costs</t>
    </r>
    <r>
      <rPr>
        <b/>
        <vertAlign val="superscript"/>
        <sz val="8"/>
        <rFont val="Calibri"/>
        <family val="2"/>
      </rPr>
      <t>16</t>
    </r>
  </si>
  <si>
    <r>
      <t>11. Context</t>
    </r>
    <r>
      <rPr>
        <b/>
        <vertAlign val="superscript"/>
        <sz val="8"/>
        <rFont val="Calibri"/>
        <family val="2"/>
      </rPr>
      <t>17</t>
    </r>
  </si>
  <si>
    <r>
      <t>15. Management's response</t>
    </r>
    <r>
      <rPr>
        <b/>
        <vertAlign val="superscript"/>
        <sz val="8"/>
        <rFont val="Calibri"/>
        <family val="2"/>
      </rPr>
      <t>18</t>
    </r>
  </si>
  <si>
    <r>
      <t xml:space="preserve">14 </t>
    </r>
    <r>
      <rPr>
        <sz val="8"/>
        <rFont val="Calibri"/>
        <family val="2"/>
      </rPr>
      <t xml:space="preserve"> See footnote 11.</t>
    </r>
  </si>
  <si>
    <r>
      <t>15</t>
    </r>
    <r>
      <rPr>
        <sz val="8"/>
        <rFont val="Calibri"/>
        <family val="2"/>
      </rPr>
      <t xml:space="preserve">  Include facts that support the deficiency identified on the audit finding (§200.516 (b)(3)).</t>
    </r>
  </si>
  <si>
    <r>
      <t>16</t>
    </r>
    <r>
      <rPr>
        <sz val="8"/>
        <rFont val="Calibri"/>
        <family val="2"/>
      </rPr>
      <t xml:space="preserve">  Identify questioned costs as required by §200.516 (a)(3 - 4).</t>
    </r>
  </si>
  <si>
    <r>
      <t xml:space="preserve">17   </t>
    </r>
    <r>
      <rPr>
        <sz val="8"/>
        <rFont val="Calibri"/>
        <family val="2"/>
      </rPr>
      <t>See footnote 12.</t>
    </r>
  </si>
  <si>
    <r>
      <t>18</t>
    </r>
    <r>
      <rPr>
        <sz val="8"/>
        <rFont val="Calibri"/>
        <family val="2"/>
      </rPr>
      <t xml:space="preserve">  To the extent practical, indicate when management does not agree with the finding, questioned cost, or both.</t>
    </r>
  </si>
  <si>
    <r>
      <t>SUMMARY SCHEDULE OF PRIOR AUDIT FINDINGS</t>
    </r>
    <r>
      <rPr>
        <b/>
        <vertAlign val="superscript"/>
        <sz val="9"/>
        <rFont val="Calibri"/>
        <family val="2"/>
      </rPr>
      <t>19</t>
    </r>
  </si>
  <si>
    <r>
      <t xml:space="preserve">[If there are no prior year audit findings, please submit schedule and indicate </t>
    </r>
    <r>
      <rPr>
        <b/>
        <sz val="9"/>
        <rFont val="Calibri"/>
        <family val="2"/>
      </rPr>
      <t>NONE</t>
    </r>
    <r>
      <rPr>
        <sz val="9"/>
        <rFont val="Calibri"/>
        <family val="2"/>
      </rPr>
      <t>]</t>
    </r>
  </si>
  <si>
    <r>
      <t>Current Status</t>
    </r>
    <r>
      <rPr>
        <b/>
        <u/>
        <vertAlign val="superscript"/>
        <sz val="9"/>
        <rFont val="Calibri"/>
        <family val="2"/>
      </rPr>
      <t>20</t>
    </r>
  </si>
  <si>
    <r>
      <t>19</t>
    </r>
    <r>
      <rPr>
        <sz val="8"/>
        <rFont val="Calibri"/>
        <family val="2"/>
      </rPr>
      <t xml:space="preserve">  Explanation of this schedule - §200.511 (b)</t>
    </r>
  </si>
  <si>
    <r>
      <t>20</t>
    </r>
    <r>
      <rPr>
        <sz val="8"/>
        <rFont val="Calibri"/>
        <family val="2"/>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</si>
  <si>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</si>
  <si>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</si>
  <si>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rPr>
      <t xml:space="preserve">  </t>
    </r>
    <r>
      <rPr>
        <b/>
        <u/>
        <sz val="9"/>
        <rFont val="Calibri"/>
        <family val="2"/>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</si>
  <si>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</si>
  <si>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</si>
  <si>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</si>
  <si>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</si>
  <si>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</si>
  <si>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</si>
  <si>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</si>
  <si>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</si>
  <si>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</si>
  <si>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</si>
  <si>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rPr>
      <t xml:space="preserve">  </t>
    </r>
    <r>
      <rPr>
        <b/>
        <u/>
        <sz val="9"/>
        <rFont val="Calibri"/>
        <family val="2"/>
      </rPr>
      <t>Requesting an Extension of Time</t>
    </r>
    <r>
      <rPr>
        <sz val="9"/>
        <rFont val="Calibri"/>
        <family val="2"/>
      </rPr>
      <t xml:space="preserve"> must be submitted in writing via email or letter to the Regional Office of Education (at the descretion of the ROE).  </t>
    </r>
  </si>
  <si>
    <r>
      <rPr>
        <b/>
        <sz val="9"/>
        <rFont val="Calibri"/>
        <family val="2"/>
      </rPr>
      <t xml:space="preserve">  </t>
    </r>
    <r>
      <rPr>
        <b/>
        <u/>
        <sz val="9"/>
        <rFont val="Calibri"/>
        <family val="2"/>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</si>
  <si>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</si>
  <si>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</si>
  <si>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</si>
  <si>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</si>
  <si>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</si>
  <si>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indexed="12"/>
        <rFont val="Calibri"/>
        <family val="2"/>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</si>
  <si>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</si>
  <si>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rPr>
      <t xml:space="preserve"> Illinois School Code [105 ILCS 5/3-15.1; 5/10-17; 5/17-1]</t>
    </r>
    <r>
      <rPr>
        <sz val="8"/>
        <rFont val="Calibri"/>
        <family val="2"/>
      </rPr>
      <t>.</t>
    </r>
  </si>
  <si>
    <r>
      <t xml:space="preserve">Transfer of Excess Fire Prevention &amp; Safety Tax and Interest Proceeds to O&amp;M Fund </t>
    </r>
    <r>
      <rPr>
        <vertAlign val="superscript"/>
        <sz val="10"/>
        <rFont val="Calibri"/>
        <family val="2"/>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</si>
  <si>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</si>
  <si>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rPr>
      <t>5</t>
    </r>
  </si>
  <si>
    <r>
      <t xml:space="preserve">Transfer of Excess Fire Prevention &amp; Safety Tax &amp; Interest Proceeds to O&amp;M Fund </t>
    </r>
    <r>
      <rPr>
        <vertAlign val="superscript"/>
        <sz val="10"/>
        <rFont val="Calibri"/>
        <family val="2"/>
      </rPr>
      <t>4</t>
    </r>
  </si>
  <si>
    <r>
      <t xml:space="preserve">Transfer to Excess Fire Prevention &amp; Safety Bond and Interest Proceeds to Debt Service Fund </t>
    </r>
    <r>
      <rPr>
        <vertAlign val="superscript"/>
        <sz val="10"/>
        <rFont val="Calibri"/>
        <family val="2"/>
      </rPr>
      <t xml:space="preserve">5 </t>
    </r>
  </si>
  <si>
    <t>General State Aid - Hold Harmless/Supplemental</t>
  </si>
  <si>
    <t>Reorganization Incentives (Accounts 3005-3021)</t>
  </si>
  <si>
    <t>Other Unrestricted Grants-In-Aid from State Sources (Describe &amp; Itemize)</t>
  </si>
  <si>
    <r>
      <rPr>
        <b/>
        <sz val="10"/>
        <rFont val="Calibri"/>
        <family val="2"/>
      </rPr>
      <t xml:space="preserve">Description </t>
    </r>
    <r>
      <rPr>
        <b/>
        <sz val="8"/>
        <rFont val="Calibri"/>
        <family val="2"/>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</si>
  <si>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</si>
  <si>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</si>
  <si>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</si>
  <si>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</si>
  <si>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</si>
  <si>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</si>
  <si>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</si>
  <si>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</si>
  <si>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</si>
  <si>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</si>
  <si>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</si>
  <si>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</si>
  <si>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</si>
  <si>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rPr>
      <t>b</t>
    </r>
  </si>
  <si>
    <t>Other Receipts (Describe &amp; Itemize)</t>
  </si>
  <si>
    <r>
      <t xml:space="preserve">Debt Services Other  </t>
    </r>
    <r>
      <rPr>
        <sz val="7"/>
        <rFont val="Calibri"/>
        <family val="2"/>
      </rPr>
      <t>(</t>
    </r>
    <r>
      <rPr>
        <sz val="8"/>
        <rFont val="Calibri"/>
        <family val="2"/>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</si>
  <si>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</si>
  <si>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</si>
  <si>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</si>
  <si>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</si>
  <si>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</si>
  <si>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</si>
  <si>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</si>
  <si>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</si>
  <si>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</si>
  <si>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</si>
  <si>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</si>
  <si>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</si>
  <si>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</si>
  <si>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</si>
  <si>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</si>
  <si>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</si>
  <si>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</si>
  <si>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</si>
  <si>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</si>
  <si>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indexed="8"/>
        <rFont val="Calibri"/>
        <family val="2"/>
      </rPr>
      <t>paid</t>
    </r>
    <r>
      <rPr>
        <i/>
        <sz val="11"/>
        <color indexed="8"/>
        <rFont val="Calibri"/>
        <family val="2"/>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</si>
  <si>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</si>
  <si>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</si>
  <si>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indexed="12"/>
        <rFont val="Calibri"/>
        <family val="2"/>
      </rPr>
      <t xml:space="preserve"> https://www.isbe.net/Pages/Waivers.aspx</t>
    </r>
    <r>
      <rPr>
        <sz val="8"/>
        <rFont val="Calibri"/>
        <family val="2"/>
      </rPr>
      <t xml:space="preserve">  </t>
    </r>
  </si>
  <si>
    <r>
      <t xml:space="preserve">Value of Commodities Received for Fiscal Year 2018 </t>
    </r>
    <r>
      <rPr>
        <i/>
        <sz val="8"/>
        <rFont val="Calibri"/>
        <family val="2"/>
      </rPr>
      <t>(Include the value of commodities when determining if a Single Audit is required)</t>
    </r>
    <r>
      <rPr>
        <sz val="7"/>
        <rFont val="Calibri"/>
        <family val="2"/>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</si>
  <si>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</si>
  <si>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</si>
  <si>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</si>
  <si>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</si>
  <si>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</si>
  <si>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</si>
  <si>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</si>
  <si>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</si>
  <si>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</si>
  <si>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</si>
  <si>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</si>
  <si>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</si>
  <si>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</si>
  <si>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</si>
  <si>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</si>
  <si>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</si>
  <si>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</si>
  <si>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</si>
  <si>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</si>
  <si>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</si>
  <si>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</si>
  <si>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</si>
  <si>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</si>
  <si>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</si>
  <si>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</si>
  <si>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rPr>
      <t>……………………………...………....…………………………..……….......................................................................................................</t>
    </r>
  </si>
  <si>
    <r>
      <t>Financial Profile Information</t>
    </r>
    <r>
      <rPr>
        <sz val="9"/>
        <rFont val="Calibri"/>
        <family val="2"/>
      </rPr>
      <t xml:space="preserve"> …………………………………………….……………………………………………...........................................................................</t>
    </r>
  </si>
  <si>
    <r>
      <t>Comments Applicable to the Auditor's Questionnaire</t>
    </r>
    <r>
      <rPr>
        <sz val="9"/>
        <rFont val="Calibri"/>
        <family val="2"/>
      </rPr>
      <t>……..……..……………………………………………………………………………………………………………………..</t>
    </r>
  </si>
  <si>
    <r>
      <t>Estimated Financial Profile Summary</t>
    </r>
    <r>
      <rPr>
        <sz val="9"/>
        <rFont val="Calibri"/>
        <family val="2"/>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</si>
  <si>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</si>
  <si>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</si>
  <si>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</si>
  <si>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</si>
  <si>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</si>
  <si>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</si>
  <si>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rPr>
      <t>……………………………………………………………………….……………............................................................................</t>
    </r>
  </si>
  <si>
    <r>
      <t>Itemization Schedule</t>
    </r>
    <r>
      <rPr>
        <sz val="9"/>
        <rFont val="Calibri"/>
        <family val="2"/>
      </rPr>
      <t>………………………………………………………………………………………………….................................................................................</t>
    </r>
  </si>
  <si>
    <r>
      <t>Reference Page</t>
    </r>
    <r>
      <rPr>
        <sz val="9"/>
        <rFont val="Calibri"/>
        <family val="2"/>
      </rPr>
      <t>……………………………………………………………………………………………………….....................................................................................</t>
    </r>
  </si>
  <si>
    <t>Schedule of Tort Immunity Expenditures…………………………………..….……………….……………………..….............................................................</t>
  </si>
  <si>
    <r>
      <t>Notes, Opinion Letters, etc</t>
    </r>
    <r>
      <rPr>
        <sz val="9"/>
        <rFont val="Calibri"/>
        <family val="2"/>
      </rPr>
      <t>………………………………………………………………………………………………………………………………………………………………..</t>
    </r>
  </si>
  <si>
    <r>
      <t>Deficit Reduction Calculation</t>
    </r>
    <r>
      <rPr>
        <sz val="9"/>
        <rFont val="Calibri"/>
        <family val="2"/>
      </rPr>
      <t>………………………………………………………………………………………………………………………………………………………………</t>
    </r>
  </si>
  <si>
    <r>
      <t>Audit Checklist/Balancing Schedule</t>
    </r>
    <r>
      <rPr>
        <sz val="9"/>
        <rFont val="Calibri"/>
        <family val="2"/>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</si>
  <si>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</si>
  <si>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</si>
  <si>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</si>
  <si>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</si>
  <si>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</si>
  <si>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</si>
  <si>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</si>
  <si>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</si>
  <si>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</si>
  <si>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</si>
  <si>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</si>
  <si>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</si>
  <si>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</si>
  <si>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</si>
  <si>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</si>
  <si>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</si>
  <si>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</si>
  <si>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</si>
  <si>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</si>
  <si>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</si>
  <si>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</si>
  <si>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</si>
  <si>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</si>
  <si>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</si>
  <si>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</si>
  <si>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</si>
  <si>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</si>
  <si>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</si>
  <si>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</si>
  <si>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</si>
  <si>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rPr>
      <t>Round all amounts to the nearest dollar.</t>
    </r>
    <r>
      <rPr>
        <sz val="9"/>
        <rFont val="Calibri"/>
        <family val="2"/>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</si>
  <si>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</si>
  <si>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</si>
  <si>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</si>
  <si>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</si>
  <si>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indexed="8"/>
        <rFont val="Calibri"/>
        <family val="2"/>
      </rPr>
      <t>Fund-Functon-Object (use this format [00-0000-000])</t>
    </r>
    <r>
      <rPr>
        <i/>
        <sz val="11"/>
        <color indexed="8"/>
        <rFont val="Calibri"/>
        <family val="2"/>
      </rPr>
      <t xml:space="preserve"> of the account where the payment was made on each contract for the current year.  Use only the functions listed on page 30.</t>
    </r>
  </si>
  <si>
    <r>
      <t xml:space="preserve">1.  In column (A) enter the name of the </t>
    </r>
    <r>
      <rPr>
        <b/>
        <sz val="11"/>
        <color indexed="8"/>
        <rFont val="Calibri"/>
        <family val="2"/>
      </rPr>
      <t>Fund-Function-Object of the account</t>
    </r>
    <r>
      <rPr>
        <b/>
        <u/>
        <sz val="11"/>
        <color indexed="8"/>
        <rFont val="Calibri"/>
        <family val="2"/>
      </rPr>
      <t xml:space="preserve"> </t>
    </r>
    <r>
      <rPr>
        <i/>
        <sz val="11"/>
        <color indexed="8"/>
        <rFont val="Calibri"/>
        <family val="2"/>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</si>
  <si>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</si>
  <si>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</si>
  <si>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</si>
  <si>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</si>
  <si>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</si>
  <si>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</si>
  <si>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</si>
  <si>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</si>
  <si>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</si>
  <si>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</si>
  <si>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</si>
  <si>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</si>
  <si>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</si>
  <si>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</si>
  <si>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</si>
  <si>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</si>
  <si>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</si>
  <si>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</si>
  <si>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</si>
  <si>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</si>
  <si>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</si>
  <si>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</si>
  <si>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</si>
  <si>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rPr>
      <t>Public Act 97-0357</t>
    </r>
    <r>
      <rPr>
        <sz val="10"/>
        <color indexed="8"/>
        <rFont val="Calibri"/>
        <family val="2"/>
      </rPr>
      <t>)</t>
    </r>
  </si>
  <si>
    <r>
      <t xml:space="preserve">All </t>
    </r>
    <r>
      <rPr>
        <b/>
        <u/>
        <sz val="9"/>
        <rFont val="Calibri"/>
        <family val="2"/>
      </rPr>
      <t>Other</t>
    </r>
    <r>
      <rPr>
        <sz val="9"/>
        <rFont val="Calibri"/>
        <family val="2"/>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</si>
  <si>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</si>
  <si>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</si>
  <si>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</si>
  <si>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</si>
  <si>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</si>
  <si>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rPr>
      <t>MUST</t>
    </r>
    <r>
      <rPr>
        <b/>
        <sz val="9"/>
        <color indexed="12"/>
        <rFont val="Calibri"/>
        <family val="2"/>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</si>
  <si>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</si>
  <si>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</si>
  <si>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</si>
  <si>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</si>
  <si>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</si>
  <si>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</si>
  <si>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</si>
  <si>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</si>
  <si>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</si>
  <si>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</si>
  <si>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</si>
  <si>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</si>
  <si>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</si>
  <si>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</si>
  <si>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</si>
  <si>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</si>
  <si>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</si>
  <si>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</si>
  <si>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</si>
  <si>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</si>
  <si>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rPr>
      <t xml:space="preserve">Must be less than (P16, Col E-F, L63) </t>
    </r>
  </si>
  <si>
    <t>X</t>
  </si>
  <si>
    <t>24-032-0730-17</t>
  </si>
  <si>
    <t>GRUNDY</t>
  </si>
  <si>
    <t>GARDNER SOUTH-WILMINGTON HIGH SCHOOL</t>
  </si>
  <si>
    <t>500 E. MAIN ST.</t>
  </si>
  <si>
    <t>GARDNER</t>
  </si>
  <si>
    <t>MICHAEL PERROTT</t>
  </si>
  <si>
    <t>815-237-2176</t>
  </si>
  <si>
    <t>815-237-2842</t>
  </si>
  <si>
    <t>Janet L. Brown, CPA</t>
  </si>
  <si>
    <t>Janet L. Brown</t>
  </si>
  <si>
    <t>650 S. Broadway St., STE. 1</t>
  </si>
  <si>
    <t>Coal City</t>
  </si>
  <si>
    <t>IL</t>
  </si>
  <si>
    <t>815-634-8700</t>
  </si>
  <si>
    <t>815-634-8331</t>
  </si>
  <si>
    <t>065-012359</t>
  </si>
  <si>
    <t>j_cpa@sbcglobal.net</t>
  </si>
  <si>
    <t>x</t>
  </si>
  <si>
    <t>WORKING CASH BONDS</t>
  </si>
  <si>
    <t>BRACEVILLE, S. WILMINGTON, &amp; DWIGHT GRADE SCH</t>
  </si>
  <si>
    <t>GRUNDY COUNTY SPECIAL ED</t>
  </si>
  <si>
    <t>GRUNDY AREA VOCATIONAL</t>
  </si>
  <si>
    <t>PAGE 10 ACCT 1690 MISC. FOOD SERVICE $2,591</t>
  </si>
  <si>
    <t>PAGE 10 ACCT 1819 MISC. STUDENT RENTALS $4,087</t>
  </si>
  <si>
    <t>PAGE 10 ACCT 1999 EDU. MISC INCOME $18,414; OPER AND MAINT MISC INCOME $910, TORT MISC INCOME $2,020</t>
  </si>
  <si>
    <t>PAGE 15 ACCT 2190 HOME TUTORS/SPONSORS $16,242</t>
  </si>
  <si>
    <t>PAGE 20 ACCT 2190 HOME TUTORS/SPONSORS $159</t>
  </si>
  <si>
    <t>PAGE 18 ACCT 5400 BOND FEES $500</t>
  </si>
  <si>
    <t>10-2520-300</t>
  </si>
  <si>
    <t>NO CONTRACTS</t>
  </si>
  <si>
    <t>10-2520-100</t>
  </si>
  <si>
    <t>10-2520-200</t>
  </si>
  <si>
    <t>10-2520-400</t>
  </si>
  <si>
    <t>Municipal Retirement/Social Security-Support Services-Business Fiscal Services</t>
  </si>
  <si>
    <t>50-2520-200</t>
  </si>
  <si>
    <t>ED- Support Services-Business Fiscal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</si>
</sst>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54" x14ac:knownFonts="1">
    <font>
      <sz val="10"/>
      <name val="Arial"/>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b/>
      <u/>
      <sz val="8"/>
      <color indexed="10"/>
      <name val="Arial"/>
      <family val="2"/>
    </font>
    <font>
      <b/>
      <sz val="9"/>
      <name val="Calibri"/>
      <family val="2"/>
    </font>
    <font>
      <sz val="9"/>
      <name val="Calibri"/>
      <family val="2"/>
    </font>
    <font>
      <sz val="10"/>
      <name val="Calibri"/>
      <family val="2"/>
    </font>
    <font>
      <u/>
      <sz val="9"/>
      <color indexed="12"/>
      <name val="Calibri"/>
      <family val="2"/>
    </font>
    <font>
      <u/>
      <sz val="9"/>
      <name val="Calibri"/>
      <family val="2"/>
    </font>
    <font>
      <b/>
      <u/>
      <sz val="9"/>
      <name val="Calibri"/>
      <family val="2"/>
    </font>
    <font>
      <sz val="8"/>
      <name val="Calibri"/>
      <family val="2"/>
    </font>
    <font>
      <b/>
      <sz val="8"/>
      <name val="Calibri"/>
      <family val="2"/>
    </font>
    <font>
      <b/>
      <sz val="10"/>
      <name val="Calibri"/>
      <family val="2"/>
    </font>
    <font>
      <b/>
      <u/>
      <sz val="10"/>
      <name val="Calibri"/>
      <family val="2"/>
    </font>
    <font>
      <b/>
      <u/>
      <sz val="8"/>
      <name val="Calibri"/>
      <family val="2"/>
    </font>
    <font>
      <sz val="9"/>
      <color indexed="12"/>
      <name val="Calibri"/>
      <family val="2"/>
    </font>
    <font>
      <i/>
      <sz val="8"/>
      <name val="Calibri"/>
      <family val="2"/>
    </font>
    <font>
      <i/>
      <u/>
      <sz val="10"/>
      <name val="Calibri"/>
      <family val="2"/>
    </font>
    <font>
      <sz val="7"/>
      <name val="Calibri"/>
      <family val="2"/>
    </font>
    <font>
      <i/>
      <sz val="9"/>
      <name val="Calibri"/>
      <family val="2"/>
    </font>
    <font>
      <b/>
      <sz val="12"/>
      <name val="Calibri"/>
      <family val="2"/>
    </font>
    <font>
      <b/>
      <vertAlign val="superscript"/>
      <sz val="8"/>
      <name val="Calibri"/>
      <family val="2"/>
    </font>
    <font>
      <i/>
      <vertAlign val="superscript"/>
      <sz val="10"/>
      <name val="Calibri"/>
      <family val="2"/>
    </font>
    <font>
      <i/>
      <vertAlign val="superscript"/>
      <sz val="8"/>
      <name val="Calibri"/>
      <family val="2"/>
    </font>
    <font>
      <b/>
      <vertAlign val="superscript"/>
      <sz val="10"/>
      <name val="Calibri"/>
      <family val="2"/>
    </font>
    <font>
      <vertAlign val="superscript"/>
      <sz val="10"/>
      <name val="Calibri"/>
      <family val="2"/>
    </font>
    <font>
      <b/>
      <vertAlign val="superscript"/>
      <sz val="9"/>
      <name val="Calibri"/>
      <family val="2"/>
    </font>
    <font>
      <u/>
      <sz val="8"/>
      <name val="Calibri"/>
      <family val="2"/>
    </font>
    <font>
      <b/>
      <i/>
      <sz val="9"/>
      <color indexed="8"/>
      <name val="Calibri"/>
      <family val="2"/>
    </font>
    <font>
      <b/>
      <i/>
      <u/>
      <sz val="9"/>
      <color indexed="8"/>
      <name val="Calibri"/>
      <family val="2"/>
    </font>
    <font>
      <b/>
      <sz val="9"/>
      <color indexed="12"/>
      <name val="Calibri"/>
      <family val="2"/>
    </font>
    <font>
      <b/>
      <i/>
      <u/>
      <sz val="9"/>
      <color indexed="10"/>
      <name val="Calibri"/>
      <family val="2"/>
    </font>
    <font>
      <b/>
      <sz val="9"/>
      <color indexed="12"/>
      <name val="Calibri"/>
      <family val="2"/>
    </font>
    <font>
      <vertAlign val="superscript"/>
      <sz val="8"/>
      <name val="Calibri"/>
      <family val="2"/>
    </font>
    <font>
      <vertAlign val="superscript"/>
      <sz val="9"/>
      <name val="Calibri"/>
      <family val="2"/>
    </font>
    <font>
      <b/>
      <u/>
      <vertAlign val="superscript"/>
      <sz val="8"/>
      <name val="Calibri"/>
      <family val="2"/>
    </font>
    <font>
      <b/>
      <u/>
      <vertAlign val="superscript"/>
      <sz val="9"/>
      <name val="Calibri"/>
      <family val="2"/>
    </font>
    <font>
      <sz val="8"/>
      <name val="Calibri"/>
      <family val="2"/>
    </font>
    <font>
      <b/>
      <sz val="11"/>
      <color indexed="8"/>
      <name val="Calibri"/>
      <family val="2"/>
    </font>
    <font>
      <i/>
      <sz val="11"/>
      <color indexed="8"/>
      <name val="Calibri"/>
      <family val="2"/>
    </font>
    <font>
      <b/>
      <u/>
      <sz val="11"/>
      <color indexed="8"/>
      <name val="Calibri"/>
      <family val="2"/>
    </font>
    <font>
      <b/>
      <u/>
      <sz val="9"/>
      <color indexed="12"/>
      <name val="Calibri"/>
      <family val="2"/>
    </font>
    <font>
      <u/>
      <sz val="8"/>
      <color indexed="12"/>
      <name val="Calibri"/>
      <family val="2"/>
    </font>
    <font>
      <i/>
      <sz val="10"/>
      <color indexed="8"/>
      <name val="Calibri"/>
      <family val="2"/>
    </font>
    <font>
      <sz val="10"/>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u/>
      <sz val="8"/>
      <color rgb="FFFF0000"/>
      <name val="Times New Roman"/>
      <family val="1"/>
    </font>
    <font>
      <b/>
      <sz val="9"/>
      <name val="Calibri"/>
      <family val="2"/>
      <scheme val="minor"/>
    </font>
    <font>
      <sz val="9"/>
      <name val="Calibri"/>
      <family val="2"/>
      <scheme val="minor"/>
    </font>
    <font>
      <u/>
      <sz val="8"/>
      <color indexed="12"/>
      <name val="Calibri"/>
      <family val="2"/>
      <scheme val="minor"/>
    </font>
    <font>
      <u/>
      <sz val="9"/>
      <color indexed="12"/>
      <name val="Calibri"/>
      <family val="2"/>
      <scheme val="minor"/>
    </font>
    <font>
      <u/>
      <sz val="9"/>
      <name val="Calibri"/>
      <family val="2"/>
      <scheme val="minor"/>
    </font>
    <font>
      <sz val="8"/>
      <name val="Calibri"/>
      <family val="2"/>
      <scheme val="minor"/>
    </font>
    <font>
      <b/>
      <sz val="8"/>
      <name val="Calibri"/>
      <family val="2"/>
      <scheme val="minor"/>
    </font>
    <font>
      <sz val="10"/>
      <name val="Calibri"/>
      <family val="2"/>
      <scheme val="minor"/>
    </font>
    <font>
      <u/>
      <sz val="9"/>
      <color indexed="10"/>
      <name val="Calibri"/>
      <family val="2"/>
      <scheme val="minor"/>
    </font>
    <font>
      <b/>
      <i/>
      <sz val="9"/>
      <color indexed="12"/>
      <name val="Calibri"/>
      <family val="2"/>
      <scheme val="minor"/>
    </font>
    <font>
      <i/>
      <sz val="9"/>
      <color indexed="12"/>
      <name val="Calibri"/>
      <family val="2"/>
      <scheme val="minor"/>
    </font>
    <font>
      <b/>
      <u/>
      <sz val="9"/>
      <name val="Calibri"/>
      <family val="2"/>
      <scheme val="minor"/>
    </font>
    <font>
      <b/>
      <sz val="7"/>
      <name val="Calibri"/>
      <family val="2"/>
      <scheme val="minor"/>
    </font>
    <font>
      <b/>
      <u/>
      <sz val="10"/>
      <name val="Calibri"/>
      <family val="2"/>
      <scheme val="minor"/>
    </font>
    <font>
      <b/>
      <sz val="11"/>
      <name val="Calibri"/>
      <family val="2"/>
      <scheme val="minor"/>
    </font>
    <font>
      <i/>
      <sz val="8"/>
      <name val="Calibri"/>
      <family val="2"/>
      <scheme val="minor"/>
    </font>
    <font>
      <b/>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9"/>
      <color theme="1"/>
      <name val="Calibri"/>
      <family val="2"/>
      <scheme val="minor"/>
    </font>
    <font>
      <sz val="8"/>
      <color theme="1"/>
      <name val="Calibri"/>
      <family val="2"/>
      <scheme val="minor"/>
    </font>
    <font>
      <b/>
      <i/>
      <sz val="10"/>
      <name val="Calibri"/>
      <family val="2"/>
      <scheme val="minor"/>
    </font>
    <font>
      <i/>
      <sz val="10"/>
      <name val="Calibri"/>
      <family val="2"/>
      <scheme val="minor"/>
    </font>
    <font>
      <i/>
      <u/>
      <sz val="9"/>
      <color indexed="10"/>
      <name val="Calibri"/>
      <family val="2"/>
      <scheme val="minor"/>
    </font>
    <font>
      <i/>
      <sz val="9"/>
      <name val="Calibri"/>
      <family val="2"/>
      <scheme val="minor"/>
    </font>
    <font>
      <b/>
      <sz val="8"/>
      <color indexed="10"/>
      <name val="Calibri"/>
      <family val="2"/>
      <scheme val="minor"/>
    </font>
    <font>
      <b/>
      <sz val="9"/>
      <color indexed="10"/>
      <name val="Calibri"/>
      <family val="2"/>
      <scheme val="minor"/>
    </font>
    <font>
      <sz val="7"/>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b/>
      <sz val="12"/>
      <name val="Calibri"/>
      <family val="2"/>
      <scheme val="minor"/>
    </font>
    <font>
      <vertAlign val="superscript"/>
      <sz val="10"/>
      <name val="Calibri"/>
      <family val="2"/>
      <scheme val="minor"/>
    </font>
    <font>
      <b/>
      <i/>
      <u/>
      <sz val="8"/>
      <name val="Calibri"/>
      <family val="2"/>
      <scheme val="minor"/>
    </font>
    <font>
      <b/>
      <u/>
      <sz val="8"/>
      <name val="Calibri"/>
      <family val="2"/>
      <scheme val="minor"/>
    </font>
    <font>
      <b/>
      <i/>
      <u/>
      <sz val="10"/>
      <color rgb="FFFF0000"/>
      <name val="Calibri"/>
      <family val="2"/>
      <scheme val="minor"/>
    </font>
    <font>
      <sz val="9"/>
      <color indexed="56"/>
      <name val="Calibri"/>
      <family val="2"/>
      <scheme val="minor"/>
    </font>
    <font>
      <b/>
      <sz val="9"/>
      <color indexed="12"/>
      <name val="Calibri"/>
      <family val="2"/>
      <scheme val="minor"/>
    </font>
    <font>
      <b/>
      <sz val="9"/>
      <color indexed="56"/>
      <name val="Calibri"/>
      <family val="2"/>
      <scheme val="minor"/>
    </font>
    <font>
      <sz val="9"/>
      <color indexed="12"/>
      <name val="Calibri"/>
      <family val="2"/>
      <scheme val="minor"/>
    </font>
    <font>
      <b/>
      <sz val="9"/>
      <color rgb="FF0000FF"/>
      <name val="Calibri"/>
      <family val="2"/>
      <scheme val="minor"/>
    </font>
    <font>
      <u/>
      <sz val="8"/>
      <color theme="10"/>
      <name val="Calibri"/>
      <family val="2"/>
      <scheme val="minor"/>
    </font>
    <font>
      <u/>
      <sz val="8"/>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i/>
      <sz val="9"/>
      <name val="Calibri"/>
      <family val="2"/>
      <scheme val="minor"/>
    </font>
    <font>
      <b/>
      <sz val="8"/>
      <color rgb="FFFF0000"/>
      <name val="Calibri"/>
      <family val="2"/>
      <scheme val="minor"/>
    </font>
    <font>
      <i/>
      <sz val="9"/>
      <color rgb="FF0000FF"/>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6"/>
      <name val="Calibri"/>
      <family val="2"/>
      <scheme val="minor"/>
    </font>
    <font>
      <sz val="10"/>
      <color theme="0"/>
      <name val="Calibri"/>
      <family val="2"/>
      <scheme val="minor"/>
    </font>
    <font>
      <b/>
      <sz val="9"/>
      <color theme="1"/>
      <name val="Calibri"/>
      <family val="2"/>
      <scheme val="minor"/>
    </font>
    <font>
      <sz val="14"/>
      <color theme="1"/>
      <name val="Calibri"/>
      <family val="2"/>
      <scheme val="minor"/>
    </font>
    <font>
      <u/>
      <sz val="9"/>
      <color rgb="FFFF0000"/>
      <name val="Calibri"/>
      <family val="2"/>
      <scheme val="minor"/>
    </font>
    <font>
      <i/>
      <sz val="8"/>
      <color rgb="FFC00000"/>
      <name val="Calibri"/>
      <family val="2"/>
      <scheme val="minor"/>
    </font>
    <font>
      <b/>
      <sz val="10"/>
      <color rgb="FFFF0000"/>
      <name val="Arial"/>
      <family val="2"/>
    </font>
    <font>
      <b/>
      <i/>
      <u/>
      <sz val="9"/>
      <name val="Calibri"/>
      <family val="2"/>
      <scheme val="minor"/>
    </font>
    <font>
      <i/>
      <u/>
      <sz val="9"/>
      <name val="Calibri"/>
      <family val="2"/>
      <scheme val="minor"/>
    </font>
    <font>
      <sz val="11"/>
      <name val="Calibri"/>
      <family val="2"/>
      <scheme val="minor"/>
    </font>
    <font>
      <sz val="12"/>
      <color theme="1"/>
      <name val="Calibri"/>
      <family val="2"/>
      <scheme val="minor"/>
    </font>
    <font>
      <b/>
      <sz val="10"/>
      <color rgb="FF0000FF"/>
      <name val="Calibri"/>
      <family val="2"/>
      <scheme val="minor"/>
    </font>
    <font>
      <b/>
      <u/>
      <sz val="11"/>
      <color indexed="12"/>
      <name val="Calibri"/>
      <family val="2"/>
      <scheme val="minor"/>
    </font>
  </fonts>
  <fills count="28">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32"/>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theme="4"/>
        <bgColor theme="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CC"/>
        <bgColor indexed="64"/>
      </patternFill>
    </fill>
    <fill>
      <patternFill patternType="solid">
        <fgColor rgb="FFDDDDDD"/>
        <bgColor indexed="64"/>
      </patternFill>
    </fill>
    <fill>
      <patternFill patternType="solid">
        <fgColor theme="9" tint="0.59999389629810485"/>
        <bgColor indexed="64"/>
      </patternFill>
    </fill>
    <fill>
      <patternFill patternType="solid">
        <fgColor theme="4"/>
        <bgColor indexed="64"/>
      </patternFill>
    </fill>
    <fill>
      <patternFill patternType="solid">
        <fgColor rgb="FFC0C0C0"/>
        <bgColor indexed="64"/>
      </patternFill>
    </fill>
    <fill>
      <patternFill patternType="solid">
        <fgColor theme="0" tint="-0.249977111117893"/>
        <bgColor indexed="64"/>
      </patternFill>
    </fill>
  </fills>
  <borders count="15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55"/>
      </left>
      <right style="thin">
        <color indexed="55"/>
      </right>
      <top style="thin">
        <color indexed="55"/>
      </top>
      <bottom style="thin">
        <color indexed="55"/>
      </bottom>
      <diagonal/>
    </border>
    <border>
      <left/>
      <right/>
      <top/>
      <bottom style="double">
        <color indexed="55"/>
      </bottom>
      <diagonal/>
    </border>
    <border>
      <left/>
      <right/>
      <top style="double">
        <color indexed="55"/>
      </top>
      <bottom/>
      <diagonal/>
    </border>
    <border>
      <left/>
      <right/>
      <top style="thin">
        <color indexed="22"/>
      </top>
      <bottom style="thin">
        <color indexed="22"/>
      </bottom>
      <diagonal/>
    </border>
    <border>
      <left/>
      <right/>
      <top/>
      <bottom style="thin">
        <color indexed="64"/>
      </bottom>
      <diagonal/>
    </border>
    <border>
      <left/>
      <right/>
      <top style="thin">
        <color indexed="55"/>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double">
        <color indexed="22"/>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style="double">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thin">
        <color indexed="22"/>
      </bottom>
      <diagonal/>
    </border>
    <border>
      <left style="thin">
        <color indexed="22"/>
      </left>
      <right/>
      <top style="double">
        <color indexed="22"/>
      </top>
      <bottom style="thin">
        <color indexed="22"/>
      </bottom>
      <diagonal/>
    </border>
    <border>
      <left/>
      <right style="thin">
        <color indexed="22"/>
      </right>
      <top style="double">
        <color indexed="22"/>
      </top>
      <bottom style="thin">
        <color indexed="22"/>
      </bottom>
      <diagonal/>
    </border>
    <border>
      <left/>
      <right style="thin">
        <color indexed="22"/>
      </right>
      <top style="double">
        <color indexed="22"/>
      </top>
      <bottom/>
      <diagonal/>
    </border>
    <border>
      <left style="thin">
        <color indexed="22"/>
      </left>
      <right/>
      <top style="double">
        <color indexed="22"/>
      </top>
      <bottom style="double">
        <color indexed="22"/>
      </bottom>
      <diagonal/>
    </border>
    <border>
      <left style="thin">
        <color indexed="22"/>
      </left>
      <right/>
      <top style="thin">
        <color indexed="22"/>
      </top>
      <bottom style="double">
        <color indexed="22"/>
      </bottom>
      <diagonal/>
    </border>
    <border>
      <left style="thin">
        <color indexed="22"/>
      </left>
      <right/>
      <top/>
      <bottom style="double">
        <color indexed="22"/>
      </bottom>
      <diagonal/>
    </border>
    <border>
      <left style="thin">
        <color indexed="22"/>
      </left>
      <right/>
      <top style="double">
        <color indexed="22"/>
      </top>
      <bottom/>
      <diagonal/>
    </border>
    <border>
      <left/>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right style="thin">
        <color indexed="55"/>
      </right>
      <top/>
      <bottom style="thin">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right style="thin">
        <color indexed="55"/>
      </right>
      <top/>
      <bottom/>
      <diagonal/>
    </border>
    <border>
      <left style="thin">
        <color indexed="55"/>
      </left>
      <right/>
      <top/>
      <bottom style="thin">
        <color indexed="55"/>
      </bottom>
      <diagonal/>
    </border>
    <border>
      <left style="thin">
        <color indexed="55"/>
      </left>
      <right/>
      <top/>
      <bottom/>
      <diagonal/>
    </border>
    <border>
      <left style="double">
        <color indexed="55"/>
      </left>
      <right/>
      <top/>
      <bottom/>
      <diagonal/>
    </border>
    <border>
      <left style="thin">
        <color indexed="22"/>
      </left>
      <right style="thin">
        <color indexed="22"/>
      </right>
      <top style="thin">
        <color indexed="22"/>
      </top>
      <bottom style="thin">
        <color indexed="55"/>
      </bottom>
      <diagonal/>
    </border>
    <border>
      <left/>
      <right style="double">
        <color indexed="22"/>
      </right>
      <top style="thin">
        <color indexed="22"/>
      </top>
      <bottom/>
      <diagonal/>
    </border>
    <border>
      <left/>
      <right style="double">
        <color indexed="22"/>
      </right>
      <top/>
      <bottom/>
      <diagonal/>
    </border>
    <border>
      <left/>
      <right/>
      <top/>
      <bottom style="double">
        <color indexed="22"/>
      </bottom>
      <diagonal/>
    </border>
    <border>
      <left/>
      <right style="double">
        <color indexed="22"/>
      </right>
      <top/>
      <bottom style="double">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64"/>
      </left>
      <right style="thin">
        <color indexed="64"/>
      </right>
      <top style="thin">
        <color indexed="64"/>
      </top>
      <bottom style="thin">
        <color indexed="64"/>
      </bottom>
      <diagonal/>
    </border>
    <border>
      <left/>
      <right/>
      <top/>
      <bottom style="dashed">
        <color indexed="55"/>
      </bottom>
      <diagonal/>
    </border>
    <border>
      <left/>
      <right/>
      <top style="dashed">
        <color indexed="55"/>
      </top>
      <bottom style="dashed">
        <color indexed="55"/>
      </bottom>
      <diagonal/>
    </border>
    <border>
      <left/>
      <right/>
      <top style="thin">
        <color indexed="64"/>
      </top>
      <bottom style="thin">
        <color indexed="64"/>
      </bottom>
      <diagonal/>
    </border>
    <border>
      <left/>
      <right style="thin">
        <color indexed="64"/>
      </right>
      <top style="thin">
        <color indexed="55"/>
      </top>
      <bottom/>
      <diagonal/>
    </border>
    <border>
      <left style="thin">
        <color indexed="23"/>
      </left>
      <right style="thin">
        <color indexed="23"/>
      </right>
      <top/>
      <bottom/>
      <diagonal/>
    </border>
    <border>
      <left style="thin">
        <color indexed="23"/>
      </left>
      <right style="thin">
        <color indexed="55"/>
      </right>
      <top/>
      <bottom/>
      <diagonal/>
    </border>
    <border>
      <left style="thin">
        <color indexed="23"/>
      </left>
      <right style="thin">
        <color indexed="23"/>
      </right>
      <top/>
      <bottom style="thin">
        <color indexed="23"/>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55"/>
      </top>
      <bottom style="thin">
        <color indexed="64"/>
      </bottom>
      <diagonal/>
    </border>
    <border>
      <left/>
      <right/>
      <top style="double">
        <color indexed="22"/>
      </top>
      <bottom style="double">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22"/>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22"/>
      </right>
      <top style="thin">
        <color indexed="22"/>
      </top>
      <bottom style="double">
        <color indexed="22"/>
      </bottom>
      <diagonal/>
    </border>
    <border>
      <left/>
      <right style="thin">
        <color indexed="22"/>
      </right>
      <top/>
      <bottom style="double">
        <color indexed="22"/>
      </bottom>
      <diagonal/>
    </border>
    <border>
      <left/>
      <right/>
      <top style="thin">
        <color indexed="22"/>
      </top>
      <bottom style="double">
        <color indexed="22"/>
      </bottom>
      <diagonal/>
    </border>
    <border>
      <left/>
      <right style="thin">
        <color indexed="22"/>
      </right>
      <top style="double">
        <color indexed="22"/>
      </top>
      <bottom style="double">
        <color indexed="22"/>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top style="thin">
        <color indexed="55"/>
      </top>
      <bottom style="double">
        <color indexed="55"/>
      </bottom>
      <diagonal/>
    </border>
    <border>
      <left/>
      <right/>
      <top style="thin">
        <color indexed="55"/>
      </top>
      <bottom style="double">
        <color indexed="55"/>
      </bottom>
      <diagonal/>
    </border>
    <border>
      <left/>
      <right/>
      <top style="double">
        <color indexed="55"/>
      </top>
      <bottom style="double">
        <color indexed="55"/>
      </bottom>
      <diagonal/>
    </border>
    <border>
      <left style="thin">
        <color indexed="55"/>
      </left>
      <right style="thin">
        <color indexed="55"/>
      </right>
      <top/>
      <bottom style="double">
        <color indexed="55"/>
      </bottom>
      <diagonal/>
    </border>
    <border>
      <left style="medium">
        <color indexed="64"/>
      </left>
      <right style="medium">
        <color indexed="64"/>
      </right>
      <top style="medium">
        <color indexed="64"/>
      </top>
      <bottom style="medium">
        <color indexed="64"/>
      </bottom>
      <diagonal/>
    </border>
    <border>
      <left/>
      <right/>
      <top style="double">
        <color indexed="22"/>
      </top>
      <bottom/>
      <diagonal/>
    </border>
    <border>
      <left/>
      <right style="double">
        <color indexed="22"/>
      </right>
      <top style="double">
        <color indexed="22"/>
      </top>
      <bottom/>
      <diagonal/>
    </border>
    <border>
      <left/>
      <right/>
      <top/>
      <bottom style="double">
        <color indexed="23"/>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thin">
        <color indexed="55"/>
      </top>
      <bottom style="double">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right style="double">
        <color indexed="22"/>
      </right>
      <top/>
      <bottom style="thin">
        <color indexed="22"/>
      </bottom>
      <diagonal/>
    </border>
    <border>
      <left/>
      <right style="thin">
        <color indexed="64"/>
      </right>
      <top style="thin">
        <color indexed="64"/>
      </top>
      <bottom style="thin">
        <color indexed="64"/>
      </bottom>
      <diagonal/>
    </border>
    <border>
      <left style="thin">
        <color theme="0" tint="-0.24994659260841701"/>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tint="-0.14999847407452621"/>
      </left>
      <right/>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right/>
      <top style="thin">
        <color theme="0" tint="-0.34998626667073579"/>
      </top>
      <bottom/>
      <diagonal/>
    </border>
    <border>
      <left/>
      <right style="thin">
        <color theme="0" tint="-0.24994659260841701"/>
      </right>
      <top style="thin">
        <color indexed="22"/>
      </top>
      <bottom style="thin">
        <color indexed="22"/>
      </bottom>
      <diagonal/>
    </border>
    <border>
      <left/>
      <right/>
      <top/>
      <bottom style="thin">
        <color theme="0" tint="-0.499984740745262"/>
      </bottom>
      <diagonal/>
    </border>
    <border>
      <left style="thin">
        <color theme="0" tint="-0.14999847407452621"/>
      </left>
      <right style="thin">
        <color theme="0" tint="-0.14999847407452621"/>
      </right>
      <top/>
      <bottom/>
      <diagonal/>
    </border>
    <border>
      <left style="thin">
        <color indexed="22"/>
      </left>
      <right style="thin">
        <color indexed="22"/>
      </right>
      <top style="thin">
        <color theme="0" tint="-0.34998626667073579"/>
      </top>
      <bottom style="thin">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bottom/>
      <diagonal/>
    </border>
    <border>
      <left style="thin">
        <color theme="0" tint="-0.24994659260841701"/>
      </left>
      <right/>
      <top/>
      <bottom style="thin">
        <color indexed="22"/>
      </bottom>
      <diagonal/>
    </border>
    <border>
      <left/>
      <right/>
      <top/>
      <bottom style="thin">
        <color theme="0" tint="-0.34998626667073579"/>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s>
  <cellStyleXfs count="19">
    <xf numFmtId="0" fontId="0" fillId="0" borderId="0"/>
    <xf numFmtId="43" fontId="1" fillId="0" borderId="0" applyFont="0" applyFill="0" applyBorder="0" applyAlignment="0" applyProtection="0"/>
    <xf numFmtId="0" fontId="24" fillId="0" borderId="0" applyNumberFormat="0" applyFill="0" applyBorder="0" applyAlignment="0" applyProtection="0">
      <alignment vertical="top"/>
      <protection locked="0"/>
    </xf>
    <xf numFmtId="0" fontId="82" fillId="0" borderId="0" applyNumberFormat="0" applyFill="0" applyBorder="0" applyAlignment="0" applyProtection="0"/>
    <xf numFmtId="0" fontId="1" fillId="0" borderId="0"/>
    <xf numFmtId="0" fontId="80" fillId="0" borderId="0"/>
    <xf numFmtId="0" fontId="80" fillId="0" borderId="0"/>
    <xf numFmtId="0" fontId="80" fillId="0" borderId="0"/>
    <xf numFmtId="0" fontId="80" fillId="0" borderId="0"/>
    <xf numFmtId="0" fontId="8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cellStyleXfs>
  <cellXfs count="2495">
    <xf numFmtId="0" fontId="0" fillId="0" borderId="0" xfId="0"/>
    <xf numFmtId="0" fontId="1" fillId="0" borderId="0" xfId="0" applyFont="1"/>
    <xf numFmtId="0" fontId="6" fillId="0" borderId="0" xfId="0" applyFont="1"/>
    <xf numFmtId="0" fontId="0" fillId="0" borderId="0" xfId="0" applyAlignment="1">
      <alignment horizontal="left" vertical="center"/>
    </xf>
    <xf numFmtId="0" fontId="2" fillId="0" borderId="0" xfId="0" applyFont="1"/>
    <xf numFmtId="0" fontId="0" fillId="0" borderId="0" xfId="0" applyProtection="1"/>
    <xf numFmtId="0" fontId="0" fillId="0" borderId="0" xfId="0" applyBorder="1" applyProtection="1"/>
    <xf numFmtId="0" fontId="6" fillId="0" borderId="0" xfId="0" applyFont="1" applyAlignment="1"/>
    <xf numFmtId="0" fontId="0" fillId="0" borderId="0" xfId="0" applyFill="1"/>
    <xf numFmtId="0" fontId="6" fillId="0" borderId="0" xfId="0" applyFont="1" applyFill="1"/>
    <xf numFmtId="0" fontId="15" fillId="0" borderId="0" xfId="0" applyFont="1" applyProtection="1"/>
    <xf numFmtId="0" fontId="15" fillId="0" borderId="0" xfId="0" applyFont="1" applyProtection="1">
      <protection locked="0"/>
    </xf>
    <xf numFmtId="0" fontId="1" fillId="0" borderId="0" xfId="0" applyFont="1" applyProtection="1"/>
    <xf numFmtId="0" fontId="0" fillId="0" borderId="0" xfId="0" applyFill="1" applyProtection="1"/>
    <xf numFmtId="0" fontId="17" fillId="0" borderId="0" xfId="0" applyFont="1" applyAlignment="1" applyProtection="1">
      <alignment horizontal="right" vertical="top"/>
    </xf>
    <xf numFmtId="164" fontId="6" fillId="0" borderId="0" xfId="0" applyNumberFormat="1" applyFont="1" applyAlignment="1" applyProtection="1">
      <alignment horizontal="left" wrapText="1"/>
    </xf>
    <xf numFmtId="0" fontId="6" fillId="0" borderId="0" xfId="0" applyFont="1" applyAlignment="1">
      <alignment horizontal="left" wrapText="1"/>
    </xf>
    <xf numFmtId="49" fontId="19" fillId="0" borderId="0" xfId="0" applyNumberFormat="1" applyFont="1" applyAlignment="1">
      <alignment horizontal="right" vertical="top" indent="1"/>
    </xf>
    <xf numFmtId="49" fontId="19" fillId="0" borderId="0" xfId="0" applyNumberFormat="1" applyFont="1" applyAlignment="1">
      <alignment horizontal="right" vertical="top"/>
    </xf>
    <xf numFmtId="0" fontId="0" fillId="0" borderId="0" xfId="0" applyAlignment="1"/>
    <xf numFmtId="0" fontId="6" fillId="0" borderId="0" xfId="0" applyFont="1" applyAlignment="1">
      <alignment horizontal="left"/>
    </xf>
    <xf numFmtId="0" fontId="16" fillId="0" borderId="0" xfId="0" applyFont="1"/>
    <xf numFmtId="49" fontId="21" fillId="0" borderId="0" xfId="0" applyNumberFormat="1" applyFont="1" applyAlignment="1">
      <alignment horizontal="right" vertical="top" indent="1"/>
    </xf>
    <xf numFmtId="0" fontId="17" fillId="0" borderId="0" xfId="0" applyFont="1" applyAlignment="1" applyProtection="1">
      <alignment horizontal="left" vertical="center" wrapText="1"/>
    </xf>
    <xf numFmtId="0" fontId="0" fillId="0" borderId="0" xfId="0" applyAlignment="1">
      <alignment horizontal="left" vertical="center" wrapText="1"/>
    </xf>
    <xf numFmtId="49" fontId="19" fillId="0" borderId="0" xfId="0" applyNumberFormat="1" applyFont="1" applyAlignment="1">
      <alignment horizontal="right" vertical="center"/>
    </xf>
    <xf numFmtId="0" fontId="5" fillId="0" borderId="0" xfId="17" applyFont="1" applyBorder="1" applyAlignment="1" applyProtection="1">
      <alignment vertical="center"/>
    </xf>
    <xf numFmtId="0" fontId="7" fillId="0" borderId="0" xfId="17" applyNumberFormat="1" applyFont="1" applyBorder="1" applyAlignment="1" applyProtection="1">
      <alignment horizontal="left" vertical="center"/>
    </xf>
    <xf numFmtId="0" fontId="7" fillId="0" borderId="0" xfId="17" applyNumberFormat="1" applyFont="1" applyBorder="1" applyAlignment="1" applyProtection="1">
      <alignment vertical="center"/>
    </xf>
    <xf numFmtId="0" fontId="2" fillId="0" borderId="0" xfId="17" applyNumberFormat="1" applyFont="1" applyBorder="1" applyAlignment="1" applyProtection="1">
      <alignment vertical="center"/>
    </xf>
    <xf numFmtId="0" fontId="5" fillId="0" borderId="0" xfId="17" applyNumberFormat="1" applyFont="1" applyBorder="1" applyAlignment="1" applyProtection="1">
      <alignment vertical="center"/>
    </xf>
    <xf numFmtId="0" fontId="5" fillId="0" borderId="0" xfId="17" applyNumberFormat="1" applyFont="1" applyBorder="1" applyAlignment="1" applyProtection="1">
      <alignment horizontal="left" vertical="center"/>
    </xf>
    <xf numFmtId="0" fontId="2" fillId="0" borderId="0" xfId="17" applyNumberFormat="1" applyFont="1" applyBorder="1" applyAlignment="1" applyProtection="1">
      <alignment horizontal="left" vertical="center"/>
    </xf>
    <xf numFmtId="0" fontId="5" fillId="0" borderId="0" xfId="0" applyNumberFormat="1" applyFont="1" applyBorder="1" applyAlignment="1" applyProtection="1">
      <alignment vertical="center"/>
    </xf>
    <xf numFmtId="0" fontId="5" fillId="0" borderId="0" xfId="17" applyNumberFormat="1" applyFont="1" applyBorder="1" applyAlignment="1" applyProtection="1">
      <alignment horizontal="centerContinuous" vertical="center"/>
    </xf>
    <xf numFmtId="0" fontId="15" fillId="0" borderId="0" xfId="0" applyFont="1" applyFill="1" applyProtection="1"/>
    <xf numFmtId="0" fontId="5" fillId="0" borderId="0" xfId="17" applyFont="1" applyBorder="1" applyAlignment="1" applyProtection="1">
      <alignment horizontal="left" vertical="center"/>
    </xf>
    <xf numFmtId="0" fontId="23" fillId="0" borderId="0" xfId="17" applyFont="1" applyBorder="1" applyAlignment="1" applyProtection="1">
      <alignment vertical="center"/>
    </xf>
    <xf numFmtId="0" fontId="4" fillId="0" borderId="0" xfId="17" applyFont="1" applyBorder="1" applyAlignment="1" applyProtection="1">
      <alignment horizontal="center" vertical="center"/>
    </xf>
    <xf numFmtId="0" fontId="4" fillId="0" borderId="0" xfId="17" applyFont="1" applyBorder="1" applyAlignment="1" applyProtection="1">
      <alignment horizontal="left" vertical="center"/>
    </xf>
    <xf numFmtId="0" fontId="7" fillId="0" borderId="0" xfId="17" applyNumberFormat="1" applyFont="1" applyBorder="1" applyAlignment="1" applyProtection="1">
      <alignment horizontal="center" vertical="center"/>
    </xf>
    <xf numFmtId="0" fontId="2" fillId="0" borderId="0" xfId="17" applyFont="1" applyBorder="1" applyAlignment="1" applyProtection="1">
      <alignment vertical="center"/>
    </xf>
    <xf numFmtId="0" fontId="3" fillId="0" borderId="0" xfId="17" applyFont="1" applyBorder="1" applyAlignment="1" applyProtection="1">
      <alignment horizontal="left" vertical="center"/>
    </xf>
    <xf numFmtId="0" fontId="5" fillId="0" borderId="0" xfId="17" quotePrefix="1" applyNumberFormat="1" applyFont="1" applyBorder="1" applyAlignment="1" applyProtection="1">
      <alignment horizontal="left" vertical="center"/>
    </xf>
    <xf numFmtId="0" fontId="2" fillId="0" borderId="3" xfId="17" applyFont="1" applyBorder="1" applyAlignment="1" applyProtection="1">
      <alignment vertical="center"/>
    </xf>
    <xf numFmtId="0" fontId="5" fillId="0" borderId="4" xfId="17" applyFont="1" applyBorder="1" applyAlignment="1" applyProtection="1">
      <alignment vertical="center"/>
    </xf>
    <xf numFmtId="0" fontId="5" fillId="0" borderId="5" xfId="17" applyFont="1" applyBorder="1" applyAlignment="1" applyProtection="1">
      <alignment vertical="center"/>
    </xf>
    <xf numFmtId="0" fontId="2" fillId="0" borderId="6" xfId="17" applyFont="1" applyBorder="1" applyAlignment="1" applyProtection="1">
      <alignment vertical="center"/>
    </xf>
    <xf numFmtId="0" fontId="5" fillId="0" borderId="7" xfId="17" applyFont="1" applyBorder="1" applyAlignment="1" applyProtection="1">
      <alignment vertical="center"/>
    </xf>
    <xf numFmtId="0" fontId="7" fillId="0" borderId="0" xfId="0" applyNumberFormat="1" applyFont="1" applyFill="1" applyBorder="1" applyAlignment="1" applyProtection="1">
      <alignment vertical="center"/>
    </xf>
    <xf numFmtId="0" fontId="2" fillId="0" borderId="4" xfId="17" applyNumberFormat="1" applyFont="1" applyBorder="1" applyAlignment="1" applyProtection="1">
      <alignment vertical="center"/>
    </xf>
    <xf numFmtId="0" fontId="5" fillId="0" borderId="4" xfId="17" applyNumberFormat="1" applyFont="1" applyBorder="1" applyAlignment="1" applyProtection="1">
      <alignment vertical="center"/>
    </xf>
    <xf numFmtId="0" fontId="5" fillId="0" borderId="8" xfId="17" applyNumberFormat="1" applyFont="1" applyBorder="1" applyAlignment="1" applyProtection="1">
      <alignment vertical="center"/>
    </xf>
    <xf numFmtId="0" fontId="5" fillId="0" borderId="5" xfId="17" applyNumberFormat="1" applyFont="1" applyBorder="1" applyAlignment="1" applyProtection="1">
      <alignment horizontal="left" vertical="center"/>
    </xf>
    <xf numFmtId="0" fontId="5" fillId="0" borderId="6" xfId="17" applyNumberFormat="1" applyFont="1" applyBorder="1" applyAlignment="1" applyProtection="1">
      <alignment vertical="center"/>
    </xf>
    <xf numFmtId="0" fontId="5" fillId="0" borderId="7" xfId="17" applyNumberFormat="1" applyFont="1" applyBorder="1" applyAlignment="1" applyProtection="1">
      <alignment vertical="center"/>
    </xf>
    <xf numFmtId="0" fontId="2" fillId="0" borderId="5" xfId="17" applyNumberFormat="1" applyFont="1" applyBorder="1" applyAlignment="1" applyProtection="1">
      <alignment horizontal="left" vertical="center"/>
    </xf>
    <xf numFmtId="0" fontId="5" fillId="0" borderId="5" xfId="17" applyNumberFormat="1" applyFont="1" applyBorder="1" applyAlignment="1" applyProtection="1">
      <alignment vertical="center"/>
    </xf>
    <xf numFmtId="0" fontId="5" fillId="0" borderId="4" xfId="17" applyNumberFormat="1" applyFont="1" applyFill="1" applyBorder="1" applyAlignment="1" applyProtection="1">
      <alignment vertical="center"/>
    </xf>
    <xf numFmtId="0" fontId="7" fillId="0" borderId="4" xfId="0" applyNumberFormat="1" applyFont="1" applyFill="1" applyBorder="1" applyAlignment="1" applyProtection="1">
      <alignment vertical="center"/>
    </xf>
    <xf numFmtId="0" fontId="7" fillId="0" borderId="5" xfId="0" applyNumberFormat="1" applyFont="1" applyFill="1" applyBorder="1" applyAlignment="1" applyProtection="1">
      <alignment vertical="center"/>
    </xf>
    <xf numFmtId="0" fontId="7" fillId="0" borderId="7" xfId="0" applyNumberFormat="1" applyFont="1" applyFill="1" applyBorder="1" applyAlignment="1" applyProtection="1">
      <alignment vertical="center"/>
    </xf>
    <xf numFmtId="0" fontId="2" fillId="0" borderId="5" xfId="17" applyNumberFormat="1" applyFont="1" applyFill="1" applyBorder="1" applyAlignment="1" applyProtection="1">
      <alignment vertical="center"/>
    </xf>
    <xf numFmtId="0" fontId="2" fillId="0" borderId="3" xfId="17" quotePrefix="1" applyNumberFormat="1" applyFont="1" applyBorder="1" applyAlignment="1" applyProtection="1">
      <alignment horizontal="left" vertical="center"/>
    </xf>
    <xf numFmtId="0" fontId="5" fillId="0" borderId="6" xfId="17" applyNumberFormat="1" applyFont="1" applyBorder="1" applyAlignment="1" applyProtection="1">
      <alignment horizontal="right" vertical="center"/>
    </xf>
    <xf numFmtId="0" fontId="2" fillId="0" borderId="0" xfId="0" applyFont="1" applyAlignment="1">
      <alignment horizontal="left" vertical="center"/>
    </xf>
    <xf numFmtId="0" fontId="2" fillId="0" borderId="0" xfId="0" applyFont="1" applyAlignment="1"/>
    <xf numFmtId="0" fontId="0" fillId="0" borderId="4" xfId="0" applyNumberFormat="1" applyBorder="1" applyAlignment="1">
      <alignment horizontal="left" vertical="center"/>
    </xf>
    <xf numFmtId="0" fontId="5" fillId="0" borderId="3" xfId="17" applyFont="1" applyBorder="1" applyAlignment="1" applyProtection="1">
      <alignment vertical="center"/>
    </xf>
    <xf numFmtId="0" fontId="2" fillId="0" borderId="4" xfId="0" applyNumberFormat="1" applyFont="1" applyBorder="1" applyAlignment="1">
      <alignment horizontal="left" vertical="center"/>
    </xf>
    <xf numFmtId="0" fontId="2" fillId="0" borderId="7" xfId="17" applyNumberFormat="1" applyFont="1" applyBorder="1" applyAlignment="1" applyProtection="1">
      <alignment vertical="center"/>
    </xf>
    <xf numFmtId="0" fontId="2" fillId="0" borderId="5" xfId="17" applyNumberFormat="1" applyFont="1" applyBorder="1" applyAlignment="1" applyProtection="1">
      <alignment vertical="center"/>
    </xf>
    <xf numFmtId="0" fontId="2" fillId="0" borderId="4" xfId="17" applyNumberFormat="1" applyFont="1" applyBorder="1" applyAlignment="1" applyProtection="1">
      <alignment horizontal="left" vertical="center"/>
    </xf>
    <xf numFmtId="0" fontId="2" fillId="0" borderId="4" xfId="17" applyFont="1" applyBorder="1" applyAlignment="1" applyProtection="1">
      <alignment vertical="center"/>
    </xf>
    <xf numFmtId="0" fontId="5" fillId="0" borderId="0" xfId="17" applyNumberFormat="1" applyFont="1" applyBorder="1" applyAlignment="1" applyProtection="1">
      <alignment horizontal="center" vertical="center"/>
    </xf>
    <xf numFmtId="0" fontId="6" fillId="0" borderId="4" xfId="0" applyNumberFormat="1" applyFont="1" applyBorder="1" applyAlignment="1">
      <alignment horizontal="left" vertical="center"/>
    </xf>
    <xf numFmtId="0" fontId="5" fillId="0" borderId="4" xfId="17" applyNumberFormat="1" applyFont="1" applyBorder="1" applyAlignment="1" applyProtection="1">
      <alignment horizontal="left" vertical="center"/>
    </xf>
    <xf numFmtId="0" fontId="3" fillId="0" borderId="4" xfId="17" applyFont="1" applyBorder="1" applyAlignment="1" applyProtection="1">
      <alignment vertical="center"/>
    </xf>
    <xf numFmtId="0" fontId="3" fillId="0" borderId="4" xfId="17" applyNumberFormat="1" applyFont="1" applyBorder="1" applyAlignment="1" applyProtection="1">
      <alignment horizontal="left" vertical="center"/>
    </xf>
    <xf numFmtId="0" fontId="3" fillId="0" borderId="4" xfId="0" applyNumberFormat="1" applyFont="1" applyBorder="1" applyAlignment="1">
      <alignment horizontal="left" vertical="center"/>
    </xf>
    <xf numFmtId="0" fontId="5" fillId="0" borderId="4" xfId="17" applyFont="1" applyBorder="1" applyAlignment="1" applyProtection="1">
      <alignment horizontal="left" vertical="center"/>
    </xf>
    <xf numFmtId="0" fontId="2" fillId="0" borderId="4" xfId="17" applyFont="1" applyBorder="1" applyAlignment="1" applyProtection="1">
      <alignment horizontal="left" vertical="center"/>
    </xf>
    <xf numFmtId="0" fontId="5" fillId="0" borderId="5" xfId="17" applyFont="1" applyBorder="1" applyAlignment="1" applyProtection="1">
      <alignment horizontal="left" vertical="center"/>
    </xf>
    <xf numFmtId="0" fontId="4" fillId="0" borderId="0" xfId="17" applyNumberFormat="1" applyFont="1" applyBorder="1" applyAlignment="1" applyProtection="1">
      <alignment horizontal="center" vertical="center"/>
    </xf>
    <xf numFmtId="0" fontId="4" fillId="0" borderId="0" xfId="17" applyFont="1" applyBorder="1" applyAlignment="1" applyProtection="1">
      <alignment vertical="center"/>
    </xf>
    <xf numFmtId="0" fontId="2" fillId="0" borderId="3" xfId="17" applyNumberFormat="1" applyFont="1" applyBorder="1" applyAlignment="1" applyProtection="1">
      <alignment horizontal="left" vertical="center"/>
    </xf>
    <xf numFmtId="0" fontId="2" fillId="0" borderId="3" xfId="17"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2" fillId="0" borderId="3" xfId="17" applyNumberFormat="1" applyFont="1" applyBorder="1" applyAlignment="1" applyProtection="1">
      <alignment vertical="center"/>
    </xf>
    <xf numFmtId="0" fontId="2" fillId="0" borderId="6" xfId="17" applyNumberFormat="1" applyFont="1" applyBorder="1" applyAlignment="1" applyProtection="1">
      <alignment horizontal="left" vertical="center"/>
    </xf>
    <xf numFmtId="0" fontId="2" fillId="0" borderId="4" xfId="17" quotePrefix="1" applyNumberFormat="1" applyFont="1" applyBorder="1" applyAlignment="1" applyProtection="1">
      <alignment horizontal="left" vertical="center"/>
    </xf>
    <xf numFmtId="0" fontId="5" fillId="0" borderId="4" xfId="0" applyNumberFormat="1" applyFont="1" applyBorder="1" applyAlignment="1">
      <alignment vertical="center"/>
    </xf>
    <xf numFmtId="0" fontId="2" fillId="0" borderId="0" xfId="17" applyNumberFormat="1" applyFont="1" applyBorder="1" applyAlignment="1" applyProtection="1">
      <alignment horizontal="left" vertical="center" indent="1"/>
    </xf>
    <xf numFmtId="0" fontId="5" fillId="0" borderId="9" xfId="17" applyNumberFormat="1" applyFont="1" applyBorder="1" applyAlignment="1" applyProtection="1">
      <alignment vertical="center"/>
    </xf>
    <xf numFmtId="0" fontId="2" fillId="0" borderId="8" xfId="17" applyNumberFormat="1" applyFont="1" applyBorder="1" applyAlignment="1" applyProtection="1">
      <alignment vertical="top"/>
    </xf>
    <xf numFmtId="0" fontId="2" fillId="0" borderId="8" xfId="17" quotePrefix="1" applyNumberFormat="1" applyFont="1" applyBorder="1" applyAlignment="1" applyProtection="1">
      <alignment horizontal="left" vertical="center"/>
    </xf>
    <xf numFmtId="0" fontId="5" fillId="0" borderId="10" xfId="17" applyNumberFormat="1" applyFont="1" applyBorder="1" applyAlignment="1" applyProtection="1">
      <alignment vertical="center"/>
    </xf>
    <xf numFmtId="0" fontId="27" fillId="0" borderId="7" xfId="0" applyFont="1" applyBorder="1" applyAlignment="1">
      <alignment horizontal="left" vertical="center" indent="1"/>
    </xf>
    <xf numFmtId="0" fontId="12" fillId="0" borderId="0" xfId="17" applyNumberFormat="1" applyFont="1" applyBorder="1" applyAlignment="1" applyProtection="1">
      <alignment horizontal="center" vertical="center"/>
    </xf>
    <xf numFmtId="0" fontId="7" fillId="0" borderId="0" xfId="17" applyNumberFormat="1" applyFont="1" applyBorder="1" applyAlignment="1" applyProtection="1">
      <alignment horizontal="left" vertical="center" indent="2"/>
    </xf>
    <xf numFmtId="0" fontId="12" fillId="0" borderId="2" xfId="17" applyFont="1" applyBorder="1" applyAlignment="1" applyProtection="1">
      <alignment horizontal="center" vertical="center"/>
      <protection locked="0"/>
    </xf>
    <xf numFmtId="0" fontId="12" fillId="0" borderId="2" xfId="17" applyNumberFormat="1" applyFont="1" applyBorder="1" applyAlignment="1" applyProtection="1">
      <alignment horizontal="center" vertical="center"/>
      <protection locked="0"/>
    </xf>
    <xf numFmtId="0" fontId="22" fillId="0" borderId="0" xfId="17" applyFont="1" applyBorder="1" applyAlignment="1" applyProtection="1">
      <alignment horizontal="left" vertical="center"/>
    </xf>
    <xf numFmtId="0" fontId="4" fillId="0" borderId="2" xfId="17" applyFont="1" applyBorder="1" applyAlignment="1" applyProtection="1">
      <alignment horizontal="center" vertical="center"/>
      <protection locked="0"/>
    </xf>
    <xf numFmtId="0" fontId="2" fillId="0" borderId="3" xfId="0" applyNumberFormat="1" applyFont="1" applyBorder="1" applyAlignment="1" applyProtection="1">
      <alignment horizontal="left" vertical="center"/>
    </xf>
    <xf numFmtId="0" fontId="4" fillId="0" borderId="4" xfId="0" applyFont="1" applyBorder="1" applyAlignment="1" applyProtection="1">
      <alignment horizontal="left" vertical="center"/>
    </xf>
    <xf numFmtId="49" fontId="4" fillId="0" borderId="4" xfId="0" applyNumberFormat="1" applyFont="1" applyBorder="1" applyAlignment="1" applyProtection="1">
      <alignment horizontal="left" vertical="center" wrapText="1"/>
    </xf>
    <xf numFmtId="49" fontId="4" fillId="0" borderId="5" xfId="0" applyNumberFormat="1" applyFont="1" applyBorder="1" applyAlignment="1" applyProtection="1">
      <alignment horizontal="left" vertical="center" wrapText="1"/>
    </xf>
    <xf numFmtId="0" fontId="4" fillId="0" borderId="3" xfId="17" applyNumberFormat="1" applyFont="1" applyFill="1" applyBorder="1" applyAlignment="1" applyProtection="1">
      <alignment horizontal="left" vertical="center" indent="1"/>
    </xf>
    <xf numFmtId="0" fontId="4" fillId="0" borderId="4" xfId="0" applyFont="1" applyBorder="1" applyAlignment="1" applyProtection="1">
      <alignment horizontal="left" vertical="center" indent="1"/>
    </xf>
    <xf numFmtId="0" fontId="5" fillId="0" borderId="0" xfId="17" applyFont="1" applyBorder="1" applyAlignment="1" applyProtection="1">
      <alignment horizontal="left" vertical="center" indent="1"/>
    </xf>
    <xf numFmtId="0" fontId="14" fillId="0" borderId="0" xfId="17" applyNumberFormat="1" applyFont="1" applyBorder="1" applyAlignment="1" applyProtection="1">
      <alignment horizontal="left" vertical="center" indent="1"/>
    </xf>
    <xf numFmtId="0" fontId="5" fillId="0" borderId="9" xfId="17" applyFont="1" applyBorder="1" applyAlignment="1" applyProtection="1">
      <alignment vertical="center"/>
    </xf>
    <xf numFmtId="0" fontId="4" fillId="0" borderId="0" xfId="0" applyFont="1" applyBorder="1" applyAlignment="1" applyProtection="1">
      <alignment horizontal="left" vertical="center" indent="1"/>
    </xf>
    <xf numFmtId="0" fontId="5" fillId="0" borderId="0" xfId="17" applyFont="1" applyFill="1" applyBorder="1" applyAlignment="1" applyProtection="1">
      <alignment vertical="center"/>
    </xf>
    <xf numFmtId="0" fontId="5" fillId="0" borderId="6" xfId="17" applyFont="1" applyBorder="1" applyAlignment="1" applyProtection="1">
      <alignment vertical="center"/>
    </xf>
    <xf numFmtId="0" fontId="7" fillId="0" borderId="8" xfId="17" applyNumberFormat="1" applyFont="1" applyBorder="1" applyAlignment="1" applyProtection="1">
      <alignment vertical="center"/>
    </xf>
    <xf numFmtId="0" fontId="2" fillId="0" borderId="0" xfId="17" applyNumberFormat="1" applyFont="1" applyBorder="1" applyAlignment="1" applyProtection="1">
      <alignment horizontal="center" vertical="center"/>
    </xf>
    <xf numFmtId="0" fontId="25" fillId="0" borderId="0" xfId="0" applyFont="1" applyBorder="1" applyAlignment="1" applyProtection="1">
      <alignment horizontal="left" vertical="center" indent="1"/>
    </xf>
    <xf numFmtId="0" fontId="5" fillId="0" borderId="3" xfId="17" applyFont="1" applyFill="1" applyBorder="1" applyAlignment="1" applyProtection="1">
      <alignment vertical="center"/>
    </xf>
    <xf numFmtId="0" fontId="5" fillId="0" borderId="4" xfId="17" applyFont="1" applyFill="1" applyBorder="1" applyAlignment="1" applyProtection="1">
      <alignment vertical="center"/>
    </xf>
    <xf numFmtId="0" fontId="5" fillId="0" borderId="5" xfId="17" applyFont="1" applyFill="1" applyBorder="1" applyAlignment="1" applyProtection="1">
      <alignment vertical="center"/>
    </xf>
    <xf numFmtId="0" fontId="5" fillId="0" borderId="7" xfId="0" applyNumberFormat="1" applyFont="1" applyBorder="1" applyAlignment="1" applyProtection="1">
      <alignment horizontal="left" vertical="center"/>
    </xf>
    <xf numFmtId="0" fontId="0" fillId="0" borderId="0" xfId="0" applyBorder="1" applyAlignment="1">
      <alignment horizontal="left" indent="2"/>
    </xf>
    <xf numFmtId="164" fontId="25" fillId="0" borderId="0" xfId="0" applyNumberFormat="1" applyFont="1" applyBorder="1" applyAlignment="1" applyProtection="1">
      <alignment horizontal="center" vertical="center"/>
    </xf>
    <xf numFmtId="0" fontId="5" fillId="0" borderId="4" xfId="0" applyNumberFormat="1" applyFont="1" applyBorder="1" applyAlignment="1">
      <alignment horizontal="left" vertical="center"/>
    </xf>
    <xf numFmtId="0" fontId="15" fillId="0" borderId="0" xfId="0" applyFont="1" applyFill="1"/>
    <xf numFmtId="168" fontId="6" fillId="0" borderId="0" xfId="0" applyNumberFormat="1" applyFont="1"/>
    <xf numFmtId="0" fontId="15" fillId="0" borderId="0" xfId="0" applyFont="1"/>
    <xf numFmtId="0" fontId="26" fillId="0" borderId="0" xfId="2" applyFont="1" applyBorder="1" applyAlignment="1" applyProtection="1"/>
    <xf numFmtId="0" fontId="10" fillId="0" borderId="0" xfId="0" applyFont="1" applyBorder="1" applyProtection="1"/>
    <xf numFmtId="0" fontId="10" fillId="0" borderId="7" xfId="0" applyFont="1" applyBorder="1" applyProtection="1"/>
    <xf numFmtId="0" fontId="32" fillId="0" borderId="0" xfId="0" applyFont="1" applyBorder="1" applyProtection="1"/>
    <xf numFmtId="0" fontId="0" fillId="0" borderId="9" xfId="0" applyBorder="1" applyProtection="1"/>
    <xf numFmtId="0" fontId="0" fillId="0" borderId="8" xfId="0" applyBorder="1" applyProtection="1"/>
    <xf numFmtId="0" fontId="4" fillId="0" borderId="11" xfId="0" applyFont="1" applyBorder="1" applyAlignment="1" applyProtection="1">
      <alignment horizontal="center"/>
      <protection locked="0"/>
    </xf>
    <xf numFmtId="0" fontId="8" fillId="0" borderId="0" xfId="17" applyFont="1" applyBorder="1" applyAlignment="1" applyProtection="1">
      <alignment horizontal="left" vertical="center" indent="1"/>
    </xf>
    <xf numFmtId="1" fontId="1" fillId="0" borderId="0" xfId="0" applyNumberFormat="1" applyFont="1" applyAlignment="1">
      <alignment horizontal="right"/>
    </xf>
    <xf numFmtId="1" fontId="1" fillId="0" borderId="0" xfId="0" applyNumberFormat="1" applyFont="1" applyFill="1" applyAlignment="1">
      <alignment horizontal="right"/>
    </xf>
    <xf numFmtId="0" fontId="5" fillId="0" borderId="0" xfId="0" applyFont="1" applyBorder="1" applyAlignment="1" applyProtection="1">
      <alignment horizontal="left" vertical="center" indent="1"/>
    </xf>
    <xf numFmtId="0" fontId="1" fillId="0" borderId="0" xfId="0" applyFont="1" applyBorder="1" applyAlignment="1" applyProtection="1">
      <alignment horizontal="left" vertical="center" indent="1"/>
    </xf>
    <xf numFmtId="0" fontId="2" fillId="0" borderId="0" xfId="0" applyFont="1" applyAlignment="1">
      <alignment horizontal="left" wrapText="1"/>
    </xf>
    <xf numFmtId="49" fontId="18" fillId="0" borderId="0" xfId="0" applyNumberFormat="1" applyFont="1" applyAlignment="1">
      <alignment horizontal="center" vertical="top"/>
    </xf>
    <xf numFmtId="49" fontId="18" fillId="0" borderId="0" xfId="0" applyNumberFormat="1" applyFont="1" applyAlignment="1">
      <alignment horizontal="right" vertical="top"/>
    </xf>
    <xf numFmtId="0" fontId="2" fillId="0" borderId="0" xfId="0" applyNumberFormat="1" applyFont="1" applyAlignment="1">
      <alignment horizontal="left" wrapText="1"/>
    </xf>
    <xf numFmtId="49" fontId="18" fillId="0" borderId="0" xfId="0" applyNumberFormat="1" applyFont="1" applyAlignment="1">
      <alignment horizontal="right" vertical="center"/>
    </xf>
    <xf numFmtId="0" fontId="84" fillId="0" borderId="0" xfId="0" applyFont="1" applyAlignment="1">
      <alignment horizontal="left" wrapText="1" indent="4"/>
    </xf>
    <xf numFmtId="0" fontId="11" fillId="0" borderId="2" xfId="17" applyNumberFormat="1" applyFont="1" applyBorder="1" applyAlignment="1" applyProtection="1">
      <alignment horizontal="center" vertical="center"/>
      <protection locked="0"/>
    </xf>
    <xf numFmtId="0" fontId="11" fillId="0" borderId="2" xfId="17" applyFont="1" applyBorder="1" applyAlignment="1" applyProtection="1">
      <alignment horizontal="center" vertical="center"/>
      <protection locked="0"/>
    </xf>
    <xf numFmtId="14" fontId="1" fillId="0" borderId="0" xfId="0" applyNumberFormat="1" applyFont="1" applyAlignment="1">
      <alignment horizontal="right"/>
    </xf>
    <xf numFmtId="0" fontId="25" fillId="0" borderId="6" xfId="17" applyNumberFormat="1" applyFont="1" applyFill="1" applyBorder="1" applyAlignment="1" applyProtection="1">
      <alignment horizontal="left" vertical="center" indent="1"/>
    </xf>
    <xf numFmtId="0" fontId="4" fillId="0" borderId="6" xfId="17" applyNumberFormat="1" applyFont="1" applyFill="1" applyBorder="1" applyAlignment="1" applyProtection="1">
      <alignment horizontal="left" vertical="center" indent="1"/>
    </xf>
    <xf numFmtId="0" fontId="7" fillId="0" borderId="6" xfId="17" applyNumberFormat="1" applyFont="1" applyBorder="1" applyAlignment="1" applyProtection="1">
      <alignment vertical="center"/>
    </xf>
    <xf numFmtId="0" fontId="5" fillId="0" borderId="9" xfId="17" applyNumberFormat="1" applyFont="1" applyBorder="1" applyAlignment="1" applyProtection="1">
      <alignment horizontal="right" vertical="center"/>
    </xf>
    <xf numFmtId="0" fontId="2" fillId="0" borderId="9" xfId="17" applyFont="1" applyBorder="1" applyAlignment="1" applyProtection="1">
      <alignment vertical="center"/>
    </xf>
    <xf numFmtId="0" fontId="5" fillId="0" borderId="8" xfId="17" applyFont="1" applyBorder="1" applyAlignment="1" applyProtection="1">
      <alignment vertical="center"/>
    </xf>
    <xf numFmtId="0" fontId="5" fillId="0" borderId="10" xfId="17" applyFont="1" applyBorder="1" applyAlignment="1" applyProtection="1">
      <alignment vertical="center"/>
    </xf>
    <xf numFmtId="1" fontId="1" fillId="0" borderId="0" xfId="0" applyNumberFormat="1" applyFont="1" applyAlignment="1">
      <alignment horizontal="center" vertical="center"/>
    </xf>
    <xf numFmtId="0" fontId="2" fillId="0" borderId="111" xfId="17" applyFont="1" applyBorder="1" applyAlignment="1" applyProtection="1">
      <alignment vertical="center"/>
    </xf>
    <xf numFmtId="0" fontId="2" fillId="0" borderId="3" xfId="17" applyFont="1" applyBorder="1" applyAlignment="1" applyProtection="1">
      <alignment horizontal="left" vertical="center"/>
    </xf>
    <xf numFmtId="0" fontId="85" fillId="0" borderId="12" xfId="0" applyFont="1" applyFill="1" applyBorder="1" applyAlignment="1">
      <alignment horizontal="left" vertical="center"/>
    </xf>
    <xf numFmtId="0" fontId="86" fillId="0" borderId="0" xfId="0" applyFont="1" applyBorder="1"/>
    <xf numFmtId="0" fontId="86" fillId="0" borderId="12" xfId="0" applyFont="1" applyBorder="1" applyAlignment="1">
      <alignment horizontal="centerContinuous" vertical="center"/>
    </xf>
    <xf numFmtId="0" fontId="86" fillId="0" borderId="13" xfId="0" applyFont="1" applyBorder="1"/>
    <xf numFmtId="0" fontId="85" fillId="0" borderId="13" xfId="0" applyFont="1" applyBorder="1" applyAlignment="1">
      <alignment horizontal="left" vertical="center"/>
    </xf>
    <xf numFmtId="0" fontId="85" fillId="0" borderId="13" xfId="0" applyFont="1" applyBorder="1" applyAlignment="1">
      <alignment horizontal="center" vertical="center" wrapText="1"/>
    </xf>
    <xf numFmtId="0" fontId="86" fillId="0" borderId="0" xfId="0" applyFont="1" applyBorder="1" applyAlignment="1">
      <alignment horizontal="left"/>
    </xf>
    <xf numFmtId="0" fontId="85" fillId="0" borderId="0" xfId="0" applyFont="1" applyBorder="1"/>
    <xf numFmtId="49" fontId="86" fillId="0" borderId="0" xfId="0" applyNumberFormat="1" applyFont="1" applyBorder="1" applyAlignment="1">
      <alignment horizontal="left"/>
    </xf>
    <xf numFmtId="49" fontId="87" fillId="0" borderId="0" xfId="2" applyNumberFormat="1" applyFont="1" applyBorder="1" applyAlignment="1" applyProtection="1">
      <alignment horizontal="center"/>
    </xf>
    <xf numFmtId="49" fontId="86" fillId="0" borderId="0" xfId="0" applyNumberFormat="1" applyFont="1" applyBorder="1" applyAlignment="1">
      <alignment horizontal="center"/>
    </xf>
    <xf numFmtId="0" fontId="86" fillId="0" borderId="0" xfId="0" applyFont="1" applyBorder="1" applyAlignment="1">
      <alignment horizontal="left" indent="1"/>
    </xf>
    <xf numFmtId="0" fontId="85" fillId="0" borderId="0" xfId="0" applyFont="1" applyBorder="1" applyAlignment="1">
      <alignment horizontal="left"/>
    </xf>
    <xf numFmtId="0" fontId="86" fillId="0" borderId="0" xfId="0" applyFont="1" applyBorder="1" applyAlignment="1">
      <alignment horizontal="centerContinuous" vertical="center"/>
    </xf>
    <xf numFmtId="0" fontId="86" fillId="0" borderId="0" xfId="0" applyFont="1" applyBorder="1" applyAlignment="1">
      <alignment vertical="center"/>
    </xf>
    <xf numFmtId="0" fontId="88" fillId="0" borderId="0" xfId="2" applyFont="1" applyBorder="1" applyAlignment="1" applyProtection="1">
      <alignment horizontal="left" indent="2"/>
    </xf>
    <xf numFmtId="0" fontId="89" fillId="0" borderId="0" xfId="0" applyFont="1" applyBorder="1"/>
    <xf numFmtId="0" fontId="90" fillId="0" borderId="0" xfId="0" applyFont="1" applyBorder="1"/>
    <xf numFmtId="164" fontId="91" fillId="0" borderId="0" xfId="0" applyNumberFormat="1" applyFont="1" applyBorder="1" applyAlignment="1" applyProtection="1">
      <alignment vertical="center"/>
    </xf>
    <xf numFmtId="0" fontId="92" fillId="0" borderId="0" xfId="0" applyFont="1" applyBorder="1"/>
    <xf numFmtId="0" fontId="92" fillId="0" borderId="0" xfId="0" applyFont="1" applyBorder="1" applyAlignment="1" applyProtection="1">
      <alignment vertical="center"/>
    </xf>
    <xf numFmtId="0" fontId="86" fillId="0" borderId="0" xfId="0" applyFont="1" applyBorder="1" applyAlignment="1" applyProtection="1">
      <alignment horizontal="left" vertical="top"/>
      <protection locked="0"/>
    </xf>
    <xf numFmtId="0" fontId="86" fillId="0" borderId="0" xfId="0" applyFont="1" applyFill="1" applyBorder="1"/>
    <xf numFmtId="0" fontId="90" fillId="0" borderId="0" xfId="0" applyFont="1" applyBorder="1" applyAlignment="1">
      <alignment vertical="center"/>
    </xf>
    <xf numFmtId="49" fontId="86" fillId="0" borderId="0" xfId="0" applyNumberFormat="1" applyFont="1" applyBorder="1" applyAlignment="1">
      <alignment horizontal="center" vertical="center"/>
    </xf>
    <xf numFmtId="49" fontId="86" fillId="0" borderId="0" xfId="0" applyNumberFormat="1" applyFont="1" applyBorder="1" applyAlignment="1">
      <alignment vertical="center"/>
    </xf>
    <xf numFmtId="49" fontId="93" fillId="0" borderId="0" xfId="0" applyNumberFormat="1" applyFont="1" applyBorder="1" applyAlignment="1">
      <alignment horizontal="left" vertical="center"/>
    </xf>
    <xf numFmtId="49" fontId="86" fillId="0" borderId="0" xfId="0" applyNumberFormat="1" applyFont="1" applyBorder="1" applyAlignment="1">
      <alignment horizontal="left" indent="2"/>
    </xf>
    <xf numFmtId="49" fontId="86" fillId="0" borderId="0" xfId="0" applyNumberFormat="1" applyFont="1" applyBorder="1"/>
    <xf numFmtId="49" fontId="86" fillId="0" borderId="0" xfId="0" applyNumberFormat="1" applyFont="1" applyBorder="1" applyAlignment="1">
      <alignment horizontal="left" indent="1"/>
    </xf>
    <xf numFmtId="49" fontId="88" fillId="0" borderId="0" xfId="2" applyNumberFormat="1" applyFont="1" applyBorder="1" applyAlignment="1" applyProtection="1">
      <alignment horizontal="left" indent="1"/>
    </xf>
    <xf numFmtId="49" fontId="86" fillId="0" borderId="0" xfId="0" applyNumberFormat="1" applyFont="1" applyFill="1" applyBorder="1" applyAlignment="1">
      <alignment horizontal="left" indent="1"/>
    </xf>
    <xf numFmtId="49" fontId="86" fillId="0" borderId="0" xfId="0" applyNumberFormat="1" applyFont="1" applyFill="1" applyBorder="1" applyAlignment="1">
      <alignment horizontal="left" indent="2"/>
    </xf>
    <xf numFmtId="49" fontId="86" fillId="0" borderId="0" xfId="0" applyNumberFormat="1" applyFont="1" applyFill="1" applyBorder="1" applyAlignment="1">
      <alignment horizontal="left" indent="3"/>
    </xf>
    <xf numFmtId="49" fontId="94" fillId="0" borderId="0" xfId="0" applyNumberFormat="1" applyFont="1" applyBorder="1" applyAlignment="1">
      <alignment horizontal="left" indent="2"/>
    </xf>
    <xf numFmtId="49" fontId="95" fillId="0" borderId="0" xfId="0" applyNumberFormat="1" applyFont="1" applyBorder="1" applyAlignment="1">
      <alignment horizontal="left" indent="5"/>
    </xf>
    <xf numFmtId="49" fontId="95" fillId="0" borderId="0" xfId="0" applyNumberFormat="1" applyFont="1" applyBorder="1" applyAlignment="1">
      <alignment horizontal="left" indent="3"/>
    </xf>
    <xf numFmtId="49" fontId="96" fillId="0" borderId="0" xfId="0" applyNumberFormat="1" applyFont="1" applyBorder="1" applyAlignment="1">
      <alignment horizontal="left"/>
    </xf>
    <xf numFmtId="49" fontId="88" fillId="0" borderId="0" xfId="2" applyNumberFormat="1" applyFont="1" applyBorder="1" applyAlignment="1" applyProtection="1">
      <alignment horizontal="left" indent="3"/>
    </xf>
    <xf numFmtId="49" fontId="86" fillId="0" borderId="0" xfId="0" applyNumberFormat="1" applyFont="1" applyFill="1" applyBorder="1"/>
    <xf numFmtId="49" fontId="88" fillId="0" borderId="0" xfId="2" applyNumberFormat="1" applyFont="1" applyBorder="1" applyAlignment="1" applyProtection="1">
      <alignment horizontal="left" indent="2"/>
    </xf>
    <xf numFmtId="0" fontId="92" fillId="0" borderId="0" xfId="0" applyFont="1" applyBorder="1" applyProtection="1"/>
    <xf numFmtId="0" fontId="92" fillId="0" borderId="0" xfId="0" applyFont="1" applyBorder="1" applyAlignment="1" applyProtection="1">
      <alignment horizontal="left"/>
    </xf>
    <xf numFmtId="164" fontId="90" fillId="0" borderId="0" xfId="0" applyNumberFormat="1" applyFont="1" applyBorder="1" applyAlignment="1" applyProtection="1">
      <alignment horizontal="left"/>
    </xf>
    <xf numFmtId="0" fontId="92" fillId="0" borderId="0" xfId="0" applyFont="1" applyBorder="1" applyAlignment="1" applyProtection="1">
      <alignment horizontal="center" vertical="top" textRotation="180"/>
    </xf>
    <xf numFmtId="0" fontId="92" fillId="0" borderId="0" xfId="0" applyFont="1" applyBorder="1" applyAlignment="1" applyProtection="1"/>
    <xf numFmtId="0" fontId="97" fillId="0" borderId="0" xfId="0" applyFont="1" applyBorder="1" applyAlignment="1" applyProtection="1">
      <alignment horizontal="centerContinuous" vertical="center"/>
    </xf>
    <xf numFmtId="164" fontId="91" fillId="0" borderId="0" xfId="0" applyNumberFormat="1" applyFont="1" applyBorder="1" applyAlignment="1" applyProtection="1">
      <alignment horizontal="left" vertical="center"/>
    </xf>
    <xf numFmtId="0" fontId="86" fillId="0" borderId="0" xfId="0" applyFont="1" applyBorder="1" applyAlignment="1" applyProtection="1">
      <alignment horizontal="left" vertical="center"/>
    </xf>
    <xf numFmtId="0" fontId="92" fillId="0" borderId="0" xfId="0" applyFont="1" applyBorder="1" applyAlignment="1"/>
    <xf numFmtId="0" fontId="97" fillId="0" borderId="0" xfId="0" applyFont="1" applyBorder="1" applyAlignment="1" applyProtection="1">
      <alignment horizontal="center" vertical="center"/>
    </xf>
    <xf numFmtId="0" fontId="90" fillId="0" borderId="0" xfId="0" applyFont="1" applyBorder="1" applyAlignment="1">
      <alignment horizontal="left" vertical="top"/>
    </xf>
    <xf numFmtId="164" fontId="90" fillId="0" borderId="0" xfId="0" applyNumberFormat="1" applyFont="1" applyBorder="1" applyAlignment="1">
      <alignment horizontal="left" vertical="top"/>
    </xf>
    <xf numFmtId="0" fontId="98" fillId="0" borderId="0" xfId="0" applyFont="1" applyBorder="1" applyAlignment="1" applyProtection="1">
      <alignment horizontal="left" vertical="center"/>
    </xf>
    <xf numFmtId="0" fontId="99" fillId="0" borderId="0" xfId="0" applyFont="1" applyBorder="1" applyAlignment="1">
      <alignment horizontal="left" vertical="top"/>
    </xf>
    <xf numFmtId="0" fontId="86" fillId="0" borderId="0" xfId="0" applyFont="1" applyBorder="1" applyProtection="1"/>
    <xf numFmtId="0" fontId="86" fillId="0" borderId="0" xfId="0" applyFont="1" applyBorder="1" applyAlignment="1" applyProtection="1">
      <alignment horizontal="left"/>
    </xf>
    <xf numFmtId="0" fontId="90" fillId="0" borderId="0" xfId="0" applyFont="1" applyBorder="1" applyProtection="1"/>
    <xf numFmtId="0" fontId="85" fillId="0" borderId="0" xfId="0" applyFont="1" applyBorder="1" applyAlignment="1" applyProtection="1">
      <alignment horizontal="center" vertical="center"/>
    </xf>
    <xf numFmtId="164" fontId="85" fillId="0" borderId="2" xfId="0" applyNumberFormat="1" applyFont="1" applyBorder="1" applyAlignment="1" applyProtection="1">
      <alignment horizontal="center" vertical="center"/>
      <protection locked="0"/>
    </xf>
    <xf numFmtId="0" fontId="90" fillId="0" borderId="0" xfId="0" applyFont="1" applyBorder="1" applyAlignment="1">
      <alignment horizontal="left" vertical="center"/>
    </xf>
    <xf numFmtId="0" fontId="86" fillId="0" borderId="0" xfId="0" applyFont="1" applyBorder="1" applyAlignment="1" applyProtection="1">
      <alignment vertical="center"/>
    </xf>
    <xf numFmtId="164" fontId="91" fillId="0" borderId="0" xfId="0" applyNumberFormat="1" applyFont="1" applyBorder="1" applyAlignment="1" applyProtection="1">
      <alignment horizontal="right" vertical="center"/>
    </xf>
    <xf numFmtId="164" fontId="90" fillId="0" borderId="0" xfId="0" applyNumberFormat="1" applyFont="1" applyBorder="1" applyAlignment="1" applyProtection="1">
      <alignment vertical="center"/>
    </xf>
    <xf numFmtId="0" fontId="90" fillId="0" borderId="0" xfId="0" applyFont="1" applyBorder="1" applyAlignment="1" applyProtection="1">
      <alignment horizontal="left" vertical="center" indent="1"/>
    </xf>
    <xf numFmtId="0" fontId="85" fillId="0" borderId="2" xfId="0" applyFont="1" applyBorder="1" applyAlignment="1" applyProtection="1">
      <alignment horizontal="center" vertical="center"/>
      <protection locked="0"/>
    </xf>
    <xf numFmtId="164" fontId="91" fillId="0" borderId="0" xfId="0" applyNumberFormat="1" applyFont="1" applyBorder="1" applyAlignment="1" applyProtection="1">
      <alignment horizontal="right" vertical="center" wrapText="1"/>
    </xf>
    <xf numFmtId="164" fontId="90" fillId="0" borderId="0" xfId="0" applyNumberFormat="1" applyFont="1" applyBorder="1" applyAlignment="1">
      <alignment horizontal="left" vertical="center"/>
    </xf>
    <xf numFmtId="0" fontId="85" fillId="0" borderId="0" xfId="0" applyFont="1" applyBorder="1" applyAlignment="1" applyProtection="1">
      <alignment horizontal="left" vertical="center"/>
    </xf>
    <xf numFmtId="164" fontId="100" fillId="0" borderId="0" xfId="0" applyNumberFormat="1" applyFont="1" applyBorder="1" applyAlignment="1" applyProtection="1">
      <alignment horizontal="left" vertical="center" indent="1"/>
    </xf>
    <xf numFmtId="0" fontId="90" fillId="0" borderId="0" xfId="0" applyFont="1" applyAlignment="1">
      <alignment horizontal="left" vertical="center"/>
    </xf>
    <xf numFmtId="0" fontId="90" fillId="0" borderId="0" xfId="0" applyFont="1" applyAlignment="1">
      <alignment horizontal="left" vertical="center" indent="1"/>
    </xf>
    <xf numFmtId="0" fontId="100" fillId="0" borderId="0" xfId="0" applyFont="1" applyAlignment="1">
      <alignment horizontal="left" vertical="center" indent="1"/>
    </xf>
    <xf numFmtId="0" fontId="85" fillId="0" borderId="14" xfId="0" applyFont="1" applyBorder="1" applyAlignment="1" applyProtection="1">
      <alignment horizontal="center" vertical="center"/>
      <protection locked="0"/>
    </xf>
    <xf numFmtId="0" fontId="90" fillId="0" borderId="0" xfId="0" applyFont="1" applyBorder="1" applyAlignment="1">
      <alignment horizontal="left" vertical="center" indent="1"/>
    </xf>
    <xf numFmtId="0" fontId="85" fillId="0" borderId="0" xfId="0" applyFont="1" applyBorder="1" applyAlignment="1" applyProtection="1">
      <alignment horizontal="center" vertical="center"/>
      <protection locked="0"/>
    </xf>
    <xf numFmtId="0" fontId="90" fillId="0" borderId="0" xfId="0" applyFont="1" applyBorder="1" applyAlignment="1" applyProtection="1">
      <alignment vertical="center"/>
    </xf>
    <xf numFmtId="0" fontId="100" fillId="0" borderId="0" xfId="0" applyFont="1" applyAlignment="1">
      <alignment horizontal="left" vertical="center"/>
    </xf>
    <xf numFmtId="0" fontId="90" fillId="0" borderId="0" xfId="0" applyFont="1" applyBorder="1" applyAlignment="1" applyProtection="1">
      <alignment horizontal="left" vertical="top"/>
    </xf>
    <xf numFmtId="0" fontId="90" fillId="0" borderId="0" xfId="0" applyFont="1" applyBorder="1" applyAlignment="1" applyProtection="1">
      <alignment horizontal="left" vertical="top" indent="1"/>
    </xf>
    <xf numFmtId="0" fontId="100" fillId="0" borderId="0" xfId="0" applyFont="1" applyBorder="1" applyAlignment="1" applyProtection="1">
      <alignment horizontal="left" vertical="top" indent="1"/>
    </xf>
    <xf numFmtId="0" fontId="90" fillId="0" borderId="0" xfId="0" applyFont="1" applyAlignment="1">
      <alignment vertical="top"/>
    </xf>
    <xf numFmtId="0" fontId="90" fillId="0" borderId="0" xfId="0" applyFont="1" applyBorder="1" applyAlignment="1" applyProtection="1">
      <alignment vertical="top"/>
    </xf>
    <xf numFmtId="0" fontId="101" fillId="0" borderId="2" xfId="0" applyFont="1" applyBorder="1" applyAlignment="1" applyProtection="1">
      <alignment horizontal="center"/>
      <protection locked="0"/>
    </xf>
    <xf numFmtId="164" fontId="91" fillId="0" borderId="0" xfId="0" applyNumberFormat="1" applyFont="1" applyBorder="1" applyAlignment="1" applyProtection="1">
      <alignment horizontal="right"/>
    </xf>
    <xf numFmtId="0" fontId="92" fillId="0" borderId="14" xfId="0" applyFont="1" applyBorder="1" applyAlignment="1" applyProtection="1">
      <alignment horizontal="left"/>
    </xf>
    <xf numFmtId="0" fontId="90" fillId="0" borderId="0" xfId="0" applyFont="1" applyBorder="1" applyAlignment="1" applyProtection="1">
      <alignment horizontal="left" vertical="center"/>
    </xf>
    <xf numFmtId="0" fontId="92" fillId="0" borderId="0" xfId="0" applyFont="1" applyBorder="1" applyAlignment="1" applyProtection="1">
      <alignment horizontal="left" vertical="center"/>
    </xf>
    <xf numFmtId="14" fontId="86" fillId="0" borderId="0" xfId="0" applyNumberFormat="1" applyFont="1" applyBorder="1" applyAlignment="1" applyProtection="1">
      <alignment horizontal="center" vertical="center"/>
    </xf>
    <xf numFmtId="14" fontId="101" fillId="0" borderId="15" xfId="0" applyNumberFormat="1" applyFont="1" applyBorder="1" applyAlignment="1" applyProtection="1">
      <alignment horizontal="center" vertical="center"/>
      <protection locked="0"/>
    </xf>
    <xf numFmtId="0" fontId="102" fillId="0" borderId="0" xfId="0" applyFont="1" applyAlignment="1">
      <alignment horizontal="left" vertical="center"/>
    </xf>
    <xf numFmtId="0" fontId="92" fillId="0" borderId="0" xfId="0" applyFont="1" applyAlignment="1">
      <alignment horizontal="left" vertical="center"/>
    </xf>
    <xf numFmtId="0" fontId="98" fillId="0" borderId="0" xfId="0" applyFont="1" applyBorder="1" applyAlignment="1" applyProtection="1">
      <alignment horizontal="left" vertical="center" wrapText="1"/>
    </xf>
    <xf numFmtId="0" fontId="85" fillId="0" borderId="0" xfId="0" applyFont="1" applyBorder="1" applyAlignment="1" applyProtection="1">
      <alignment horizontal="center" vertical="center" wrapText="1"/>
    </xf>
    <xf numFmtId="0" fontId="86" fillId="0" borderId="0" xfId="0" applyFont="1" applyBorder="1" applyAlignment="1" applyProtection="1">
      <alignment horizontal="left" vertical="top"/>
    </xf>
    <xf numFmtId="0" fontId="92" fillId="0" borderId="0" xfId="0" applyFont="1" applyBorder="1" applyAlignment="1">
      <alignment horizontal="left" vertical="top"/>
    </xf>
    <xf numFmtId="0" fontId="92" fillId="0" borderId="0" xfId="0" applyFont="1" applyBorder="1" applyAlignment="1">
      <alignment horizontal="center" vertical="top"/>
    </xf>
    <xf numFmtId="0" fontId="90" fillId="0" borderId="0" xfId="0" applyFont="1" applyAlignment="1">
      <alignment horizontal="left"/>
    </xf>
    <xf numFmtId="0" fontId="90" fillId="0" borderId="0" xfId="0" applyFont="1"/>
    <xf numFmtId="0" fontId="92" fillId="0" borderId="0" xfId="0" applyFont="1" applyBorder="1" applyAlignment="1" applyProtection="1">
      <alignment horizontal="right" vertical="center"/>
    </xf>
    <xf numFmtId="14" fontId="92" fillId="0" borderId="112" xfId="0" applyNumberFormat="1" applyFont="1" applyBorder="1" applyAlignment="1" applyProtection="1">
      <alignment vertical="center"/>
      <protection locked="0"/>
    </xf>
    <xf numFmtId="164" fontId="85" fillId="0" borderId="0" xfId="0" applyNumberFormat="1" applyFont="1" applyBorder="1" applyAlignment="1" applyProtection="1">
      <alignment horizontal="center" vertical="center"/>
    </xf>
    <xf numFmtId="0" fontId="103" fillId="10" borderId="113" xfId="0" applyFont="1" applyFill="1" applyBorder="1" applyAlignment="1">
      <alignment horizontal="center" vertical="center"/>
    </xf>
    <xf numFmtId="0" fontId="103" fillId="10" borderId="114" xfId="0" applyFont="1" applyFill="1" applyBorder="1" applyAlignment="1">
      <alignment horizontal="center" vertical="center"/>
    </xf>
    <xf numFmtId="0" fontId="85" fillId="11" borderId="115" xfId="0" applyFont="1" applyFill="1" applyBorder="1" applyAlignment="1" applyProtection="1">
      <alignment horizontal="left" vertical="center"/>
    </xf>
    <xf numFmtId="164" fontId="85" fillId="11" borderId="115" xfId="0" applyNumberFormat="1" applyFont="1" applyFill="1" applyBorder="1" applyAlignment="1" applyProtection="1">
      <alignment horizontal="center" vertical="center"/>
    </xf>
    <xf numFmtId="164" fontId="91" fillId="11" borderId="115" xfId="0" applyNumberFormat="1" applyFont="1" applyFill="1" applyBorder="1" applyAlignment="1" applyProtection="1">
      <alignment vertical="center"/>
    </xf>
    <xf numFmtId="0" fontId="104" fillId="12" borderId="116" xfId="0" applyFont="1" applyFill="1" applyBorder="1" applyAlignment="1">
      <alignment horizontal="left" vertical="center"/>
    </xf>
    <xf numFmtId="38" fontId="105" fillId="12" borderId="117" xfId="0" applyNumberFormat="1" applyFont="1" applyFill="1" applyBorder="1" applyAlignment="1">
      <alignment horizontal="right"/>
    </xf>
    <xf numFmtId="38" fontId="105" fillId="12" borderId="118" xfId="0" applyNumberFormat="1" applyFont="1" applyFill="1" applyBorder="1" applyAlignment="1">
      <alignment horizontal="right"/>
    </xf>
    <xf numFmtId="0" fontId="106" fillId="13" borderId="117" xfId="0" applyFont="1" applyFill="1" applyBorder="1" applyAlignment="1">
      <alignment vertical="center"/>
    </xf>
    <xf numFmtId="164" fontId="85" fillId="14" borderId="119" xfId="0" applyNumberFormat="1" applyFont="1" applyFill="1" applyBorder="1" applyAlignment="1" applyProtection="1">
      <alignment horizontal="center" vertical="center"/>
    </xf>
    <xf numFmtId="164" fontId="91" fillId="14" borderId="118" xfId="0" applyNumberFormat="1" applyFont="1" applyFill="1" applyBorder="1" applyAlignment="1" applyProtection="1">
      <alignment vertical="center"/>
    </xf>
    <xf numFmtId="0" fontId="92" fillId="14" borderId="117" xfId="0" applyFont="1" applyFill="1" applyBorder="1" applyAlignment="1" applyProtection="1">
      <alignment vertical="center"/>
    </xf>
    <xf numFmtId="38" fontId="105" fillId="13" borderId="120" xfId="0" applyNumberFormat="1" applyFont="1" applyFill="1" applyBorder="1" applyAlignment="1" applyProtection="1">
      <alignment horizontal="right"/>
      <protection locked="0"/>
    </xf>
    <xf numFmtId="38" fontId="105" fillId="13" borderId="117" xfId="0" applyNumberFormat="1" applyFont="1" applyFill="1" applyBorder="1" applyAlignment="1" applyProtection="1">
      <alignment horizontal="right"/>
      <protection locked="0"/>
    </xf>
    <xf numFmtId="38" fontId="105" fillId="13" borderId="118" xfId="0" applyNumberFormat="1" applyFont="1" applyFill="1" applyBorder="1" applyAlignment="1" applyProtection="1">
      <alignment horizontal="right"/>
      <protection locked="0"/>
    </xf>
    <xf numFmtId="0" fontId="85" fillId="11" borderId="118" xfId="0" applyFont="1" applyFill="1" applyBorder="1" applyAlignment="1" applyProtection="1">
      <alignment horizontal="center" vertical="center"/>
    </xf>
    <xf numFmtId="164" fontId="85" fillId="11" borderId="118" xfId="0" applyNumberFormat="1" applyFont="1" applyFill="1" applyBorder="1" applyAlignment="1" applyProtection="1">
      <alignment horizontal="center" vertical="center"/>
    </xf>
    <xf numFmtId="164" fontId="91" fillId="11" borderId="118" xfId="0" applyNumberFormat="1" applyFont="1" applyFill="1" applyBorder="1" applyAlignment="1" applyProtection="1">
      <alignment vertical="center"/>
    </xf>
    <xf numFmtId="0" fontId="104" fillId="12" borderId="117" xfId="0" applyFont="1" applyFill="1" applyBorder="1" applyAlignment="1">
      <alignment horizontal="left" vertical="center"/>
    </xf>
    <xf numFmtId="0" fontId="85" fillId="11" borderId="0" xfId="0" applyFont="1" applyFill="1" applyBorder="1" applyAlignment="1" applyProtection="1">
      <alignment horizontal="left" vertical="center"/>
    </xf>
    <xf numFmtId="164" fontId="85" fillId="11" borderId="0" xfId="0" applyNumberFormat="1" applyFont="1" applyFill="1" applyBorder="1" applyAlignment="1" applyProtection="1">
      <alignment horizontal="center" vertical="center"/>
    </xf>
    <xf numFmtId="164" fontId="91" fillId="11" borderId="0" xfId="0" applyNumberFormat="1" applyFont="1" applyFill="1" applyBorder="1" applyAlignment="1" applyProtection="1">
      <alignment vertical="center"/>
    </xf>
    <xf numFmtId="0" fontId="90" fillId="14" borderId="119" xfId="0" applyFont="1" applyFill="1" applyBorder="1" applyAlignment="1" applyProtection="1">
      <alignment horizontal="left" vertical="center"/>
    </xf>
    <xf numFmtId="164" fontId="85" fillId="14" borderId="118" xfId="0" applyNumberFormat="1" applyFont="1" applyFill="1" applyBorder="1" applyAlignment="1" applyProtection="1">
      <alignment horizontal="center" vertical="center"/>
    </xf>
    <xf numFmtId="164" fontId="90" fillId="14" borderId="118" xfId="0" applyNumberFormat="1" applyFont="1" applyFill="1" applyBorder="1" applyAlignment="1" applyProtection="1">
      <alignment vertical="center"/>
    </xf>
    <xf numFmtId="0" fontId="106" fillId="13" borderId="117" xfId="0" applyFont="1" applyFill="1" applyBorder="1" applyAlignment="1">
      <alignment horizontal="left" vertical="center"/>
    </xf>
    <xf numFmtId="0" fontId="85" fillId="14" borderId="121" xfId="0" applyFont="1" applyFill="1" applyBorder="1" applyAlignment="1" applyProtection="1">
      <alignment horizontal="center" vertical="center"/>
    </xf>
    <xf numFmtId="164" fontId="85" fillId="14" borderId="122" xfId="0" applyNumberFormat="1" applyFont="1" applyFill="1" applyBorder="1" applyAlignment="1" applyProtection="1">
      <alignment horizontal="center" vertical="center"/>
    </xf>
    <xf numFmtId="164" fontId="91" fillId="14" borderId="122" xfId="0" applyNumberFormat="1" applyFont="1" applyFill="1" applyBorder="1" applyAlignment="1" applyProtection="1">
      <alignment vertical="center"/>
    </xf>
    <xf numFmtId="38" fontId="105" fillId="13" borderId="118" xfId="0" applyNumberFormat="1" applyFont="1" applyFill="1" applyBorder="1" applyAlignment="1">
      <alignment horizontal="right"/>
    </xf>
    <xf numFmtId="0" fontId="104" fillId="12" borderId="123" xfId="0" applyFont="1" applyFill="1" applyBorder="1" applyAlignment="1">
      <alignment horizontal="left" vertical="center"/>
    </xf>
    <xf numFmtId="38" fontId="105" fillId="12" borderId="123" xfId="0" applyNumberFormat="1" applyFont="1" applyFill="1" applyBorder="1" applyAlignment="1">
      <alignment horizontal="right"/>
    </xf>
    <xf numFmtId="38" fontId="105" fillId="12" borderId="0" xfId="0" applyNumberFormat="1" applyFont="1" applyFill="1" applyBorder="1" applyAlignment="1" applyProtection="1">
      <alignment horizontal="right"/>
      <protection locked="0"/>
    </xf>
    <xf numFmtId="1" fontId="86" fillId="0" borderId="0" xfId="0" applyNumberFormat="1" applyFont="1" applyBorder="1" applyAlignment="1" applyProtection="1">
      <alignment horizontal="center" vertical="center"/>
    </xf>
    <xf numFmtId="0" fontId="92" fillId="0" borderId="0" xfId="0" applyFont="1" applyBorder="1" applyAlignment="1" applyProtection="1">
      <alignment horizontal="center" vertical="center"/>
    </xf>
    <xf numFmtId="164" fontId="86" fillId="0" borderId="0" xfId="0" applyNumberFormat="1" applyFont="1" applyBorder="1" applyAlignment="1" applyProtection="1">
      <alignment horizontal="left" vertical="center" indent="1"/>
    </xf>
    <xf numFmtId="0" fontId="98" fillId="0" borderId="0" xfId="4" applyFont="1" applyBorder="1" applyAlignment="1" applyProtection="1">
      <alignment horizontal="left" vertical="center"/>
    </xf>
    <xf numFmtId="0" fontId="102" fillId="0" borderId="0" xfId="4" applyFont="1" applyAlignment="1">
      <alignment horizontal="left" vertical="center"/>
    </xf>
    <xf numFmtId="0" fontId="91" fillId="0" borderId="0" xfId="4" applyFont="1" applyBorder="1" applyAlignment="1" applyProtection="1">
      <alignment horizontal="left" vertical="center"/>
    </xf>
    <xf numFmtId="0" fontId="92" fillId="0" borderId="0" xfId="4" applyFont="1" applyBorder="1" applyAlignment="1" applyProtection="1">
      <alignment horizontal="right" vertical="center"/>
    </xf>
    <xf numFmtId="1" fontId="86" fillId="0" borderId="0" xfId="4" applyNumberFormat="1" applyFont="1" applyBorder="1" applyAlignment="1" applyProtection="1">
      <alignment horizontal="center" vertical="center"/>
    </xf>
    <xf numFmtId="0" fontId="92" fillId="0" borderId="0" xfId="4" applyFont="1" applyBorder="1" applyAlignment="1" applyProtection="1">
      <alignment vertical="center"/>
    </xf>
    <xf numFmtId="0" fontId="92" fillId="0" borderId="0" xfId="4" applyFont="1" applyBorder="1" applyAlignment="1" applyProtection="1">
      <alignment horizontal="center" vertical="center"/>
    </xf>
    <xf numFmtId="0" fontId="92" fillId="0" borderId="0" xfId="4" applyNumberFormat="1" applyFont="1" applyBorder="1" applyAlignment="1" applyProtection="1">
      <alignment vertical="center"/>
    </xf>
    <xf numFmtId="0" fontId="90" fillId="0" borderId="0" xfId="4" applyFont="1" applyBorder="1" applyAlignment="1">
      <alignment horizontal="left" indent="1"/>
    </xf>
    <xf numFmtId="0" fontId="86" fillId="0" borderId="0" xfId="4" applyFont="1" applyBorder="1"/>
    <xf numFmtId="164" fontId="91" fillId="0" borderId="0" xfId="4" applyNumberFormat="1" applyFont="1" applyBorder="1" applyAlignment="1" applyProtection="1">
      <alignment vertical="center"/>
    </xf>
    <xf numFmtId="0" fontId="92" fillId="0" borderId="0" xfId="4" applyFont="1" applyBorder="1"/>
    <xf numFmtId="0" fontId="86" fillId="0" borderId="0" xfId="4" applyFont="1" applyBorder="1" applyAlignment="1" applyProtection="1">
      <alignment horizontal="left" vertical="top"/>
    </xf>
    <xf numFmtId="0" fontId="90" fillId="0" borderId="0" xfId="4" applyFont="1" applyBorder="1"/>
    <xf numFmtId="0" fontId="85" fillId="0" borderId="0" xfId="4" applyFont="1" applyBorder="1" applyAlignment="1" applyProtection="1">
      <alignment horizontal="center" vertical="center"/>
    </xf>
    <xf numFmtId="164" fontId="91" fillId="0" borderId="0" xfId="4" applyNumberFormat="1" applyFont="1" applyBorder="1" applyAlignment="1" applyProtection="1">
      <alignment horizontal="right" vertical="center"/>
    </xf>
    <xf numFmtId="0" fontId="107" fillId="0" borderId="0" xfId="4" applyFont="1" applyBorder="1"/>
    <xf numFmtId="0" fontId="92" fillId="0" borderId="0" xfId="4" applyFont="1"/>
    <xf numFmtId="0" fontId="92" fillId="0" borderId="0" xfId="4" applyFont="1" applyProtection="1"/>
    <xf numFmtId="0" fontId="100" fillId="0" borderId="0" xfId="4" applyFont="1" applyBorder="1"/>
    <xf numFmtId="0" fontId="100" fillId="0" borderId="0" xfId="4" applyFont="1" applyBorder="1" applyAlignment="1">
      <alignment horizontal="center" vertical="top"/>
    </xf>
    <xf numFmtId="171" fontId="92" fillId="0" borderId="0" xfId="4" applyNumberFormat="1" applyFont="1" applyBorder="1" applyAlignment="1" applyProtection="1">
      <alignment horizontal="center" vertical="center"/>
    </xf>
    <xf numFmtId="0" fontId="100" fillId="0" borderId="0" xfId="4" applyFont="1" applyBorder="1" applyAlignment="1">
      <alignment horizontal="center"/>
    </xf>
    <xf numFmtId="0" fontId="92" fillId="0" borderId="0" xfId="4" applyFont="1" applyBorder="1" applyProtection="1"/>
    <xf numFmtId="0" fontId="92" fillId="0" borderId="0" xfId="4" applyFont="1" applyProtection="1">
      <protection locked="0"/>
    </xf>
    <xf numFmtId="0" fontId="92" fillId="0" borderId="0" xfId="4" applyFont="1" applyBorder="1" applyProtection="1">
      <protection locked="0"/>
    </xf>
    <xf numFmtId="0" fontId="92" fillId="0" borderId="0" xfId="4" applyFont="1" applyBorder="1" applyAlignment="1">
      <alignment horizontal="center" vertical="center"/>
    </xf>
    <xf numFmtId="164" fontId="90" fillId="0" borderId="0" xfId="4" applyNumberFormat="1" applyFont="1" applyBorder="1"/>
    <xf numFmtId="0" fontId="100" fillId="0" borderId="16" xfId="4" applyFont="1" applyBorder="1" applyAlignment="1">
      <alignment horizontal="center"/>
    </xf>
    <xf numFmtId="0" fontId="86" fillId="0" borderId="0" xfId="4" applyFont="1" applyBorder="1" applyProtection="1"/>
    <xf numFmtId="0" fontId="92" fillId="0" borderId="0" xfId="0" applyFont="1"/>
    <xf numFmtId="0" fontId="100" fillId="0" borderId="0" xfId="0" applyFont="1" applyBorder="1"/>
    <xf numFmtId="0" fontId="100" fillId="0" borderId="0" xfId="0" applyFont="1" applyBorder="1" applyAlignment="1">
      <alignment horizontal="left" vertical="top" wrapText="1"/>
    </xf>
    <xf numFmtId="0" fontId="100" fillId="0" borderId="0" xfId="0" applyFont="1" applyBorder="1" applyAlignment="1">
      <alignment horizontal="center"/>
    </xf>
    <xf numFmtId="0" fontId="100" fillId="0" borderId="0" xfId="0" applyFont="1" applyBorder="1" applyAlignment="1" applyProtection="1">
      <alignment horizontal="center" vertical="top"/>
    </xf>
    <xf numFmtId="0" fontId="92" fillId="0" borderId="0" xfId="0" applyFont="1" applyBorder="1" applyAlignment="1">
      <alignment horizontal="center" vertical="center"/>
    </xf>
    <xf numFmtId="164" fontId="90" fillId="0" borderId="0" xfId="0" applyNumberFormat="1" applyFont="1" applyBorder="1"/>
    <xf numFmtId="0" fontId="85" fillId="0" borderId="0" xfId="0" applyFont="1" applyBorder="1" applyAlignment="1" applyProtection="1">
      <alignment horizontal="center"/>
    </xf>
    <xf numFmtId="0" fontId="100" fillId="0" borderId="0" xfId="0" applyFont="1" applyBorder="1" applyAlignment="1">
      <alignment horizontal="center" vertical="top"/>
    </xf>
    <xf numFmtId="171" fontId="92" fillId="0" borderId="0" xfId="0" applyNumberFormat="1" applyFont="1" applyBorder="1" applyAlignment="1" applyProtection="1">
      <alignment horizontal="center" vertical="center"/>
    </xf>
    <xf numFmtId="164" fontId="90" fillId="0" borderId="0" xfId="0" applyNumberFormat="1" applyFont="1" applyBorder="1" applyProtection="1"/>
    <xf numFmtId="0" fontId="108" fillId="0" borderId="0" xfId="0" applyFont="1" applyBorder="1" applyAlignment="1">
      <alignment horizontal="left" vertical="top" wrapText="1"/>
    </xf>
    <xf numFmtId="166" fontId="92" fillId="0" borderId="0" xfId="0" applyNumberFormat="1" applyFont="1" applyBorder="1" applyAlignment="1" applyProtection="1">
      <alignment horizontal="left" vertical="center"/>
    </xf>
    <xf numFmtId="164" fontId="90" fillId="0" borderId="0" xfId="0" applyNumberFormat="1" applyFont="1" applyBorder="1" applyAlignment="1" applyProtection="1">
      <alignment horizontal="left" vertical="center"/>
    </xf>
    <xf numFmtId="0" fontId="92" fillId="0" borderId="0" xfId="0" applyFont="1" applyAlignment="1">
      <alignment vertical="center"/>
    </xf>
    <xf numFmtId="0" fontId="91" fillId="0" borderId="0" xfId="0" applyFont="1" applyBorder="1" applyAlignment="1" applyProtection="1">
      <alignment vertical="center"/>
    </xf>
    <xf numFmtId="0" fontId="86" fillId="0" borderId="0" xfId="4" applyFont="1" applyBorder="1" applyAlignment="1">
      <alignment horizontal="left" indent="1"/>
    </xf>
    <xf numFmtId="0" fontId="96" fillId="0" borderId="0" xfId="0" applyFont="1" applyBorder="1" applyAlignment="1" applyProtection="1">
      <alignment horizontal="center" vertical="center"/>
    </xf>
    <xf numFmtId="0" fontId="86" fillId="0" borderId="0" xfId="0" applyFont="1" applyAlignment="1" applyProtection="1">
      <alignment vertical="center"/>
    </xf>
    <xf numFmtId="0" fontId="109" fillId="0" borderId="0" xfId="0" applyFont="1" applyBorder="1" applyAlignment="1" applyProtection="1">
      <alignment horizontal="left" vertical="center"/>
    </xf>
    <xf numFmtId="0" fontId="85" fillId="0" borderId="0" xfId="0" applyFont="1" applyBorder="1" applyAlignment="1" applyProtection="1">
      <alignment vertical="center"/>
    </xf>
    <xf numFmtId="0" fontId="110" fillId="0" borderId="0" xfId="0" applyFont="1" applyBorder="1" applyAlignment="1" applyProtection="1">
      <alignment vertical="center"/>
    </xf>
    <xf numFmtId="0" fontId="90" fillId="0" borderId="0" xfId="0" applyFont="1" applyBorder="1" applyAlignment="1" applyProtection="1">
      <alignment horizontal="left" vertical="center" indent="3"/>
    </xf>
    <xf numFmtId="38" fontId="92" fillId="0" borderId="2" xfId="0" applyNumberFormat="1" applyFont="1" applyBorder="1" applyAlignment="1" applyProtection="1">
      <alignment vertical="center"/>
      <protection locked="0"/>
    </xf>
    <xf numFmtId="0" fontId="91" fillId="0" borderId="0" xfId="0" applyFont="1" applyBorder="1" applyAlignment="1" applyProtection="1">
      <alignment horizontal="center" vertical="center"/>
    </xf>
    <xf numFmtId="0" fontId="91" fillId="0" borderId="0" xfId="0" applyFont="1" applyBorder="1" applyAlignment="1" applyProtection="1">
      <alignment horizontal="center" vertical="center" wrapText="1"/>
    </xf>
    <xf numFmtId="176" fontId="92" fillId="0" borderId="2" xfId="0" applyNumberFormat="1" applyFont="1" applyBorder="1" applyAlignment="1" applyProtection="1">
      <alignment vertical="center" wrapText="1"/>
      <protection locked="0"/>
    </xf>
    <xf numFmtId="0" fontId="86" fillId="0" borderId="0" xfId="0" applyFont="1" applyBorder="1" applyAlignment="1" applyProtection="1">
      <alignment horizontal="center" vertical="center"/>
    </xf>
    <xf numFmtId="0" fontId="111" fillId="0" borderId="0" xfId="0" applyFont="1" applyBorder="1" applyAlignment="1" applyProtection="1">
      <alignment horizontal="center" vertical="center" wrapText="1"/>
    </xf>
    <xf numFmtId="0" fontId="112" fillId="0" borderId="0" xfId="0" applyNumberFormat="1" applyFont="1" applyBorder="1" applyAlignment="1" applyProtection="1">
      <alignment horizontal="left" vertical="center" wrapText="1"/>
    </xf>
    <xf numFmtId="0" fontId="86" fillId="0" borderId="0" xfId="0" applyFont="1" applyAlignment="1">
      <alignment horizontal="left" vertical="center" wrapText="1"/>
    </xf>
    <xf numFmtId="0" fontId="91" fillId="0" borderId="0" xfId="0" applyFont="1" applyBorder="1" applyAlignment="1" applyProtection="1">
      <alignment horizontal="center"/>
    </xf>
    <xf numFmtId="0" fontId="86" fillId="0" borderId="0" xfId="0" applyFont="1" applyBorder="1" applyAlignment="1" applyProtection="1"/>
    <xf numFmtId="0" fontId="91" fillId="0" borderId="0" xfId="0" applyFont="1" applyBorder="1" applyAlignment="1" applyProtection="1">
      <alignment horizontal="center" wrapText="1"/>
    </xf>
    <xf numFmtId="0" fontId="86" fillId="0" borderId="0" xfId="0" applyFont="1" applyBorder="1" applyAlignment="1" applyProtection="1">
      <alignment horizontal="right" vertical="center"/>
    </xf>
    <xf numFmtId="0" fontId="113" fillId="0" borderId="0" xfId="0" applyFont="1" applyBorder="1" applyAlignment="1" applyProtection="1">
      <alignment vertical="center"/>
    </xf>
    <xf numFmtId="0" fontId="100" fillId="0" borderId="0" xfId="0" applyFont="1" applyBorder="1" applyAlignment="1" applyProtection="1">
      <alignment vertical="center"/>
    </xf>
    <xf numFmtId="38" fontId="85" fillId="0" borderId="2" xfId="0" applyNumberFormat="1" applyFont="1" applyBorder="1" applyAlignment="1" applyProtection="1">
      <alignment horizontal="center" vertical="center"/>
      <protection locked="0"/>
    </xf>
    <xf numFmtId="0" fontId="86" fillId="0" borderId="0" xfId="0" applyFont="1" applyAlignment="1" applyProtection="1">
      <alignment horizontal="right" vertical="center"/>
    </xf>
    <xf numFmtId="0" fontId="90" fillId="0" borderId="6" xfId="0" applyFont="1" applyFill="1" applyBorder="1" applyAlignment="1" applyProtection="1">
      <alignment vertical="center"/>
    </xf>
    <xf numFmtId="38" fontId="92" fillId="0" borderId="2" xfId="0" applyNumberFormat="1" applyFont="1" applyBorder="1" applyAlignment="1" applyProtection="1">
      <alignment horizontal="center" vertical="center"/>
      <protection locked="0"/>
    </xf>
    <xf numFmtId="0" fontId="86" fillId="0" borderId="6" xfId="0" applyFont="1" applyBorder="1" applyAlignment="1" applyProtection="1">
      <alignment horizontal="right" vertical="center"/>
    </xf>
    <xf numFmtId="40" fontId="90" fillId="0" borderId="0" xfId="0" applyNumberFormat="1" applyFont="1" applyBorder="1" applyAlignment="1" applyProtection="1">
      <alignment horizontal="center" vertical="center"/>
    </xf>
    <xf numFmtId="0" fontId="114" fillId="0" borderId="0" xfId="0" applyFont="1" applyBorder="1" applyAlignment="1" applyProtection="1">
      <alignment vertical="center"/>
    </xf>
    <xf numFmtId="0" fontId="86" fillId="0" borderId="8" xfId="0" applyFont="1" applyFill="1" applyBorder="1" applyAlignment="1" applyProtection="1">
      <alignment vertical="center"/>
    </xf>
    <xf numFmtId="0" fontId="90" fillId="0" borderId="0" xfId="0" applyFont="1" applyBorder="1" applyAlignment="1" applyProtection="1">
      <alignment horizontal="right" vertical="center"/>
    </xf>
    <xf numFmtId="0" fontId="90" fillId="0" borderId="2" xfId="0" applyFont="1" applyBorder="1" applyAlignment="1" applyProtection="1">
      <alignment vertical="center"/>
    </xf>
    <xf numFmtId="38" fontId="92" fillId="3" borderId="2" xfId="0" applyNumberFormat="1" applyFont="1" applyFill="1" applyBorder="1" applyAlignment="1" applyProtection="1">
      <alignment vertical="center"/>
    </xf>
    <xf numFmtId="0" fontId="86" fillId="4" borderId="2" xfId="0" applyFont="1" applyFill="1" applyBorder="1" applyAlignment="1" applyProtection="1">
      <alignment vertical="center"/>
    </xf>
    <xf numFmtId="0" fontId="101" fillId="0" borderId="2" xfId="0" applyNumberFormat="1" applyFont="1" applyBorder="1" applyAlignment="1" applyProtection="1">
      <alignment horizontal="center" vertical="center"/>
      <protection locked="0"/>
    </xf>
    <xf numFmtId="38" fontId="92" fillId="0" borderId="0" xfId="0" applyNumberFormat="1" applyFont="1" applyBorder="1" applyAlignment="1" applyProtection="1">
      <alignment horizontal="center" vertical="center"/>
    </xf>
    <xf numFmtId="0" fontId="92" fillId="0" borderId="0" xfId="0" applyFont="1" applyBorder="1" applyAlignment="1" applyProtection="1">
      <alignment horizontal="left" vertical="top"/>
    </xf>
    <xf numFmtId="0" fontId="113" fillId="0" borderId="0" xfId="0" applyFont="1" applyBorder="1" applyAlignment="1" applyProtection="1">
      <alignment horizontal="left"/>
    </xf>
    <xf numFmtId="0" fontId="113" fillId="0" borderId="0" xfId="0" applyFont="1" applyBorder="1" applyAlignment="1" applyProtection="1"/>
    <xf numFmtId="0" fontId="115" fillId="0" borderId="0" xfId="0" applyFont="1" applyBorder="1" applyAlignment="1" applyProtection="1">
      <alignment horizontal="right" vertical="center"/>
    </xf>
    <xf numFmtId="0" fontId="92" fillId="0" borderId="0" xfId="0" applyFont="1" applyProtection="1"/>
    <xf numFmtId="0" fontId="86" fillId="0" borderId="0" xfId="0" applyFont="1" applyProtection="1"/>
    <xf numFmtId="0" fontId="116" fillId="0" borderId="0" xfId="2" applyFont="1" applyAlignment="1" applyProtection="1">
      <alignment horizontal="centerContinuous" vertical="center"/>
    </xf>
    <xf numFmtId="0" fontId="92" fillId="0" borderId="0" xfId="0" applyFont="1" applyAlignment="1">
      <alignment horizontal="centerContinuous" vertical="center"/>
    </xf>
    <xf numFmtId="0" fontId="86" fillId="0" borderId="0" xfId="0" applyFont="1" applyAlignment="1" applyProtection="1">
      <alignment horizontal="centerContinuous" vertical="center"/>
    </xf>
    <xf numFmtId="0" fontId="101" fillId="0" borderId="0" xfId="0" applyFont="1"/>
    <xf numFmtId="0" fontId="86" fillId="0" borderId="0" xfId="0" applyNumberFormat="1" applyFont="1" applyAlignment="1">
      <alignment horizontal="left"/>
    </xf>
    <xf numFmtId="0" fontId="92" fillId="0" borderId="0" xfId="0" applyFont="1" applyAlignment="1">
      <alignment horizontal="left"/>
    </xf>
    <xf numFmtId="174" fontId="86" fillId="0" borderId="0" xfId="0" applyNumberFormat="1" applyFont="1" applyAlignment="1">
      <alignment horizontal="left"/>
    </xf>
    <xf numFmtId="174" fontId="92" fillId="0" borderId="0" xfId="0" applyNumberFormat="1" applyFont="1" applyAlignment="1">
      <alignment horizontal="left"/>
    </xf>
    <xf numFmtId="0" fontId="86" fillId="0" borderId="0" xfId="0" applyNumberFormat="1" applyFont="1" applyBorder="1" applyAlignment="1" applyProtection="1">
      <alignment horizontal="left"/>
    </xf>
    <xf numFmtId="0" fontId="86" fillId="0" borderId="0" xfId="0" applyFont="1" applyBorder="1" applyAlignment="1" applyProtection="1">
      <alignment horizontal="right"/>
    </xf>
    <xf numFmtId="49" fontId="86" fillId="0" borderId="0" xfId="0" applyNumberFormat="1" applyFont="1" applyBorder="1" applyAlignment="1" applyProtection="1">
      <alignment horizontal="left" vertical="center"/>
    </xf>
    <xf numFmtId="49" fontId="85" fillId="0" borderId="0" xfId="0" applyNumberFormat="1" applyFont="1" applyBorder="1" applyAlignment="1" applyProtection="1">
      <alignment horizontal="left" vertical="center"/>
    </xf>
    <xf numFmtId="0" fontId="85" fillId="0" borderId="0" xfId="0" applyFont="1" applyBorder="1" applyProtection="1"/>
    <xf numFmtId="0" fontId="85" fillId="0" borderId="0" xfId="0" applyFont="1" applyBorder="1" applyAlignment="1" applyProtection="1">
      <alignment horizontal="right"/>
    </xf>
    <xf numFmtId="0" fontId="92" fillId="0" borderId="0" xfId="10" applyNumberFormat="1" applyFont="1" applyBorder="1" applyAlignment="1" applyProtection="1">
      <alignment horizontal="right"/>
    </xf>
    <xf numFmtId="49" fontId="90" fillId="0" borderId="0" xfId="0" applyNumberFormat="1" applyFont="1" applyBorder="1" applyAlignment="1" applyProtection="1">
      <alignment horizontal="left" vertical="center"/>
    </xf>
    <xf numFmtId="0" fontId="90" fillId="0" borderId="0" xfId="0" applyFont="1" applyFill="1" applyBorder="1" applyProtection="1"/>
    <xf numFmtId="40" fontId="90" fillId="0" borderId="0" xfId="0" applyNumberFormat="1" applyFont="1" applyBorder="1" applyAlignment="1" applyProtection="1">
      <alignment horizontal="right"/>
    </xf>
    <xf numFmtId="37" fontId="90" fillId="0" borderId="0" xfId="0" applyNumberFormat="1" applyFont="1" applyBorder="1" applyProtection="1"/>
    <xf numFmtId="175" fontId="90" fillId="0" borderId="0" xfId="0" applyNumberFormat="1" applyFont="1" applyFill="1" applyBorder="1" applyAlignment="1" applyProtection="1">
      <alignment horizontal="right"/>
    </xf>
    <xf numFmtId="173" fontId="90" fillId="0" borderId="0" xfId="0" applyNumberFormat="1" applyFont="1" applyBorder="1" applyProtection="1"/>
    <xf numFmtId="0" fontId="90" fillId="0" borderId="0" xfId="10" applyNumberFormat="1" applyFont="1" applyBorder="1" applyAlignment="1" applyProtection="1">
      <alignment horizontal="right"/>
    </xf>
    <xf numFmtId="0" fontId="90" fillId="0" borderId="0" xfId="0" applyFont="1" applyProtection="1"/>
    <xf numFmtId="0" fontId="90" fillId="0" borderId="0" xfId="0" applyFont="1" applyBorder="1" applyAlignment="1" applyProtection="1">
      <alignment vertical="center" wrapText="1"/>
    </xf>
    <xf numFmtId="0" fontId="90" fillId="0" borderId="0" xfId="0" applyFont="1" applyBorder="1" applyAlignment="1" applyProtection="1">
      <alignment horizontal="right"/>
    </xf>
    <xf numFmtId="2" fontId="90" fillId="0" borderId="0" xfId="0" applyNumberFormat="1" applyFont="1" applyBorder="1" applyAlignment="1" applyProtection="1">
      <alignment horizontal="right"/>
    </xf>
    <xf numFmtId="0" fontId="117" fillId="0" borderId="0" xfId="0" applyFont="1" applyAlignment="1" applyProtection="1">
      <alignment horizontal="left"/>
    </xf>
    <xf numFmtId="0" fontId="90" fillId="0" borderId="0" xfId="0" applyFont="1" applyAlignment="1">
      <alignment wrapText="1"/>
    </xf>
    <xf numFmtId="0" fontId="86" fillId="0" borderId="0" xfId="0" applyFont="1" applyFill="1" applyBorder="1" applyProtection="1"/>
    <xf numFmtId="0" fontId="86" fillId="0" borderId="0" xfId="0" applyFont="1" applyBorder="1" applyAlignment="1" applyProtection="1">
      <alignment horizontal="center"/>
    </xf>
    <xf numFmtId="175" fontId="90" fillId="0" borderId="0" xfId="0" quotePrefix="1" applyNumberFormat="1" applyFont="1" applyBorder="1" applyAlignment="1" applyProtection="1">
      <alignment horizontal="right"/>
    </xf>
    <xf numFmtId="0" fontId="91" fillId="0" borderId="0" xfId="0" applyFont="1" applyProtection="1"/>
    <xf numFmtId="0" fontId="90" fillId="0" borderId="0" xfId="10" quotePrefix="1" applyNumberFormat="1" applyFont="1" applyBorder="1" applyAlignment="1" applyProtection="1">
      <alignment horizontal="right"/>
    </xf>
    <xf numFmtId="0" fontId="90" fillId="0" borderId="0" xfId="0" applyFont="1" applyBorder="1" applyAlignment="1" applyProtection="1">
      <alignment vertical="top" wrapText="1"/>
    </xf>
    <xf numFmtId="37" fontId="90" fillId="0" borderId="0" xfId="0" applyNumberFormat="1" applyFont="1" applyBorder="1" applyAlignment="1" applyProtection="1">
      <alignment horizontal="right"/>
    </xf>
    <xf numFmtId="175" fontId="90" fillId="5" borderId="0" xfId="0" quotePrefix="1" applyNumberFormat="1" applyFont="1" applyFill="1" applyBorder="1" applyAlignment="1" applyProtection="1">
      <alignment horizontal="right"/>
    </xf>
    <xf numFmtId="38" fontId="90" fillId="0" borderId="0" xfId="0" applyNumberFormat="1" applyFont="1" applyBorder="1" applyProtection="1"/>
    <xf numFmtId="40" fontId="90" fillId="0" borderId="0" xfId="0" applyNumberFormat="1" applyFont="1" applyFill="1" applyBorder="1" applyAlignment="1" applyProtection="1">
      <alignment horizontal="right"/>
    </xf>
    <xf numFmtId="1" fontId="90" fillId="0" borderId="0" xfId="0" applyNumberFormat="1" applyFont="1" applyBorder="1" applyProtection="1"/>
    <xf numFmtId="39" fontId="90" fillId="0" borderId="0" xfId="0" applyNumberFormat="1" applyFont="1" applyBorder="1" applyProtection="1"/>
    <xf numFmtId="1" fontId="92" fillId="0" borderId="0" xfId="10" applyNumberFormat="1" applyFont="1" applyBorder="1" applyAlignment="1" applyProtection="1">
      <alignment horizontal="right"/>
    </xf>
    <xf numFmtId="40" fontId="90" fillId="0" borderId="0" xfId="0" applyNumberFormat="1" applyFont="1" applyBorder="1" applyAlignment="1" applyProtection="1">
      <alignment horizontal="right" vertical="center"/>
    </xf>
    <xf numFmtId="3" fontId="90" fillId="0" borderId="0" xfId="0" applyNumberFormat="1" applyFont="1" applyBorder="1" applyAlignment="1" applyProtection="1">
      <alignment horizontal="right" vertical="center"/>
    </xf>
    <xf numFmtId="173" fontId="90" fillId="0" borderId="0" xfId="0" applyNumberFormat="1" applyFont="1" applyBorder="1" applyAlignment="1" applyProtection="1">
      <alignment horizontal="right"/>
    </xf>
    <xf numFmtId="2" fontId="90" fillId="0" borderId="0" xfId="0" applyNumberFormat="1" applyFont="1" applyBorder="1" applyAlignment="1" applyProtection="1">
      <alignment horizontal="right" vertical="center"/>
    </xf>
    <xf numFmtId="40" fontId="90" fillId="0" borderId="0" xfId="0" applyNumberFormat="1" applyFont="1" applyFill="1" applyBorder="1" applyAlignment="1" applyProtection="1">
      <alignment horizontal="right" vertical="center"/>
    </xf>
    <xf numFmtId="49" fontId="90" fillId="0" borderId="0" xfId="0" applyNumberFormat="1" applyFont="1" applyBorder="1" applyProtection="1"/>
    <xf numFmtId="0" fontId="90" fillId="0" borderId="0" xfId="0" applyFont="1" applyBorder="1" applyAlignment="1" applyProtection="1">
      <alignment horizontal="center"/>
    </xf>
    <xf numFmtId="172" fontId="90" fillId="0" borderId="0" xfId="0" applyNumberFormat="1" applyFont="1" applyBorder="1" applyAlignment="1" applyProtection="1">
      <alignment horizontal="right"/>
    </xf>
    <xf numFmtId="0" fontId="91" fillId="0" borderId="0" xfId="0" applyFont="1" applyFill="1" applyBorder="1" applyAlignment="1" applyProtection="1">
      <alignment horizontal="center"/>
    </xf>
    <xf numFmtId="0" fontId="86" fillId="0" borderId="0" xfId="0" applyFont="1" applyFill="1" applyBorder="1" applyAlignment="1" applyProtection="1">
      <alignment horizontal="right"/>
    </xf>
    <xf numFmtId="0" fontId="85" fillId="0" borderId="0" xfId="0" applyFont="1" applyFill="1" applyBorder="1" applyAlignment="1" applyProtection="1">
      <alignment horizontal="left"/>
    </xf>
    <xf numFmtId="0" fontId="101" fillId="0" borderId="0" xfId="0" applyFont="1" applyFill="1" applyBorder="1" applyAlignment="1" applyProtection="1">
      <alignment horizontal="right"/>
    </xf>
    <xf numFmtId="2" fontId="101" fillId="0" borderId="0" xfId="0" applyNumberFormat="1" applyFont="1" applyFill="1" applyBorder="1" applyAlignment="1" applyProtection="1">
      <alignment horizontal="right"/>
    </xf>
    <xf numFmtId="0" fontId="115" fillId="0" borderId="0" xfId="0" applyFont="1" applyProtection="1"/>
    <xf numFmtId="0" fontId="86" fillId="0" borderId="0" xfId="0" applyFont="1" applyFill="1" applyBorder="1" applyAlignment="1" applyProtection="1">
      <alignment horizontal="center"/>
    </xf>
    <xf numFmtId="0" fontId="98" fillId="0" borderId="0" xfId="10" applyNumberFormat="1" applyFont="1" applyFill="1" applyBorder="1" applyAlignment="1" applyProtection="1">
      <alignment horizontal="right"/>
    </xf>
    <xf numFmtId="49" fontId="115" fillId="0" borderId="0" xfId="0" applyNumberFormat="1" applyFont="1" applyAlignment="1" applyProtection="1">
      <alignment horizontal="right" vertical="top"/>
    </xf>
    <xf numFmtId="0" fontId="90" fillId="0" borderId="0" xfId="0" applyFont="1" applyBorder="1" applyAlignment="1" applyProtection="1">
      <alignment horizontal="left"/>
    </xf>
    <xf numFmtId="49" fontId="86" fillId="0" borderId="0" xfId="0" applyNumberFormat="1" applyFont="1" applyBorder="1" applyAlignment="1" applyProtection="1">
      <alignment horizontal="left" vertical="top"/>
    </xf>
    <xf numFmtId="0" fontId="90" fillId="0" borderId="0" xfId="0" applyFont="1" applyAlignment="1" applyProtection="1">
      <alignment horizontal="left"/>
    </xf>
    <xf numFmtId="49" fontId="86" fillId="0" borderId="0" xfId="0" applyNumberFormat="1" applyFont="1" applyAlignment="1" applyProtection="1">
      <alignment horizontal="left" vertical="center"/>
    </xf>
    <xf numFmtId="49" fontId="86" fillId="0" borderId="0" xfId="0" applyNumberFormat="1" applyFont="1" applyAlignment="1" applyProtection="1">
      <alignment horizontal="left" vertical="top"/>
    </xf>
    <xf numFmtId="0" fontId="86" fillId="0" borderId="0" xfId="0" applyFont="1" applyAlignment="1" applyProtection="1">
      <alignment horizontal="right"/>
    </xf>
    <xf numFmtId="0" fontId="90" fillId="0" borderId="0" xfId="0" applyFont="1" applyAlignment="1" applyProtection="1">
      <alignment horizontal="right"/>
    </xf>
    <xf numFmtId="49" fontId="118" fillId="0" borderId="0" xfId="0" applyNumberFormat="1" applyFont="1" applyAlignment="1" applyProtection="1">
      <alignment horizontal="right" vertical="top"/>
    </xf>
    <xf numFmtId="0" fontId="90" fillId="0" borderId="17" xfId="0" applyFont="1" applyBorder="1" applyAlignment="1" applyProtection="1">
      <alignment horizontal="center" vertical="center"/>
    </xf>
    <xf numFmtId="49" fontId="85" fillId="0" borderId="17" xfId="0" applyNumberFormat="1" applyFont="1" applyBorder="1" applyAlignment="1" applyProtection="1">
      <alignment horizontal="center" vertical="center"/>
    </xf>
    <xf numFmtId="49" fontId="92" fillId="0" borderId="17" xfId="0" applyNumberFormat="1" applyFont="1" applyBorder="1" applyAlignment="1" applyProtection="1">
      <alignment horizontal="center" vertical="center"/>
    </xf>
    <xf numFmtId="49" fontId="101" fillId="0" borderId="3" xfId="0" applyNumberFormat="1" applyFont="1" applyBorder="1" applyAlignment="1" applyProtection="1">
      <alignment horizontal="centerContinuous" vertical="center"/>
    </xf>
    <xf numFmtId="49" fontId="92" fillId="0" borderId="5" xfId="0" applyNumberFormat="1" applyFont="1" applyBorder="1" applyAlignment="1" applyProtection="1">
      <alignment horizontal="centerContinuous" vertical="center"/>
    </xf>
    <xf numFmtId="0" fontId="92" fillId="0" borderId="0" xfId="0" applyFont="1" applyAlignment="1" applyProtection="1">
      <alignment vertical="center"/>
    </xf>
    <xf numFmtId="1" fontId="91" fillId="0" borderId="18" xfId="0" applyNumberFormat="1" applyFont="1" applyBorder="1" applyAlignment="1" applyProtection="1">
      <alignment horizontal="center" vertical="center" wrapText="1"/>
    </xf>
    <xf numFmtId="3" fontId="91" fillId="0" borderId="18" xfId="0" applyNumberFormat="1" applyFont="1" applyBorder="1" applyAlignment="1" applyProtection="1">
      <alignment horizontal="center" vertical="center" wrapText="1"/>
    </xf>
    <xf numFmtId="0" fontId="91" fillId="0" borderId="18" xfId="0" applyFont="1" applyBorder="1" applyAlignment="1" applyProtection="1">
      <alignment horizontal="center" vertical="center" wrapText="1"/>
    </xf>
    <xf numFmtId="43" fontId="91" fillId="0" borderId="2" xfId="1" applyFont="1" applyBorder="1" applyAlignment="1" applyProtection="1">
      <alignment horizontal="center" vertical="center" wrapText="1"/>
    </xf>
    <xf numFmtId="0" fontId="91" fillId="0" borderId="2" xfId="0" applyFont="1" applyBorder="1" applyAlignment="1" applyProtection="1">
      <alignment horizontal="center" vertical="center" wrapText="1"/>
    </xf>
    <xf numFmtId="0" fontId="90" fillId="0" borderId="14" xfId="0" applyFont="1" applyBorder="1" applyAlignment="1" applyProtection="1">
      <alignment horizontal="left" vertical="center" indent="1"/>
    </xf>
    <xf numFmtId="0" fontId="90" fillId="0" borderId="19" xfId="0" applyFont="1" applyBorder="1" applyAlignment="1" applyProtection="1">
      <alignment horizontal="center" vertical="center"/>
    </xf>
    <xf numFmtId="38" fontId="86" fillId="0" borderId="19" xfId="0" applyNumberFormat="1" applyFont="1" applyBorder="1" applyAlignment="1" applyProtection="1">
      <alignment horizontal="right"/>
      <protection locked="0"/>
    </xf>
    <xf numFmtId="38" fontId="86" fillId="0" borderId="2" xfId="0" applyNumberFormat="1" applyFont="1" applyBorder="1" applyAlignment="1" applyProtection="1">
      <alignment horizontal="right"/>
      <protection locked="0"/>
    </xf>
    <xf numFmtId="38" fontId="86" fillId="0" borderId="2" xfId="0" applyNumberFormat="1" applyFont="1" applyFill="1" applyBorder="1" applyAlignment="1" applyProtection="1">
      <alignment horizontal="right"/>
      <protection locked="0"/>
    </xf>
    <xf numFmtId="38" fontId="86" fillId="4" borderId="20" xfId="0" applyNumberFormat="1" applyFont="1" applyFill="1" applyBorder="1" applyAlignment="1" applyProtection="1">
      <alignment horizontal="right"/>
    </xf>
    <xf numFmtId="38" fontId="86" fillId="4" borderId="7" xfId="0" applyNumberFormat="1" applyFont="1" applyFill="1" applyBorder="1" applyAlignment="1" applyProtection="1">
      <alignment horizontal="right"/>
    </xf>
    <xf numFmtId="0" fontId="90" fillId="0" borderId="2" xfId="0" applyFont="1" applyBorder="1" applyAlignment="1" applyProtection="1">
      <alignment horizontal="center" vertical="center"/>
    </xf>
    <xf numFmtId="38" fontId="86" fillId="0" borderId="17" xfId="0" applyNumberFormat="1" applyFont="1" applyBorder="1" applyAlignment="1" applyProtection="1">
      <alignment horizontal="right"/>
      <protection locked="0"/>
    </xf>
    <xf numFmtId="38" fontId="86" fillId="0" borderId="0" xfId="0" applyNumberFormat="1" applyFont="1" applyBorder="1" applyAlignment="1" applyProtection="1">
      <alignment horizontal="right"/>
      <protection locked="0"/>
    </xf>
    <xf numFmtId="0" fontId="90" fillId="0" borderId="19" xfId="0" applyFont="1" applyBorder="1" applyAlignment="1" applyProtection="1">
      <alignment horizontal="left" vertical="center" indent="1"/>
    </xf>
    <xf numFmtId="38" fontId="86" fillId="0" borderId="17" xfId="0" applyNumberFormat="1" applyFont="1" applyFill="1" applyBorder="1" applyAlignment="1" applyProtection="1">
      <alignment horizontal="right"/>
      <protection locked="0"/>
    </xf>
    <xf numFmtId="38" fontId="86" fillId="3" borderId="17" xfId="0" applyNumberFormat="1" applyFont="1" applyFill="1" applyBorder="1" applyAlignment="1" applyProtection="1">
      <alignment horizontal="right"/>
    </xf>
    <xf numFmtId="38" fontId="86" fillId="0" borderId="19" xfId="0" applyNumberFormat="1" applyFont="1" applyFill="1" applyBorder="1" applyAlignment="1" applyProtection="1">
      <alignment horizontal="right"/>
      <protection locked="0"/>
    </xf>
    <xf numFmtId="38" fontId="86" fillId="3" borderId="20" xfId="0" applyNumberFormat="1" applyFont="1" applyFill="1" applyBorder="1" applyAlignment="1" applyProtection="1">
      <alignment horizontal="right"/>
    </xf>
    <xf numFmtId="38" fontId="86" fillId="0" borderId="18" xfId="0" applyNumberFormat="1" applyFont="1" applyFill="1" applyBorder="1" applyAlignment="1" applyProtection="1">
      <alignment horizontal="right"/>
      <protection locked="0"/>
    </xf>
    <xf numFmtId="38" fontId="86" fillId="0" borderId="20" xfId="0" applyNumberFormat="1" applyFont="1" applyFill="1" applyBorder="1" applyAlignment="1" applyProtection="1">
      <alignment horizontal="right"/>
      <protection locked="0"/>
    </xf>
    <xf numFmtId="38" fontId="86" fillId="3" borderId="18" xfId="0" applyNumberFormat="1" applyFont="1" applyFill="1" applyBorder="1" applyAlignment="1" applyProtection="1">
      <alignment horizontal="right"/>
    </xf>
    <xf numFmtId="38" fontId="86" fillId="0" borderId="18" xfId="0" applyNumberFormat="1" applyFont="1" applyBorder="1" applyAlignment="1" applyProtection="1">
      <alignment horizontal="right"/>
      <protection locked="0"/>
    </xf>
    <xf numFmtId="164" fontId="90" fillId="0" borderId="2" xfId="0" applyNumberFormat="1" applyFont="1" applyFill="1" applyBorder="1" applyAlignment="1" applyProtection="1">
      <alignment horizontal="left" vertical="center"/>
    </xf>
    <xf numFmtId="0" fontId="90" fillId="0" borderId="2" xfId="0" applyFont="1" applyFill="1" applyBorder="1" applyAlignment="1" applyProtection="1">
      <alignment horizontal="center" vertical="center"/>
    </xf>
    <xf numFmtId="38" fontId="86" fillId="3" borderId="7" xfId="0" applyNumberFormat="1" applyFont="1" applyFill="1" applyBorder="1" applyAlignment="1" applyProtection="1">
      <alignment horizontal="right"/>
    </xf>
    <xf numFmtId="0" fontId="92" fillId="0" borderId="0" xfId="0" applyFont="1" applyFill="1" applyAlignment="1" applyProtection="1">
      <alignment vertical="center"/>
    </xf>
    <xf numFmtId="38" fontId="86" fillId="3" borderId="0" xfId="0" applyNumberFormat="1" applyFont="1" applyFill="1" applyBorder="1" applyAlignment="1" applyProtection="1">
      <alignment horizontal="right"/>
    </xf>
    <xf numFmtId="38" fontId="86" fillId="0" borderId="2" xfId="0" applyNumberFormat="1" applyFont="1" applyFill="1" applyBorder="1" applyAlignment="1" applyProtection="1">
      <alignment horizontal="right"/>
    </xf>
    <xf numFmtId="38" fontId="86" fillId="0" borderId="3" xfId="0" applyNumberFormat="1" applyFont="1" applyFill="1" applyBorder="1" applyAlignment="1" applyProtection="1">
      <alignment horizontal="right"/>
      <protection locked="0"/>
    </xf>
    <xf numFmtId="38" fontId="86" fillId="0" borderId="21" xfId="0" applyNumberFormat="1" applyFont="1" applyFill="1" applyBorder="1" applyAlignment="1" applyProtection="1">
      <alignment horizontal="right"/>
      <protection locked="0"/>
    </xf>
    <xf numFmtId="0" fontId="90" fillId="0" borderId="10" xfId="0" applyFont="1" applyBorder="1" applyAlignment="1" applyProtection="1">
      <alignment horizontal="left" vertical="center" indent="1"/>
    </xf>
    <xf numFmtId="0" fontId="90" fillId="0" borderId="18" xfId="0" applyFont="1" applyBorder="1" applyAlignment="1" applyProtection="1">
      <alignment horizontal="center" vertical="center"/>
    </xf>
    <xf numFmtId="38" fontId="86" fillId="0" borderId="20" xfId="0" applyNumberFormat="1" applyFont="1" applyBorder="1" applyAlignment="1" applyProtection="1">
      <alignment horizontal="right"/>
      <protection locked="0"/>
    </xf>
    <xf numFmtId="0" fontId="90" fillId="0" borderId="8" xfId="0" applyFont="1" applyBorder="1" applyAlignment="1" applyProtection="1">
      <alignment horizontal="left" vertical="center" indent="1"/>
    </xf>
    <xf numFmtId="0" fontId="90" fillId="0" borderId="19" xfId="0" applyFont="1" applyBorder="1" applyAlignment="1" applyProtection="1">
      <alignment horizontal="left" vertical="center" wrapText="1" indent="1"/>
    </xf>
    <xf numFmtId="38" fontId="86" fillId="0" borderId="18" xfId="0" applyNumberFormat="1" applyFont="1" applyBorder="1" applyAlignment="1" applyProtection="1">
      <alignment horizontal="right"/>
    </xf>
    <xf numFmtId="0" fontId="90" fillId="0" borderId="2" xfId="0" applyFont="1" applyFill="1" applyBorder="1" applyAlignment="1" applyProtection="1">
      <alignment horizontal="left" vertical="center" indent="1"/>
    </xf>
    <xf numFmtId="38" fontId="92" fillId="3" borderId="20" xfId="0" applyNumberFormat="1" applyFont="1" applyFill="1" applyBorder="1" applyAlignment="1">
      <alignment horizontal="right"/>
    </xf>
    <xf numFmtId="0" fontId="90" fillId="0" borderId="4" xfId="0" applyFont="1" applyFill="1" applyBorder="1" applyAlignment="1" applyProtection="1">
      <alignment horizontal="left" vertical="center" indent="1"/>
    </xf>
    <xf numFmtId="0" fontId="90" fillId="0" borderId="5" xfId="0" applyFont="1" applyFill="1" applyBorder="1" applyAlignment="1" applyProtection="1">
      <alignment horizontal="center" vertical="center"/>
    </xf>
    <xf numFmtId="38" fontId="86" fillId="3" borderId="17" xfId="0" applyNumberFormat="1" applyFont="1" applyFill="1" applyBorder="1" applyAlignment="1">
      <alignment horizontal="right"/>
    </xf>
    <xf numFmtId="0" fontId="90" fillId="0" borderId="0" xfId="0" applyFont="1" applyAlignment="1" applyProtection="1">
      <alignment vertical="center"/>
    </xf>
    <xf numFmtId="0" fontId="90" fillId="0" borderId="0" xfId="0" applyFont="1" applyAlignment="1" applyProtection="1">
      <alignment horizontal="center" vertical="center"/>
    </xf>
    <xf numFmtId="38" fontId="92" fillId="0" borderId="0" xfId="0" applyNumberFormat="1" applyFont="1" applyAlignment="1" applyProtection="1">
      <alignment vertical="center"/>
    </xf>
    <xf numFmtId="49" fontId="91" fillId="0" borderId="17" xfId="0" applyNumberFormat="1" applyFont="1" applyBorder="1" applyAlignment="1" applyProtection="1">
      <alignment horizontal="center" vertical="center"/>
    </xf>
    <xf numFmtId="0" fontId="92" fillId="0" borderId="0" xfId="0" applyFont="1" applyAlignment="1" applyProtection="1">
      <alignment horizontal="center" vertical="center"/>
    </xf>
    <xf numFmtId="0" fontId="86" fillId="0" borderId="0" xfId="0" applyFont="1" applyFill="1" applyAlignment="1" applyProtection="1">
      <alignment horizontal="center" vertical="center"/>
    </xf>
    <xf numFmtId="0" fontId="92" fillId="0" borderId="0" xfId="0" applyFont="1" applyFill="1" applyAlignment="1" applyProtection="1">
      <alignment horizontal="center" vertical="center"/>
    </xf>
    <xf numFmtId="38" fontId="86" fillId="4" borderId="14" xfId="0" applyNumberFormat="1" applyFont="1" applyFill="1" applyBorder="1" applyAlignment="1" applyProtection="1">
      <alignment horizontal="right"/>
    </xf>
    <xf numFmtId="38" fontId="86" fillId="4" borderId="0" xfId="0" applyNumberFormat="1" applyFont="1" applyFill="1" applyBorder="1" applyAlignment="1" applyProtection="1">
      <alignment horizontal="right"/>
    </xf>
    <xf numFmtId="38" fontId="86" fillId="4" borderId="17" xfId="0" applyNumberFormat="1" applyFont="1" applyFill="1" applyBorder="1" applyAlignment="1" applyProtection="1">
      <alignment horizontal="right"/>
    </xf>
    <xf numFmtId="38" fontId="86" fillId="4" borderId="21" xfId="0" applyNumberFormat="1" applyFont="1" applyFill="1" applyBorder="1" applyAlignment="1" applyProtection="1">
      <alignment horizontal="right"/>
    </xf>
    <xf numFmtId="38" fontId="86" fillId="4" borderId="2" xfId="0" applyNumberFormat="1" applyFont="1" applyFill="1" applyBorder="1" applyAlignment="1" applyProtection="1">
      <alignment horizontal="right"/>
    </xf>
    <xf numFmtId="3" fontId="92" fillId="0" borderId="0" xfId="0" applyNumberFormat="1" applyFont="1" applyAlignment="1" applyProtection="1">
      <alignment vertical="center"/>
    </xf>
    <xf numFmtId="0" fontId="100" fillId="0" borderId="8" xfId="0" applyFont="1" applyBorder="1" applyAlignment="1" applyProtection="1">
      <alignment horizontal="left" indent="2"/>
    </xf>
    <xf numFmtId="0" fontId="90" fillId="0" borderId="10" xfId="0" applyFont="1" applyBorder="1" applyAlignment="1" applyProtection="1">
      <alignment horizontal="center" vertical="center"/>
    </xf>
    <xf numFmtId="38" fontId="86" fillId="0" borderId="9" xfId="0" applyNumberFormat="1" applyFont="1" applyBorder="1" applyAlignment="1" applyProtection="1">
      <alignment horizontal="right"/>
      <protection locked="0"/>
    </xf>
    <xf numFmtId="38" fontId="86" fillId="0" borderId="10" xfId="0" applyNumberFormat="1" applyFont="1" applyBorder="1" applyAlignment="1" applyProtection="1">
      <alignment horizontal="right"/>
      <protection locked="0"/>
    </xf>
    <xf numFmtId="0" fontId="85" fillId="0" borderId="0" xfId="0" applyFont="1" applyAlignment="1" applyProtection="1">
      <alignment vertical="center"/>
    </xf>
    <xf numFmtId="0" fontId="101" fillId="0" borderId="0" xfId="0" applyFont="1" applyAlignment="1" applyProtection="1">
      <alignment vertical="center"/>
    </xf>
    <xf numFmtId="38" fontId="86" fillId="4" borderId="10" xfId="0" applyNumberFormat="1" applyFont="1" applyFill="1" applyBorder="1" applyAlignment="1" applyProtection="1">
      <alignment horizontal="right"/>
    </xf>
    <xf numFmtId="38" fontId="86" fillId="4" borderId="18" xfId="0" applyNumberFormat="1" applyFont="1" applyFill="1" applyBorder="1" applyAlignment="1" applyProtection="1">
      <alignment horizontal="right"/>
    </xf>
    <xf numFmtId="38" fontId="86" fillId="4" borderId="9" xfId="0" applyNumberFormat="1" applyFont="1" applyFill="1" applyBorder="1" applyAlignment="1" applyProtection="1">
      <alignment horizontal="right"/>
    </xf>
    <xf numFmtId="38" fontId="86" fillId="4" borderId="19" xfId="0" applyNumberFormat="1" applyFont="1" applyFill="1" applyBorder="1" applyAlignment="1" applyProtection="1">
      <alignment horizontal="right"/>
    </xf>
    <xf numFmtId="0" fontId="86" fillId="0" borderId="0" xfId="0" applyFont="1" applyFill="1" applyAlignment="1" applyProtection="1">
      <alignment vertical="center"/>
    </xf>
    <xf numFmtId="0" fontId="90" fillId="0" borderId="18" xfId="0" applyFont="1" applyFill="1" applyBorder="1" applyAlignment="1" applyProtection="1">
      <alignment horizontal="center" vertical="center"/>
    </xf>
    <xf numFmtId="38" fontId="86" fillId="3" borderId="2" xfId="0" applyNumberFormat="1" applyFont="1" applyFill="1" applyBorder="1" applyAlignment="1" applyProtection="1">
      <alignment horizontal="right"/>
    </xf>
    <xf numFmtId="0" fontId="90" fillId="0" borderId="2" xfId="0" applyFont="1" applyFill="1" applyBorder="1" applyAlignment="1" applyProtection="1">
      <alignment horizontal="center" vertical="top"/>
    </xf>
    <xf numFmtId="38" fontId="86" fillId="3" borderId="22" xfId="0" applyNumberFormat="1" applyFont="1" applyFill="1" applyBorder="1" applyAlignment="1" applyProtection="1">
      <alignment horizontal="right"/>
    </xf>
    <xf numFmtId="0" fontId="86" fillId="0" borderId="0" xfId="0" applyFont="1" applyFill="1" applyBorder="1" applyAlignment="1" applyProtection="1">
      <alignment vertical="center"/>
    </xf>
    <xf numFmtId="38" fontId="86" fillId="0" borderId="23" xfId="0" applyNumberFormat="1" applyFont="1" applyFill="1" applyBorder="1" applyAlignment="1" applyProtection="1">
      <alignment horizontal="right"/>
      <protection locked="0"/>
    </xf>
    <xf numFmtId="38" fontId="86" fillId="0" borderId="24" xfId="0" applyNumberFormat="1" applyFont="1" applyFill="1" applyBorder="1" applyAlignment="1" applyProtection="1">
      <alignment horizontal="right"/>
      <protection locked="0"/>
    </xf>
    <xf numFmtId="38" fontId="86" fillId="0" borderId="25" xfId="0" applyNumberFormat="1" applyFont="1" applyFill="1" applyBorder="1" applyAlignment="1" applyProtection="1">
      <alignment horizontal="right"/>
      <protection locked="0"/>
    </xf>
    <xf numFmtId="38" fontId="86" fillId="0" borderId="0" xfId="0" applyNumberFormat="1" applyFont="1" applyAlignment="1" applyProtection="1"/>
    <xf numFmtId="0" fontId="90" fillId="0" borderId="10" xfId="0" applyFont="1" applyFill="1" applyBorder="1" applyAlignment="1" applyProtection="1">
      <alignment horizontal="center" vertical="center"/>
    </xf>
    <xf numFmtId="38" fontId="86" fillId="0" borderId="26" xfId="0" applyNumberFormat="1" applyFont="1" applyFill="1" applyBorder="1" applyAlignment="1" applyProtection="1">
      <alignment horizontal="right"/>
      <protection locked="0"/>
    </xf>
    <xf numFmtId="0" fontId="90" fillId="0" borderId="27" xfId="0" applyFont="1" applyBorder="1" applyAlignment="1" applyProtection="1">
      <alignment horizontal="left" vertical="center" indent="4"/>
    </xf>
    <xf numFmtId="0" fontId="90" fillId="0" borderId="28" xfId="0" applyFont="1" applyBorder="1" applyAlignment="1" applyProtection="1">
      <alignment horizontal="center" vertical="center"/>
    </xf>
    <xf numFmtId="40" fontId="86" fillId="6" borderId="24" xfId="0" applyNumberFormat="1" applyFont="1" applyFill="1" applyBorder="1" applyAlignment="1" applyProtection="1">
      <alignment horizontal="right" vertical="center"/>
    </xf>
    <xf numFmtId="0" fontId="90" fillId="0" borderId="21" xfId="0" applyFont="1" applyBorder="1" applyAlignment="1" applyProtection="1">
      <alignment horizontal="left" vertical="center" indent="4"/>
    </xf>
    <xf numFmtId="9" fontId="86" fillId="6" borderId="24" xfId="0" applyNumberFormat="1" applyFont="1" applyFill="1" applyBorder="1" applyAlignment="1" applyProtection="1">
      <alignment horizontal="right" vertical="center"/>
    </xf>
    <xf numFmtId="1" fontId="85" fillId="0" borderId="18" xfId="0" applyNumberFormat="1" applyFont="1" applyBorder="1" applyAlignment="1" applyProtection="1">
      <alignment horizontal="center" vertical="center" wrapText="1"/>
    </xf>
    <xf numFmtId="3" fontId="85" fillId="0" borderId="18" xfId="0" applyNumberFormat="1" applyFont="1" applyBorder="1" applyAlignment="1" applyProtection="1">
      <alignment horizontal="center" vertical="center" wrapText="1"/>
    </xf>
    <xf numFmtId="3" fontId="86" fillId="4" borderId="18" xfId="0" applyNumberFormat="1" applyFont="1" applyFill="1" applyBorder="1" applyAlignment="1" applyProtection="1">
      <alignment horizontal="center"/>
    </xf>
    <xf numFmtId="3" fontId="92" fillId="4" borderId="10" xfId="0" applyNumberFormat="1" applyFont="1" applyFill="1" applyBorder="1" applyAlignment="1" applyProtection="1">
      <alignment horizontal="center"/>
    </xf>
    <xf numFmtId="38" fontId="92" fillId="4" borderId="18" xfId="0" applyNumberFormat="1" applyFont="1" applyFill="1" applyBorder="1" applyAlignment="1" applyProtection="1">
      <alignment horizontal="center"/>
    </xf>
    <xf numFmtId="3" fontId="92" fillId="4" borderId="18" xfId="0" applyNumberFormat="1" applyFont="1" applyFill="1" applyBorder="1" applyAlignment="1" applyProtection="1">
      <alignment horizontal="center"/>
    </xf>
    <xf numFmtId="0" fontId="90" fillId="0" borderId="19" xfId="0" applyFont="1" applyBorder="1" applyAlignment="1" applyProtection="1">
      <alignment horizontal="center"/>
    </xf>
    <xf numFmtId="38" fontId="86" fillId="0" borderId="0" xfId="0" applyNumberFormat="1" applyFont="1" applyAlignment="1" applyProtection="1">
      <alignment horizontal="right"/>
      <protection locked="0"/>
    </xf>
    <xf numFmtId="0" fontId="90" fillId="0" borderId="2" xfId="0" applyFont="1" applyBorder="1" applyAlignment="1" applyProtection="1">
      <alignment horizontal="center"/>
    </xf>
    <xf numFmtId="0" fontId="90" fillId="0" borderId="2" xfId="0" applyFont="1" applyBorder="1" applyAlignment="1" applyProtection="1">
      <alignment horizontal="center" vertical="center" wrapText="1"/>
    </xf>
    <xf numFmtId="38" fontId="86" fillId="0" borderId="21" xfId="0" applyNumberFormat="1" applyFont="1" applyBorder="1" applyAlignment="1" applyProtection="1">
      <alignment horizontal="right"/>
      <protection locked="0"/>
    </xf>
    <xf numFmtId="38" fontId="92" fillId="0" borderId="0" xfId="0" applyNumberFormat="1" applyFont="1" applyProtection="1"/>
    <xf numFmtId="38" fontId="86" fillId="4" borderId="6" xfId="0" applyNumberFormat="1" applyFont="1" applyFill="1" applyBorder="1" applyAlignment="1" applyProtection="1">
      <alignment horizontal="right"/>
    </xf>
    <xf numFmtId="37" fontId="86" fillId="4" borderId="6" xfId="0" applyNumberFormat="1" applyFont="1" applyFill="1" applyBorder="1" applyAlignment="1" applyProtection="1">
      <alignment horizontal="right"/>
    </xf>
    <xf numFmtId="37" fontId="86" fillId="4" borderId="20" xfId="0" applyNumberFormat="1" applyFont="1" applyFill="1" applyBorder="1" applyAlignment="1" applyProtection="1">
      <alignment horizontal="right"/>
    </xf>
    <xf numFmtId="0" fontId="90" fillId="0" borderId="20" xfId="0" applyFont="1" applyFill="1" applyBorder="1" applyAlignment="1" applyProtection="1">
      <alignment horizontal="center" vertical="center"/>
    </xf>
    <xf numFmtId="0" fontId="90" fillId="0" borderId="2" xfId="0" applyFont="1" applyBorder="1" applyAlignment="1" applyProtection="1">
      <alignment horizontal="center" vertical="top"/>
    </xf>
    <xf numFmtId="0" fontId="90" fillId="0" borderId="20" xfId="0" applyFont="1" applyFill="1" applyBorder="1" applyAlignment="1" applyProtection="1">
      <alignment horizontal="center" vertical="top"/>
    </xf>
    <xf numFmtId="0" fontId="90" fillId="0" borderId="7" xfId="0" applyFont="1" applyFill="1" applyBorder="1" applyAlignment="1" applyProtection="1">
      <alignment horizontal="center" vertical="center"/>
    </xf>
    <xf numFmtId="38" fontId="86" fillId="0" borderId="9" xfId="0" applyNumberFormat="1" applyFont="1" applyFill="1" applyBorder="1" applyAlignment="1" applyProtection="1">
      <alignment horizontal="right"/>
      <protection locked="0"/>
    </xf>
    <xf numFmtId="38" fontId="86" fillId="4" borderId="0" xfId="0" applyNumberFormat="1" applyFont="1" applyFill="1" applyAlignment="1" applyProtection="1">
      <alignment horizontal="right"/>
    </xf>
    <xf numFmtId="1" fontId="90" fillId="0" borderId="2" xfId="0" applyNumberFormat="1" applyFont="1" applyBorder="1" applyAlignment="1" applyProtection="1">
      <alignment horizontal="center" vertical="center"/>
    </xf>
    <xf numFmtId="0" fontId="90" fillId="0" borderId="14" xfId="0" applyFont="1" applyBorder="1" applyAlignment="1" applyProtection="1">
      <alignment horizontal="left" vertical="top" wrapText="1" indent="1"/>
    </xf>
    <xf numFmtId="1" fontId="90" fillId="0" borderId="2" xfId="0" applyNumberFormat="1" applyFont="1" applyBorder="1" applyAlignment="1" applyProtection="1">
      <alignment horizontal="center" vertical="top"/>
    </xf>
    <xf numFmtId="38" fontId="86" fillId="4" borderId="29" xfId="0" applyNumberFormat="1" applyFont="1" applyFill="1" applyBorder="1" applyAlignment="1" applyProtection="1">
      <alignment horizontal="right"/>
    </xf>
    <xf numFmtId="38" fontId="86" fillId="4" borderId="22" xfId="0" applyNumberFormat="1" applyFont="1" applyFill="1" applyBorder="1" applyAlignment="1" applyProtection="1">
      <alignment horizontal="right"/>
    </xf>
    <xf numFmtId="1" fontId="90" fillId="0" borderId="18" xfId="0" applyNumberFormat="1" applyFont="1" applyBorder="1" applyAlignment="1" applyProtection="1">
      <alignment horizontal="center" vertical="center"/>
    </xf>
    <xf numFmtId="1" fontId="90" fillId="0" borderId="18" xfId="0" applyNumberFormat="1" applyFont="1" applyBorder="1" applyAlignment="1" applyProtection="1">
      <alignment horizontal="center" vertical="center"/>
    </xf>
    <xf numFmtId="38" fontId="86" fillId="0" borderId="18" xfId="0" applyNumberFormat="1" applyFont="1" applyBorder="1" applyAlignment="1" applyProtection="1">
      <alignment horizontal="right"/>
      <protection locked="0"/>
    </xf>
    <xf numFmtId="38" fontId="86" fillId="4" borderId="18" xfId="0" applyNumberFormat="1" applyFont="1" applyFill="1" applyBorder="1" applyAlignment="1" applyProtection="1">
      <alignment horizontal="right"/>
    </xf>
    <xf numFmtId="38" fontId="86" fillId="4" borderId="26" xfId="0" applyNumberFormat="1" applyFont="1" applyFill="1" applyBorder="1" applyAlignment="1" applyProtection="1">
      <alignment horizontal="right"/>
    </xf>
    <xf numFmtId="1" fontId="90" fillId="0" borderId="25" xfId="0" applyNumberFormat="1" applyFont="1" applyBorder="1" applyAlignment="1" applyProtection="1">
      <alignment horizontal="center" vertical="center"/>
    </xf>
    <xf numFmtId="38" fontId="86" fillId="0" borderId="25" xfId="0" applyNumberFormat="1" applyFont="1" applyBorder="1" applyAlignment="1" applyProtection="1">
      <alignment horizontal="right"/>
      <protection locked="0"/>
    </xf>
    <xf numFmtId="1" fontId="90" fillId="0" borderId="24" xfId="0" applyNumberFormat="1" applyFont="1" applyBorder="1" applyAlignment="1" applyProtection="1">
      <alignment horizontal="center" vertical="center"/>
    </xf>
    <xf numFmtId="38" fontId="86" fillId="0" borderId="30" xfId="0" applyNumberFormat="1" applyFont="1" applyBorder="1" applyAlignment="1" applyProtection="1">
      <alignment horizontal="right"/>
      <protection locked="0"/>
    </xf>
    <xf numFmtId="38" fontId="86" fillId="0" borderId="24" xfId="0" applyNumberFormat="1" applyFont="1" applyBorder="1" applyAlignment="1" applyProtection="1">
      <alignment horizontal="right"/>
      <protection locked="0"/>
    </xf>
    <xf numFmtId="38" fontId="86" fillId="0" borderId="31" xfId="0" applyNumberFormat="1" applyFont="1" applyFill="1" applyBorder="1" applyAlignment="1" applyProtection="1">
      <alignment horizontal="right"/>
      <protection locked="0"/>
    </xf>
    <xf numFmtId="38" fontId="86" fillId="0" borderId="23" xfId="0" applyNumberFormat="1" applyFont="1" applyBorder="1" applyAlignment="1" applyProtection="1">
      <alignment horizontal="right"/>
      <protection locked="0"/>
    </xf>
    <xf numFmtId="38" fontId="86" fillId="0" borderId="32" xfId="0" applyNumberFormat="1" applyFont="1" applyBorder="1" applyAlignment="1" applyProtection="1">
      <alignment horizontal="right" vertical="center"/>
      <protection locked="0"/>
    </xf>
    <xf numFmtId="38" fontId="86" fillId="0" borderId="25" xfId="0" applyNumberFormat="1" applyFont="1" applyBorder="1" applyAlignment="1" applyProtection="1">
      <alignment horizontal="right" vertical="center"/>
      <protection locked="0"/>
    </xf>
    <xf numFmtId="38" fontId="86" fillId="0" borderId="23" xfId="0" applyNumberFormat="1" applyFont="1" applyFill="1" applyBorder="1" applyAlignment="1" applyProtection="1">
      <alignment horizontal="right" vertical="center"/>
      <protection locked="0"/>
    </xf>
    <xf numFmtId="38" fontId="86" fillId="0" borderId="25" xfId="0" applyNumberFormat="1" applyFont="1" applyFill="1" applyBorder="1" applyAlignment="1" applyProtection="1">
      <alignment horizontal="right" vertical="center"/>
      <protection locked="0"/>
    </xf>
    <xf numFmtId="0" fontId="90" fillId="0" borderId="2" xfId="0" applyFont="1" applyBorder="1" applyAlignment="1" applyProtection="1">
      <alignment horizontal="center" vertical="top" wrapText="1"/>
    </xf>
    <xf numFmtId="38" fontId="86" fillId="4" borderId="33" xfId="0" applyNumberFormat="1" applyFont="1" applyFill="1" applyBorder="1" applyAlignment="1" applyProtection="1">
      <alignment horizontal="right"/>
    </xf>
    <xf numFmtId="38" fontId="86" fillId="0" borderId="2" xfId="0" applyNumberFormat="1" applyFont="1" applyFill="1" applyBorder="1" applyAlignment="1" applyProtection="1">
      <alignment horizontal="right" vertical="center"/>
      <protection locked="0"/>
    </xf>
    <xf numFmtId="38" fontId="86" fillId="3" borderId="2" xfId="0" applyNumberFormat="1" applyFont="1" applyFill="1" applyBorder="1" applyAlignment="1" applyProtection="1">
      <alignment horizontal="right" vertical="center"/>
    </xf>
    <xf numFmtId="0" fontId="90" fillId="0" borderId="20" xfId="0" applyFont="1" applyBorder="1" applyAlignment="1" applyProtection="1">
      <alignment horizontal="center" vertical="center"/>
    </xf>
    <xf numFmtId="0" fontId="90" fillId="0" borderId="124" xfId="0" applyFont="1" applyFill="1" applyBorder="1" applyAlignment="1" applyProtection="1">
      <alignment horizontal="center" vertical="center"/>
    </xf>
    <xf numFmtId="38" fontId="86" fillId="0" borderId="125" xfId="0" applyNumberFormat="1" applyFont="1" applyFill="1" applyBorder="1" applyAlignment="1" applyProtection="1">
      <alignment horizontal="right"/>
      <protection locked="0"/>
    </xf>
    <xf numFmtId="0" fontId="90" fillId="0" borderId="112" xfId="0" applyFont="1" applyFill="1" applyBorder="1" applyAlignment="1" applyProtection="1">
      <alignment horizontal="center" vertical="center"/>
    </xf>
    <xf numFmtId="38" fontId="86" fillId="0" borderId="126" xfId="0" applyNumberFormat="1" applyFont="1" applyFill="1" applyBorder="1" applyAlignment="1" applyProtection="1">
      <alignment horizontal="right"/>
      <protection locked="0"/>
    </xf>
    <xf numFmtId="38" fontId="86" fillId="0" borderId="127" xfId="0" applyNumberFormat="1" applyFont="1" applyFill="1" applyBorder="1" applyAlignment="1" applyProtection="1">
      <alignment horizontal="right"/>
      <protection locked="0"/>
    </xf>
    <xf numFmtId="38" fontId="86" fillId="0" borderId="32" xfId="0" applyNumberFormat="1" applyFont="1" applyFill="1" applyBorder="1" applyAlignment="1" applyProtection="1">
      <alignment horizontal="right"/>
      <protection locked="0"/>
    </xf>
    <xf numFmtId="0" fontId="92" fillId="0" borderId="0" xfId="0" applyFont="1" applyAlignment="1" applyProtection="1"/>
    <xf numFmtId="0" fontId="90" fillId="0" borderId="0" xfId="0" applyFont="1" applyAlignment="1" applyProtection="1">
      <alignment horizontal="left" vertical="center" wrapText="1"/>
    </xf>
    <xf numFmtId="0" fontId="90" fillId="0" borderId="0" xfId="0" applyFont="1" applyAlignment="1" applyProtection="1">
      <alignment horizontal="center" vertical="center" wrapText="1"/>
    </xf>
    <xf numFmtId="0" fontId="92" fillId="0" borderId="0" xfId="0" applyFont="1" applyAlignment="1" applyProtection="1">
      <alignment wrapText="1"/>
    </xf>
    <xf numFmtId="0" fontId="92" fillId="0" borderId="0" xfId="0" applyFont="1" applyAlignment="1"/>
    <xf numFmtId="38" fontId="86" fillId="4" borderId="28" xfId="0" applyNumberFormat="1" applyFont="1" applyFill="1" applyBorder="1" applyAlignment="1" applyProtection="1">
      <alignment horizontal="right" vertical="center"/>
    </xf>
    <xf numFmtId="38" fontId="86" fillId="4" borderId="22" xfId="0" applyNumberFormat="1" applyFont="1" applyFill="1" applyBorder="1" applyAlignment="1" applyProtection="1">
      <alignment horizontal="right" vertical="center"/>
    </xf>
    <xf numFmtId="38" fontId="86" fillId="4" borderId="0" xfId="0" applyNumberFormat="1" applyFont="1" applyFill="1" applyAlignment="1" applyProtection="1">
      <alignment horizontal="right" vertical="center"/>
    </xf>
    <xf numFmtId="38" fontId="86" fillId="4" borderId="20" xfId="0" applyNumberFormat="1" applyFont="1" applyFill="1" applyBorder="1" applyAlignment="1" applyProtection="1">
      <alignment horizontal="right" vertical="center"/>
    </xf>
    <xf numFmtId="49" fontId="90" fillId="0" borderId="17" xfId="0" applyNumberFormat="1" applyFont="1" applyBorder="1" applyAlignment="1">
      <alignment horizontal="center" vertical="center"/>
    </xf>
    <xf numFmtId="49" fontId="85" fillId="0" borderId="17" xfId="0" applyNumberFormat="1" applyFont="1" applyBorder="1" applyAlignment="1">
      <alignment horizontal="center" vertical="center"/>
    </xf>
    <xf numFmtId="49" fontId="86" fillId="0" borderId="17" xfId="0" applyNumberFormat="1" applyFont="1" applyBorder="1" applyAlignment="1">
      <alignment horizontal="center" vertical="center"/>
    </xf>
    <xf numFmtId="49" fontId="91" fillId="0" borderId="20" xfId="0" applyNumberFormat="1" applyFont="1" applyBorder="1" applyAlignment="1">
      <alignment horizontal="center" vertical="center" wrapText="1"/>
    </xf>
    <xf numFmtId="3" fontId="85" fillId="0" borderId="20" xfId="0" applyNumberFormat="1" applyFont="1" applyBorder="1" applyAlignment="1">
      <alignment horizontal="center" vertical="center"/>
    </xf>
    <xf numFmtId="3" fontId="85" fillId="0" borderId="20" xfId="0" applyNumberFormat="1" applyFont="1" applyBorder="1" applyAlignment="1">
      <alignment horizontal="center" vertical="center" wrapText="1"/>
    </xf>
    <xf numFmtId="0" fontId="92" fillId="0" borderId="0" xfId="0" applyFont="1" applyAlignment="1">
      <alignment horizontal="center" vertical="top" wrapText="1"/>
    </xf>
    <xf numFmtId="0" fontId="92" fillId="0" borderId="0" xfId="0" applyFont="1" applyBorder="1" applyAlignment="1">
      <alignment vertical="center"/>
    </xf>
    <xf numFmtId="3" fontId="86" fillId="4" borderId="18" xfId="0" applyNumberFormat="1" applyFont="1" applyFill="1" applyBorder="1" applyAlignment="1">
      <alignment horizontal="center"/>
    </xf>
    <xf numFmtId="3" fontId="86" fillId="4" borderId="20" xfId="0" applyNumberFormat="1" applyFont="1" applyFill="1" applyBorder="1" applyAlignment="1">
      <alignment horizontal="center"/>
    </xf>
    <xf numFmtId="3" fontId="86" fillId="4" borderId="18" xfId="0" applyNumberFormat="1" applyFont="1" applyFill="1" applyBorder="1" applyAlignment="1">
      <alignment horizontal="right"/>
    </xf>
    <xf numFmtId="0" fontId="90" fillId="0" borderId="0" xfId="0" applyFont="1" applyBorder="1" applyAlignment="1"/>
    <xf numFmtId="49" fontId="90" fillId="0" borderId="2" xfId="0" applyNumberFormat="1" applyFont="1" applyBorder="1" applyAlignment="1">
      <alignment horizontal="center" vertical="center"/>
    </xf>
    <xf numFmtId="38" fontId="86" fillId="7" borderId="2" xfId="0" applyNumberFormat="1" applyFont="1" applyFill="1" applyBorder="1" applyAlignment="1">
      <alignment horizontal="right"/>
    </xf>
    <xf numFmtId="38" fontId="86" fillId="4" borderId="20" xfId="0" applyNumberFormat="1" applyFont="1" applyFill="1" applyBorder="1" applyAlignment="1">
      <alignment horizontal="right"/>
    </xf>
    <xf numFmtId="49" fontId="91" fillId="7" borderId="23" xfId="0" applyNumberFormat="1" applyFont="1" applyFill="1" applyBorder="1" applyAlignment="1">
      <alignment horizontal="center" vertical="center"/>
    </xf>
    <xf numFmtId="38" fontId="86" fillId="4" borderId="22" xfId="0" applyNumberFormat="1" applyFont="1" applyFill="1" applyBorder="1" applyAlignment="1">
      <alignment horizontal="right"/>
    </xf>
    <xf numFmtId="0" fontId="90" fillId="0" borderId="0" xfId="0" applyFont="1" applyFill="1" applyBorder="1" applyAlignment="1"/>
    <xf numFmtId="0" fontId="90" fillId="0" borderId="0" xfId="0" applyFont="1" applyFill="1"/>
    <xf numFmtId="3" fontId="91" fillId="4" borderId="21" xfId="0" applyNumberFormat="1" applyFont="1" applyFill="1" applyBorder="1" applyAlignment="1">
      <alignment horizontal="left" vertical="center" wrapText="1" indent="1"/>
    </xf>
    <xf numFmtId="49" fontId="91" fillId="4" borderId="19" xfId="0" applyNumberFormat="1" applyFont="1" applyFill="1" applyBorder="1" applyAlignment="1">
      <alignment horizontal="center" vertical="center"/>
    </xf>
    <xf numFmtId="38" fontId="86" fillId="4" borderId="18" xfId="0" applyNumberFormat="1" applyFont="1" applyFill="1" applyBorder="1" applyAlignment="1">
      <alignment horizontal="right"/>
    </xf>
    <xf numFmtId="164" fontId="91" fillId="4" borderId="9" xfId="0" applyNumberFormat="1" applyFont="1" applyFill="1" applyBorder="1" applyAlignment="1">
      <alignment horizontal="left" vertical="center" wrapText="1" indent="1"/>
    </xf>
    <xf numFmtId="49" fontId="91" fillId="4" borderId="28" xfId="0" applyNumberFormat="1" applyFont="1" applyFill="1" applyBorder="1" applyAlignment="1">
      <alignment horizontal="center" vertical="center"/>
    </xf>
    <xf numFmtId="38" fontId="86" fillId="4" borderId="26" xfId="0" applyNumberFormat="1" applyFont="1" applyFill="1" applyBorder="1" applyAlignment="1">
      <alignment horizontal="right"/>
    </xf>
    <xf numFmtId="49" fontId="90" fillId="0" borderId="17" xfId="0" applyNumberFormat="1" applyFont="1" applyBorder="1" applyAlignment="1">
      <alignment horizontal="center" vertical="center" wrapText="1"/>
    </xf>
    <xf numFmtId="49" fontId="90" fillId="0" borderId="2" xfId="0" applyNumberFormat="1" applyFont="1" applyBorder="1" applyAlignment="1">
      <alignment horizontal="center" vertical="top"/>
    </xf>
    <xf numFmtId="38" fontId="86" fillId="4" borderId="28" xfId="0" applyNumberFormat="1" applyFont="1" applyFill="1" applyBorder="1" applyAlignment="1">
      <alignment horizontal="right"/>
    </xf>
    <xf numFmtId="49" fontId="90" fillId="0" borderId="18" xfId="0" applyNumberFormat="1" applyFont="1" applyBorder="1" applyAlignment="1">
      <alignment horizontal="center" vertical="center"/>
    </xf>
    <xf numFmtId="49" fontId="91" fillId="4" borderId="10" xfId="0" applyNumberFormat="1" applyFont="1" applyFill="1" applyBorder="1" applyAlignment="1">
      <alignment horizontal="center" vertical="center"/>
    </xf>
    <xf numFmtId="49" fontId="90" fillId="0" borderId="24" xfId="0" applyNumberFormat="1" applyFont="1" applyFill="1" applyBorder="1" applyAlignment="1">
      <alignment horizontal="center" vertical="center"/>
    </xf>
    <xf numFmtId="0" fontId="90" fillId="0" borderId="0" xfId="0" applyFont="1" applyAlignment="1">
      <alignment vertical="center"/>
    </xf>
    <xf numFmtId="38" fontId="86" fillId="8" borderId="18" xfId="0" applyNumberFormat="1" applyFont="1" applyFill="1" applyBorder="1" applyAlignment="1" applyProtection="1">
      <alignment horizontal="right"/>
      <protection locked="0"/>
    </xf>
    <xf numFmtId="0" fontId="90" fillId="0" borderId="26" xfId="0" applyFont="1" applyFill="1" applyBorder="1" applyAlignment="1">
      <alignment horizontal="center" vertical="center"/>
    </xf>
    <xf numFmtId="38" fontId="86" fillId="3" borderId="22" xfId="0" applyNumberFormat="1" applyFont="1" applyFill="1" applyBorder="1" applyAlignment="1">
      <alignment horizontal="right"/>
    </xf>
    <xf numFmtId="0" fontId="90" fillId="0" borderId="18" xfId="0" applyFont="1" applyFill="1" applyBorder="1" applyAlignment="1">
      <alignment horizontal="center" vertical="center"/>
    </xf>
    <xf numFmtId="38" fontId="86" fillId="3" borderId="20" xfId="0" applyNumberFormat="1" applyFont="1" applyFill="1" applyBorder="1" applyAlignment="1">
      <alignment horizontal="right"/>
    </xf>
    <xf numFmtId="0" fontId="90" fillId="0" borderId="2" xfId="0" applyFont="1" applyFill="1" applyBorder="1" applyAlignment="1">
      <alignment horizontal="center" vertical="center"/>
    </xf>
    <xf numFmtId="0" fontId="90" fillId="0" borderId="18" xfId="0" applyFont="1" applyFill="1" applyBorder="1" applyAlignment="1">
      <alignment horizontal="center" vertical="center"/>
    </xf>
    <xf numFmtId="38" fontId="86" fillId="0" borderId="18" xfId="0" applyNumberFormat="1" applyFont="1" applyFill="1" applyBorder="1" applyAlignment="1" applyProtection="1">
      <alignment horizontal="right"/>
      <protection locked="0"/>
    </xf>
    <xf numFmtId="38" fontId="86" fillId="3" borderId="18" xfId="0" applyNumberFormat="1" applyFont="1" applyFill="1" applyBorder="1" applyAlignment="1">
      <alignment horizontal="right"/>
    </xf>
    <xf numFmtId="49" fontId="90" fillId="0" borderId="18" xfId="0" applyNumberFormat="1" applyFont="1" applyFill="1" applyBorder="1" applyAlignment="1">
      <alignment horizontal="center" vertical="center"/>
    </xf>
    <xf numFmtId="164" fontId="91" fillId="3" borderId="21" xfId="0" applyNumberFormat="1" applyFont="1" applyFill="1" applyBorder="1" applyAlignment="1">
      <alignment horizontal="left" vertical="center" wrapText="1" indent="1"/>
    </xf>
    <xf numFmtId="49" fontId="91" fillId="3" borderId="19" xfId="0" applyNumberFormat="1" applyFont="1" applyFill="1" applyBorder="1" applyAlignment="1">
      <alignment horizontal="center" vertical="center"/>
    </xf>
    <xf numFmtId="0" fontId="90" fillId="0" borderId="0" xfId="0" applyFont="1" applyAlignment="1"/>
    <xf numFmtId="49" fontId="91" fillId="0" borderId="26" xfId="0" applyNumberFormat="1" applyFont="1" applyFill="1" applyBorder="1" applyAlignment="1">
      <alignment horizontal="center" vertical="center"/>
    </xf>
    <xf numFmtId="3" fontId="91" fillId="0" borderId="21" xfId="0" applyNumberFormat="1" applyFont="1" applyBorder="1" applyAlignment="1">
      <alignment horizontal="left" vertical="top" wrapText="1" indent="2"/>
    </xf>
    <xf numFmtId="49" fontId="90" fillId="0" borderId="14" xfId="0" applyNumberFormat="1" applyFont="1" applyFill="1" applyBorder="1" applyAlignment="1">
      <alignment horizontal="left" vertical="top" indent="1"/>
    </xf>
    <xf numFmtId="38" fontId="86" fillId="0" borderId="14" xfId="0" applyNumberFormat="1" applyFont="1" applyFill="1" applyBorder="1" applyAlignment="1">
      <alignment horizontal="right"/>
    </xf>
    <xf numFmtId="0" fontId="86" fillId="0" borderId="0" xfId="0" applyFont="1" applyAlignment="1">
      <alignment vertical="center"/>
    </xf>
    <xf numFmtId="3" fontId="91" fillId="4" borderId="3" xfId="0" applyNumberFormat="1" applyFont="1" applyFill="1" applyBorder="1" applyAlignment="1">
      <alignment horizontal="left" vertical="center" wrapText="1" indent="1"/>
    </xf>
    <xf numFmtId="164" fontId="91" fillId="4" borderId="21" xfId="0" applyNumberFormat="1" applyFont="1" applyFill="1" applyBorder="1" applyAlignment="1">
      <alignment horizontal="left" vertical="center" wrapText="1" indent="1"/>
    </xf>
    <xf numFmtId="38" fontId="86" fillId="4" borderId="2" xfId="0" applyNumberFormat="1" applyFont="1" applyFill="1" applyBorder="1" applyAlignment="1">
      <alignment horizontal="right"/>
    </xf>
    <xf numFmtId="49" fontId="90" fillId="0" borderId="26" xfId="0" applyNumberFormat="1" applyFont="1" applyFill="1" applyBorder="1" applyAlignment="1">
      <alignment horizontal="center" vertical="center"/>
    </xf>
    <xf numFmtId="38" fontId="86" fillId="0" borderId="26" xfId="0" applyNumberFormat="1" applyFont="1" applyBorder="1" applyAlignment="1" applyProtection="1">
      <alignment horizontal="right"/>
      <protection locked="0"/>
    </xf>
    <xf numFmtId="164" fontId="91" fillId="4" borderId="21" xfId="0" applyNumberFormat="1" applyFont="1" applyFill="1" applyBorder="1" applyAlignment="1" applyProtection="1">
      <alignment horizontal="left" vertical="center" wrapText="1" indent="1"/>
    </xf>
    <xf numFmtId="49" fontId="91" fillId="4" borderId="19" xfId="0" applyNumberFormat="1" applyFont="1" applyFill="1" applyBorder="1" applyAlignment="1" applyProtection="1">
      <alignment horizontal="center" vertical="center"/>
    </xf>
    <xf numFmtId="49" fontId="91" fillId="6" borderId="23" xfId="0" applyNumberFormat="1" applyFont="1" applyFill="1" applyBorder="1" applyAlignment="1">
      <alignment horizontal="center" vertical="center"/>
    </xf>
    <xf numFmtId="3" fontId="91" fillId="3" borderId="6" xfId="0" applyNumberFormat="1" applyFont="1" applyFill="1" applyBorder="1" applyAlignment="1">
      <alignment horizontal="left" vertical="center" wrapText="1" indent="1"/>
    </xf>
    <xf numFmtId="49" fontId="91" fillId="3" borderId="20" xfId="0" applyNumberFormat="1" applyFont="1" applyFill="1" applyBorder="1" applyAlignment="1">
      <alignment horizontal="center" vertical="center"/>
    </xf>
    <xf numFmtId="38" fontId="86" fillId="3" borderId="26" xfId="0" applyNumberFormat="1" applyFont="1" applyFill="1" applyBorder="1" applyAlignment="1">
      <alignment horizontal="right"/>
    </xf>
    <xf numFmtId="3" fontId="91" fillId="0" borderId="21" xfId="0" applyNumberFormat="1" applyFont="1" applyFill="1" applyBorder="1" applyAlignment="1">
      <alignment horizontal="left" vertical="top" wrapText="1" indent="2"/>
    </xf>
    <xf numFmtId="0" fontId="92" fillId="0" borderId="14" xfId="0" applyFont="1" applyFill="1" applyBorder="1" applyAlignment="1">
      <alignment horizontal="left" vertical="top" wrapText="1" indent="2"/>
    </xf>
    <xf numFmtId="0" fontId="92" fillId="0" borderId="0" xfId="0" applyFont="1" applyFill="1" applyBorder="1" applyAlignment="1"/>
    <xf numFmtId="0" fontId="92" fillId="0" borderId="0" xfId="0" applyFont="1" applyFill="1" applyBorder="1"/>
    <xf numFmtId="0" fontId="86" fillId="0" borderId="0" xfId="0" applyFont="1" applyBorder="1" applyAlignment="1"/>
    <xf numFmtId="0" fontId="86" fillId="0" borderId="0" xfId="0" applyFont="1"/>
    <xf numFmtId="3" fontId="91" fillId="4" borderId="9" xfId="0" applyNumberFormat="1" applyFont="1" applyFill="1" applyBorder="1" applyAlignment="1">
      <alignment horizontal="left" vertical="center" wrapText="1" indent="1"/>
    </xf>
    <xf numFmtId="49" fontId="91" fillId="4" borderId="26" xfId="0" applyNumberFormat="1" applyFont="1" applyFill="1" applyBorder="1" applyAlignment="1">
      <alignment horizontal="center" vertical="center"/>
    </xf>
    <xf numFmtId="49" fontId="91" fillId="4" borderId="18" xfId="0" applyNumberFormat="1" applyFont="1" applyFill="1" applyBorder="1" applyAlignment="1">
      <alignment horizontal="center" vertical="top"/>
    </xf>
    <xf numFmtId="49" fontId="91" fillId="4" borderId="2" xfId="0" applyNumberFormat="1" applyFont="1" applyFill="1" applyBorder="1" applyAlignment="1">
      <alignment horizontal="center" vertical="top"/>
    </xf>
    <xf numFmtId="49" fontId="90" fillId="0" borderId="14" xfId="0" applyNumberFormat="1" applyFont="1" applyFill="1" applyBorder="1" applyAlignment="1">
      <alignment horizontal="center" vertical="top"/>
    </xf>
    <xf numFmtId="0" fontId="92" fillId="0" borderId="0" xfId="0" applyFont="1" applyFill="1"/>
    <xf numFmtId="0" fontId="91" fillId="4" borderId="21" xfId="0" applyFont="1" applyFill="1" applyBorder="1" applyAlignment="1">
      <alignment horizontal="left" vertical="center" wrapText="1" indent="1"/>
    </xf>
    <xf numFmtId="49" fontId="91" fillId="4" borderId="10" xfId="0" applyNumberFormat="1" applyFont="1" applyFill="1" applyBorder="1" applyAlignment="1">
      <alignment horizontal="center" vertical="center"/>
    </xf>
    <xf numFmtId="49" fontId="90" fillId="0" borderId="18" xfId="0" applyNumberFormat="1" applyFont="1" applyBorder="1" applyAlignment="1">
      <alignment horizontal="center" vertical="center"/>
    </xf>
    <xf numFmtId="49" fontId="91" fillId="4" borderId="18" xfId="0" applyNumberFormat="1" applyFont="1" applyFill="1" applyBorder="1" applyAlignment="1">
      <alignment horizontal="center" vertical="center"/>
    </xf>
    <xf numFmtId="3" fontId="91" fillId="3" borderId="26" xfId="0" applyNumberFormat="1" applyFont="1" applyFill="1" applyBorder="1" applyAlignment="1">
      <alignment horizontal="left" vertical="center" wrapText="1" indent="1"/>
    </xf>
    <xf numFmtId="49" fontId="91" fillId="3" borderId="26" xfId="0" applyNumberFormat="1" applyFont="1" applyFill="1" applyBorder="1" applyAlignment="1">
      <alignment horizontal="center" vertical="center"/>
    </xf>
    <xf numFmtId="3" fontId="91" fillId="4" borderId="2" xfId="0" applyNumberFormat="1" applyFont="1" applyFill="1" applyBorder="1" applyAlignment="1">
      <alignment horizontal="left" vertical="center" wrapText="1" indent="1"/>
    </xf>
    <xf numFmtId="49" fontId="91" fillId="4" borderId="10" xfId="0" applyNumberFormat="1" applyFont="1" applyFill="1" applyBorder="1" applyAlignment="1">
      <alignment horizontal="center" vertical="center" wrapText="1"/>
    </xf>
    <xf numFmtId="49" fontId="90" fillId="0" borderId="17" xfId="0" applyNumberFormat="1" applyFont="1" applyBorder="1" applyAlignment="1">
      <alignment horizontal="center" vertical="top"/>
    </xf>
    <xf numFmtId="49" fontId="91" fillId="4" borderId="28" xfId="0" applyNumberFormat="1" applyFont="1" applyFill="1" applyBorder="1" applyAlignment="1">
      <alignment horizontal="center" vertical="center" wrapText="1"/>
    </xf>
    <xf numFmtId="49" fontId="90" fillId="0" borderId="2" xfId="0" applyNumberFormat="1" applyFont="1" applyBorder="1" applyAlignment="1">
      <alignment horizontal="center" vertical="center" wrapText="1"/>
    </xf>
    <xf numFmtId="38" fontId="86" fillId="4" borderId="18" xfId="0" applyNumberFormat="1" applyFont="1" applyFill="1" applyBorder="1" applyAlignment="1">
      <alignment horizontal="right"/>
    </xf>
    <xf numFmtId="38" fontId="86" fillId="4" borderId="17" xfId="0" applyNumberFormat="1" applyFont="1" applyFill="1" applyBorder="1" applyAlignment="1">
      <alignment horizontal="right"/>
    </xf>
    <xf numFmtId="164" fontId="91" fillId="4" borderId="6" xfId="0" applyNumberFormat="1" applyFont="1" applyFill="1" applyBorder="1" applyAlignment="1">
      <alignment horizontal="left" vertical="center" wrapText="1" indent="1"/>
    </xf>
    <xf numFmtId="0" fontId="90" fillId="0" borderId="2" xfId="0" applyFont="1" applyBorder="1" applyAlignment="1">
      <alignment horizontal="center" vertical="center"/>
    </xf>
    <xf numFmtId="49" fontId="90" fillId="0" borderId="2" xfId="0" applyNumberFormat="1" applyFont="1" applyFill="1" applyBorder="1" applyAlignment="1">
      <alignment horizontal="center" vertical="center"/>
    </xf>
    <xf numFmtId="3" fontId="91" fillId="0" borderId="9" xfId="0" applyNumberFormat="1" applyFont="1" applyFill="1" applyBorder="1" applyAlignment="1">
      <alignment horizontal="left" vertical="top" wrapText="1" indent="1"/>
    </xf>
    <xf numFmtId="0" fontId="92" fillId="0" borderId="8" xfId="0" applyFont="1" applyFill="1" applyBorder="1" applyAlignment="1">
      <alignment horizontal="left" vertical="top" wrapText="1"/>
    </xf>
    <xf numFmtId="38" fontId="86" fillId="0" borderId="8" xfId="0" applyNumberFormat="1" applyFont="1" applyFill="1" applyBorder="1" applyAlignment="1">
      <alignment horizontal="right"/>
    </xf>
    <xf numFmtId="38" fontId="86" fillId="0" borderId="0" xfId="0" applyNumberFormat="1" applyFont="1" applyFill="1" applyBorder="1" applyAlignment="1">
      <alignment horizontal="right"/>
    </xf>
    <xf numFmtId="0" fontId="91" fillId="3" borderId="3" xfId="0" applyFont="1" applyFill="1" applyBorder="1" applyAlignment="1">
      <alignment horizontal="left" vertical="center" wrapText="1" indent="1"/>
    </xf>
    <xf numFmtId="49" fontId="90" fillId="3" borderId="19" xfId="0" applyNumberFormat="1" applyFont="1" applyFill="1" applyBorder="1" applyAlignment="1">
      <alignment horizontal="center" vertical="center"/>
    </xf>
    <xf numFmtId="49" fontId="90" fillId="0" borderId="19" xfId="0" applyNumberFormat="1" applyFont="1" applyFill="1" applyBorder="1" applyAlignment="1">
      <alignment horizontal="center" vertical="center"/>
    </xf>
    <xf numFmtId="49" fontId="90" fillId="0" borderId="19" xfId="0" applyNumberFormat="1" applyFont="1" applyFill="1" applyBorder="1" applyAlignment="1">
      <alignment horizontal="center" vertical="top"/>
    </xf>
    <xf numFmtId="164" fontId="91" fillId="4" borderId="21" xfId="0" applyNumberFormat="1" applyFont="1" applyFill="1" applyBorder="1" applyAlignment="1">
      <alignment horizontal="left" vertical="top" wrapText="1" indent="1"/>
    </xf>
    <xf numFmtId="49" fontId="91" fillId="4" borderId="19" xfId="0" applyNumberFormat="1" applyFont="1" applyFill="1" applyBorder="1" applyAlignment="1">
      <alignment horizontal="center" vertical="top"/>
    </xf>
    <xf numFmtId="0" fontId="92" fillId="3" borderId="0" xfId="0" applyFont="1" applyFill="1" applyAlignment="1">
      <alignment vertical="center"/>
    </xf>
    <xf numFmtId="49" fontId="91" fillId="3" borderId="2" xfId="12" applyNumberFormat="1" applyFont="1" applyFill="1" applyBorder="1" applyAlignment="1">
      <alignment horizontal="left" vertical="center" wrapText="1" indent="1"/>
    </xf>
    <xf numFmtId="0" fontId="91" fillId="3" borderId="2" xfId="13" applyNumberFormat="1" applyFont="1" applyFill="1" applyBorder="1" applyAlignment="1">
      <alignment horizontal="center" vertical="top"/>
    </xf>
    <xf numFmtId="38" fontId="86" fillId="3" borderId="0" xfId="13" applyNumberFormat="1" applyFont="1" applyFill="1" applyBorder="1" applyAlignment="1" applyProtection="1">
      <alignment horizontal="right"/>
    </xf>
    <xf numFmtId="38" fontId="86" fillId="3" borderId="20" xfId="13" applyNumberFormat="1" applyFont="1" applyFill="1" applyBorder="1" applyAlignment="1" applyProtection="1">
      <alignment horizontal="right"/>
    </xf>
    <xf numFmtId="38" fontId="86" fillId="0" borderId="2" xfId="13" applyNumberFormat="1" applyFont="1" applyFill="1" applyBorder="1" applyAlignment="1" applyProtection="1">
      <alignment horizontal="right"/>
      <protection locked="0"/>
    </xf>
    <xf numFmtId="38" fontId="86" fillId="0" borderId="2" xfId="11" applyNumberFormat="1" applyFont="1" applyBorder="1" applyProtection="1">
      <protection locked="0"/>
    </xf>
    <xf numFmtId="0" fontId="113" fillId="0" borderId="0" xfId="11" applyFont="1"/>
    <xf numFmtId="0" fontId="90" fillId="0" borderId="6" xfId="0" applyFont="1" applyBorder="1" applyAlignment="1">
      <alignment horizontal="left" vertical="center" wrapText="1"/>
    </xf>
    <xf numFmtId="49" fontId="90" fillId="0" borderId="0" xfId="0" applyNumberFormat="1" applyFont="1" applyAlignment="1">
      <alignment horizontal="center" vertical="center"/>
    </xf>
    <xf numFmtId="0" fontId="92" fillId="0" borderId="0" xfId="0" applyFont="1" applyAlignment="1">
      <alignment horizontal="right" vertical="center"/>
    </xf>
    <xf numFmtId="38" fontId="92" fillId="0" borderId="0" xfId="0" applyNumberFormat="1" applyFont="1" applyAlignment="1">
      <alignment horizontal="right" vertical="center"/>
    </xf>
    <xf numFmtId="38" fontId="92" fillId="0" borderId="0" xfId="0" applyNumberFormat="1" applyFont="1" applyFill="1" applyAlignment="1">
      <alignment horizontal="right" vertical="center"/>
    </xf>
    <xf numFmtId="38" fontId="91" fillId="3" borderId="17" xfId="0" applyNumberFormat="1" applyFont="1" applyFill="1" applyBorder="1" applyAlignment="1">
      <alignment horizontal="center" vertical="center" wrapText="1"/>
    </xf>
    <xf numFmtId="0" fontId="90" fillId="0" borderId="2" xfId="0" applyFont="1" applyBorder="1" applyAlignment="1">
      <alignment horizontal="left" vertical="center" wrapText="1" indent="1"/>
    </xf>
    <xf numFmtId="38" fontId="92" fillId="0" borderId="0" xfId="0" applyNumberFormat="1" applyFont="1"/>
    <xf numFmtId="0" fontId="100" fillId="0" borderId="0" xfId="0" applyFont="1" applyAlignment="1">
      <alignment horizontal="left" indent="2"/>
    </xf>
    <xf numFmtId="0" fontId="100" fillId="0" borderId="0" xfId="0" applyFont="1" applyAlignment="1">
      <alignment horizontal="left"/>
    </xf>
    <xf numFmtId="0" fontId="100" fillId="0" borderId="0" xfId="0" applyFont="1" applyAlignment="1">
      <alignment horizontal="left" vertical="top" indent="2"/>
    </xf>
    <xf numFmtId="0" fontId="100" fillId="0" borderId="0" xfId="0" applyFont="1" applyAlignment="1">
      <alignment horizontal="left" vertical="top"/>
    </xf>
    <xf numFmtId="49" fontId="90" fillId="0" borderId="0" xfId="0" applyNumberFormat="1" applyFont="1" applyFill="1" applyBorder="1" applyAlignment="1" applyProtection="1">
      <alignment horizontal="left" vertical="center"/>
    </xf>
    <xf numFmtId="49" fontId="90" fillId="0" borderId="0" xfId="0" applyNumberFormat="1" applyFont="1" applyAlignment="1" applyProtection="1">
      <alignment horizontal="left" vertical="center"/>
    </xf>
    <xf numFmtId="49" fontId="91" fillId="0" borderId="2" xfId="0" applyNumberFormat="1" applyFont="1" applyFill="1" applyBorder="1" applyAlignment="1" applyProtection="1">
      <alignment horizontal="center" vertical="center" wrapText="1"/>
    </xf>
    <xf numFmtId="49" fontId="90" fillId="0" borderId="21" xfId="0" applyNumberFormat="1" applyFont="1" applyBorder="1" applyAlignment="1" applyProtection="1">
      <alignment horizontal="left" vertical="center" indent="1"/>
    </xf>
    <xf numFmtId="49" fontId="90" fillId="0" borderId="14" xfId="0" applyNumberFormat="1" applyFont="1" applyBorder="1" applyAlignment="1" applyProtection="1">
      <alignment horizontal="left" vertical="center"/>
    </xf>
    <xf numFmtId="38" fontId="86" fillId="0" borderId="2" xfId="0" applyNumberFormat="1" applyFont="1" applyBorder="1" applyAlignment="1" applyProtection="1">
      <alignment horizontal="right" vertical="center"/>
      <protection locked="0"/>
    </xf>
    <xf numFmtId="38" fontId="86" fillId="4" borderId="0" xfId="0" applyNumberFormat="1" applyFont="1" applyFill="1" applyBorder="1" applyAlignment="1" applyProtection="1">
      <alignment horizontal="right" vertical="center"/>
    </xf>
    <xf numFmtId="38" fontId="86" fillId="4" borderId="7" xfId="0" applyNumberFormat="1" applyFont="1" applyFill="1" applyBorder="1" applyAlignment="1" applyProtection="1">
      <alignment horizontal="right" vertical="center"/>
    </xf>
    <xf numFmtId="0" fontId="113" fillId="0" borderId="0" xfId="14" applyFont="1" applyFill="1"/>
    <xf numFmtId="49" fontId="91" fillId="0" borderId="2" xfId="14" applyNumberFormat="1" applyFont="1" applyFill="1" applyBorder="1" applyAlignment="1">
      <alignment horizontal="center" vertical="center" wrapText="1"/>
    </xf>
    <xf numFmtId="0" fontId="92" fillId="0" borderId="0" xfId="14" applyFont="1" applyFill="1"/>
    <xf numFmtId="164" fontId="90" fillId="0" borderId="2" xfId="14" applyNumberFormat="1" applyFont="1" applyFill="1" applyBorder="1" applyAlignment="1" applyProtection="1">
      <alignment horizontal="left" vertical="center"/>
      <protection locked="0"/>
    </xf>
    <xf numFmtId="177" fontId="90" fillId="0" borderId="2" xfId="14" applyNumberFormat="1" applyFont="1" applyFill="1" applyBorder="1" applyAlignment="1" applyProtection="1">
      <alignment horizontal="right"/>
      <protection locked="0"/>
    </xf>
    <xf numFmtId="38" fontId="86" fillId="0" borderId="2" xfId="14" applyNumberFormat="1" applyFont="1" applyFill="1" applyBorder="1" applyAlignment="1" applyProtection="1">
      <alignment horizontal="right"/>
      <protection locked="0"/>
    </xf>
    <xf numFmtId="3" fontId="86" fillId="0" borderId="2" xfId="14" applyNumberFormat="1" applyFont="1" applyFill="1" applyBorder="1" applyAlignment="1" applyProtection="1">
      <alignment horizontal="right" vertical="center"/>
      <protection locked="0"/>
    </xf>
    <xf numFmtId="0" fontId="92" fillId="0" borderId="0" xfId="14" applyFont="1" applyFill="1" applyAlignment="1"/>
    <xf numFmtId="0" fontId="90" fillId="0" borderId="0" xfId="14" applyFont="1" applyFill="1" applyAlignment="1"/>
    <xf numFmtId="38" fontId="86" fillId="0" borderId="2" xfId="14" applyNumberFormat="1" applyFont="1" applyFill="1" applyBorder="1" applyAlignment="1" applyProtection="1">
      <alignment horizontal="right" vertical="center"/>
      <protection locked="0"/>
    </xf>
    <xf numFmtId="0" fontId="113" fillId="0" borderId="0" xfId="14" applyFont="1" applyFill="1" applyAlignment="1">
      <alignment vertical="top"/>
    </xf>
    <xf numFmtId="0" fontId="86" fillId="0" borderId="2" xfId="0" applyFont="1" applyFill="1" applyBorder="1" applyAlignment="1" applyProtection="1">
      <alignment horizontal="right"/>
      <protection locked="0"/>
    </xf>
    <xf numFmtId="0" fontId="86" fillId="0" borderId="2" xfId="14" applyFont="1" applyFill="1" applyBorder="1" applyAlignment="1" applyProtection="1">
      <alignment horizontal="right" vertical="top"/>
      <protection locked="0"/>
    </xf>
    <xf numFmtId="38" fontId="86" fillId="0" borderId="2" xfId="14" applyNumberFormat="1" applyFont="1" applyFill="1" applyBorder="1" applyAlignment="1" applyProtection="1">
      <alignment horizontal="right" vertical="top"/>
      <protection locked="0"/>
    </xf>
    <xf numFmtId="38" fontId="86" fillId="0" borderId="2" xfId="14" quotePrefix="1" applyNumberFormat="1" applyFont="1" applyFill="1" applyBorder="1" applyAlignment="1" applyProtection="1">
      <alignment horizontal="right"/>
      <protection locked="0"/>
    </xf>
    <xf numFmtId="0" fontId="90" fillId="0" borderId="0" xfId="14" applyFont="1" applyFill="1" applyBorder="1" applyAlignment="1"/>
    <xf numFmtId="38" fontId="86" fillId="3" borderId="2" xfId="14" applyNumberFormat="1" applyFont="1" applyFill="1" applyBorder="1" applyAlignment="1" applyProtection="1">
      <alignment horizontal="right"/>
    </xf>
    <xf numFmtId="0" fontId="113" fillId="0" borderId="0" xfId="14" applyFont="1" applyFill="1" applyAlignment="1"/>
    <xf numFmtId="0" fontId="90" fillId="0" borderId="0" xfId="14" applyFont="1" applyFill="1" applyAlignment="1">
      <alignment vertical="top"/>
    </xf>
    <xf numFmtId="0" fontId="90" fillId="0" borderId="0" xfId="14" applyFont="1" applyFill="1" applyAlignment="1">
      <alignment horizontal="left" indent="1"/>
    </xf>
    <xf numFmtId="49" fontId="90" fillId="0" borderId="0" xfId="14" applyNumberFormat="1" applyFont="1" applyFill="1" applyAlignment="1">
      <alignment horizontal="right" vertical="center"/>
    </xf>
    <xf numFmtId="0" fontId="90" fillId="0" borderId="0" xfId="14" applyFont="1" applyFill="1" applyAlignment="1">
      <alignment horizontal="left" vertical="center" indent="1"/>
    </xf>
    <xf numFmtId="0" fontId="90" fillId="0" borderId="0" xfId="14" applyFont="1" applyFill="1" applyAlignment="1">
      <alignment vertical="center"/>
    </xf>
    <xf numFmtId="0" fontId="90" fillId="0" borderId="0" xfId="14" applyFont="1" applyFill="1" applyAlignment="1">
      <alignment horizontal="left" vertical="top" indent="1"/>
    </xf>
    <xf numFmtId="0" fontId="90" fillId="0" borderId="0" xfId="14" applyFont="1" applyFill="1" applyAlignment="1">
      <alignment horizontal="left"/>
    </xf>
    <xf numFmtId="0" fontId="113" fillId="0" borderId="0" xfId="14" applyFont="1" applyFill="1" applyBorder="1" applyAlignment="1">
      <alignment horizontal="left" vertical="center"/>
    </xf>
    <xf numFmtId="0" fontId="90" fillId="0" borderId="0" xfId="14" applyFont="1" applyFill="1" applyBorder="1" applyAlignment="1">
      <alignment horizontal="left"/>
    </xf>
    <xf numFmtId="49" fontId="90" fillId="0" borderId="0" xfId="14" applyNumberFormat="1" applyFont="1" applyFill="1" applyBorder="1" applyAlignment="1">
      <alignment horizontal="right"/>
    </xf>
    <xf numFmtId="0" fontId="92" fillId="0" borderId="16" xfId="14" applyFont="1" applyFill="1" applyBorder="1" applyAlignment="1" applyProtection="1">
      <protection locked="0"/>
    </xf>
    <xf numFmtId="49" fontId="90" fillId="0" borderId="0" xfId="14" applyNumberFormat="1" applyFont="1" applyFill="1" applyAlignment="1">
      <alignment horizontal="left" vertical="center"/>
    </xf>
    <xf numFmtId="49" fontId="100" fillId="0" borderId="0" xfId="14" applyNumberFormat="1" applyFont="1" applyFill="1" applyAlignment="1">
      <alignment horizontal="left" vertical="center"/>
    </xf>
    <xf numFmtId="0" fontId="91" fillId="0" borderId="34" xfId="0" applyFont="1" applyBorder="1" applyAlignment="1" applyProtection="1">
      <alignment horizontal="center" vertical="center" wrapText="1"/>
    </xf>
    <xf numFmtId="0" fontId="91" fillId="0" borderId="11" xfId="0" applyFont="1" applyFill="1" applyBorder="1" applyAlignment="1" applyProtection="1">
      <alignment horizontal="center" vertical="center"/>
    </xf>
    <xf numFmtId="0" fontId="91" fillId="0" borderId="11" xfId="0" applyFont="1" applyFill="1" applyBorder="1" applyAlignment="1" applyProtection="1">
      <alignment horizontal="center" vertical="center" wrapText="1"/>
    </xf>
    <xf numFmtId="0" fontId="92" fillId="0" borderId="35" xfId="0" applyFont="1" applyBorder="1" applyAlignment="1" applyProtection="1">
      <alignment vertical="center"/>
    </xf>
    <xf numFmtId="38" fontId="86" fillId="0" borderId="11" xfId="0" applyNumberFormat="1" applyFont="1" applyBorder="1" applyAlignment="1" applyProtection="1">
      <alignment vertical="center"/>
      <protection locked="0"/>
    </xf>
    <xf numFmtId="38" fontId="86" fillId="0" borderId="11" xfId="0" applyNumberFormat="1" applyFont="1" applyFill="1" applyBorder="1" applyAlignment="1" applyProtection="1">
      <alignment horizontal="right" vertical="center"/>
      <protection locked="0"/>
    </xf>
    <xf numFmtId="0" fontId="92" fillId="3" borderId="35" xfId="0" applyFont="1" applyFill="1" applyBorder="1" applyAlignment="1" applyProtection="1">
      <alignment vertical="center"/>
    </xf>
    <xf numFmtId="38" fontId="86" fillId="3" borderId="36" xfId="0" applyNumberFormat="1" applyFont="1" applyFill="1" applyBorder="1" applyAlignment="1" applyProtection="1">
      <alignment vertical="center"/>
    </xf>
    <xf numFmtId="38" fontId="86" fillId="3" borderId="11" xfId="0" applyNumberFormat="1" applyFont="1" applyFill="1" applyBorder="1" applyAlignment="1" applyProtection="1">
      <alignment vertical="center"/>
    </xf>
    <xf numFmtId="38" fontId="86" fillId="3" borderId="36" xfId="0" applyNumberFormat="1" applyFont="1" applyFill="1" applyBorder="1" applyAlignment="1" applyProtection="1">
      <alignment horizontal="right" vertical="center"/>
    </xf>
    <xf numFmtId="49" fontId="90" fillId="0" borderId="35" xfId="0" applyNumberFormat="1" applyFont="1" applyBorder="1" applyAlignment="1" applyProtection="1">
      <alignment horizontal="center" vertical="center" wrapText="1"/>
    </xf>
    <xf numFmtId="38" fontId="86" fillId="3" borderId="37" xfId="0" applyNumberFormat="1" applyFont="1" applyFill="1" applyBorder="1" applyAlignment="1" applyProtection="1">
      <alignment vertical="center"/>
    </xf>
    <xf numFmtId="38" fontId="86" fillId="0" borderId="11" xfId="0" applyNumberFormat="1" applyFont="1" applyFill="1" applyBorder="1" applyAlignment="1" applyProtection="1">
      <alignment vertical="center"/>
      <protection locked="0"/>
    </xf>
    <xf numFmtId="38" fontId="86" fillId="3" borderId="37" xfId="0" applyNumberFormat="1" applyFont="1" applyFill="1" applyBorder="1" applyAlignment="1" applyProtection="1">
      <alignment horizontal="right" vertical="center"/>
    </xf>
    <xf numFmtId="0" fontId="90" fillId="0" borderId="38" xfId="0" applyFont="1" applyBorder="1" applyAlignment="1" applyProtection="1">
      <alignment horizontal="left" indent="1"/>
    </xf>
    <xf numFmtId="0" fontId="90" fillId="0" borderId="39" xfId="0" applyFont="1" applyBorder="1" applyAlignment="1" applyProtection="1">
      <alignment horizontal="left" indent="1"/>
    </xf>
    <xf numFmtId="0" fontId="92" fillId="0" borderId="35" xfId="0" applyFont="1" applyBorder="1" applyAlignment="1">
      <alignment horizontal="left" indent="1"/>
    </xf>
    <xf numFmtId="49" fontId="90" fillId="0" borderId="35" xfId="0" applyNumberFormat="1" applyFont="1" applyBorder="1" applyAlignment="1" applyProtection="1">
      <alignment horizontal="center" vertical="center"/>
    </xf>
    <xf numFmtId="0" fontId="90" fillId="0" borderId="38" xfId="0" applyFont="1" applyBorder="1" applyAlignment="1" applyProtection="1">
      <alignment horizontal="left" vertical="center" indent="1"/>
    </xf>
    <xf numFmtId="0" fontId="90" fillId="0" borderId="39" xfId="0" applyFont="1" applyBorder="1" applyAlignment="1" applyProtection="1">
      <alignment horizontal="left" vertical="center" wrapText="1" indent="1"/>
    </xf>
    <xf numFmtId="0" fontId="92" fillId="0" borderId="35" xfId="0" applyFont="1" applyBorder="1" applyAlignment="1">
      <alignment horizontal="left" wrapText="1" indent="1"/>
    </xf>
    <xf numFmtId="38" fontId="86" fillId="3" borderId="11" xfId="0" applyNumberFormat="1" applyFont="1" applyFill="1" applyBorder="1" applyAlignment="1" applyProtection="1">
      <alignment horizontal="right" vertical="center"/>
    </xf>
    <xf numFmtId="38" fontId="86" fillId="3" borderId="40" xfId="0" applyNumberFormat="1" applyFont="1" applyFill="1" applyBorder="1" applyAlignment="1" applyProtection="1">
      <alignment vertical="center"/>
    </xf>
    <xf numFmtId="49" fontId="90" fillId="0" borderId="39" xfId="0" applyNumberFormat="1" applyFont="1" applyBorder="1" applyAlignment="1" applyProtection="1">
      <alignment horizontal="center" vertical="center"/>
    </xf>
    <xf numFmtId="38" fontId="86" fillId="0" borderId="35" xfId="0" applyNumberFormat="1" applyFont="1" applyBorder="1" applyAlignment="1" applyProtection="1">
      <alignment vertical="center"/>
      <protection locked="0"/>
    </xf>
    <xf numFmtId="49" fontId="90" fillId="3" borderId="41" xfId="0" applyNumberFormat="1" applyFont="1" applyFill="1" applyBorder="1" applyAlignment="1" applyProtection="1">
      <alignment horizontal="center" vertical="center"/>
    </xf>
    <xf numFmtId="0" fontId="86" fillId="3" borderId="42" xfId="0" applyFont="1" applyFill="1" applyBorder="1" applyAlignment="1" applyProtection="1">
      <alignment horizontal="right" vertical="center"/>
    </xf>
    <xf numFmtId="0" fontId="86" fillId="3" borderId="43" xfId="0" applyFont="1" applyFill="1" applyBorder="1" applyAlignment="1" applyProtection="1">
      <alignment horizontal="right" vertical="center"/>
    </xf>
    <xf numFmtId="0" fontId="86" fillId="3" borderId="44" xfId="0" applyFont="1" applyFill="1" applyBorder="1" applyAlignment="1" applyProtection="1">
      <alignment horizontal="right" vertical="center"/>
    </xf>
    <xf numFmtId="49" fontId="90" fillId="0" borderId="11" xfId="0" applyNumberFormat="1" applyFont="1" applyBorder="1" applyAlignment="1" applyProtection="1">
      <alignment horizontal="center" vertical="center"/>
    </xf>
    <xf numFmtId="49" fontId="90" fillId="4" borderId="11" xfId="0" applyNumberFormat="1" applyFont="1" applyFill="1" applyBorder="1" applyAlignment="1" applyProtection="1">
      <alignment horizontal="center" vertical="center"/>
    </xf>
    <xf numFmtId="38" fontId="86" fillId="4" borderId="36" xfId="0" applyNumberFormat="1" applyFont="1" applyFill="1" applyBorder="1" applyAlignment="1" applyProtection="1">
      <alignment vertical="center"/>
    </xf>
    <xf numFmtId="38" fontId="86" fillId="4" borderId="40" xfId="0" applyNumberFormat="1" applyFont="1" applyFill="1" applyBorder="1" applyAlignment="1" applyProtection="1">
      <alignment vertical="center"/>
    </xf>
    <xf numFmtId="38" fontId="86" fillId="4" borderId="37" xfId="0" applyNumberFormat="1" applyFont="1" applyFill="1" applyBorder="1" applyAlignment="1" applyProtection="1">
      <alignment horizontal="right" vertical="center"/>
    </xf>
    <xf numFmtId="38" fontId="86" fillId="4" borderId="40" xfId="0" applyNumberFormat="1" applyFont="1" applyFill="1" applyBorder="1" applyAlignment="1" applyProtection="1">
      <alignment horizontal="right" vertical="center"/>
    </xf>
    <xf numFmtId="38" fontId="86" fillId="3" borderId="40" xfId="0" applyNumberFormat="1" applyFont="1" applyFill="1" applyBorder="1" applyAlignment="1" applyProtection="1">
      <alignment horizontal="right" vertical="center"/>
    </xf>
    <xf numFmtId="38" fontId="86" fillId="4" borderId="37" xfId="0" applyNumberFormat="1" applyFont="1" applyFill="1" applyBorder="1" applyAlignment="1" applyProtection="1">
      <alignment vertical="center"/>
    </xf>
    <xf numFmtId="38" fontId="86" fillId="0" borderId="37" xfId="0" applyNumberFormat="1" applyFont="1" applyFill="1" applyBorder="1" applyAlignment="1" applyProtection="1">
      <alignment horizontal="right" vertical="center"/>
      <protection locked="0"/>
    </xf>
    <xf numFmtId="0" fontId="91" fillId="0" borderId="38" xfId="0" applyFont="1" applyFill="1" applyBorder="1" applyAlignment="1">
      <alignment horizontal="left" indent="2"/>
    </xf>
    <xf numFmtId="0" fontId="91" fillId="0" borderId="39" xfId="0" applyFont="1" applyFill="1" applyBorder="1" applyAlignment="1" applyProtection="1">
      <alignment horizontal="left" vertical="center"/>
    </xf>
    <xf numFmtId="0" fontId="92" fillId="0" borderId="35" xfId="0" applyFont="1" applyBorder="1" applyAlignment="1" applyProtection="1"/>
    <xf numFmtId="0" fontId="90" fillId="0" borderId="11" xfId="0" applyFont="1" applyFill="1" applyBorder="1" applyAlignment="1">
      <alignment horizontal="center" wrapText="1"/>
    </xf>
    <xf numFmtId="38" fontId="86" fillId="0" borderId="37" xfId="0" applyNumberFormat="1" applyFont="1" applyFill="1" applyBorder="1" applyAlignment="1" applyProtection="1">
      <alignment vertical="center"/>
      <protection locked="0"/>
    </xf>
    <xf numFmtId="0" fontId="86" fillId="0" borderId="45" xfId="0" applyFont="1" applyBorder="1" applyAlignment="1" applyProtection="1">
      <alignment vertical="center"/>
    </xf>
    <xf numFmtId="0" fontId="92" fillId="0" borderId="34" xfId="0" applyFont="1" applyBorder="1" applyProtection="1"/>
    <xf numFmtId="0" fontId="92" fillId="0" borderId="44" xfId="0" applyFont="1" applyBorder="1" applyProtection="1"/>
    <xf numFmtId="0" fontId="101" fillId="0" borderId="0" xfId="0" applyFont="1" applyBorder="1" applyAlignment="1" applyProtection="1">
      <alignment horizontal="center"/>
    </xf>
    <xf numFmtId="0" fontId="101" fillId="0" borderId="11" xfId="0" applyFont="1" applyBorder="1" applyAlignment="1" applyProtection="1">
      <alignment horizontal="center"/>
      <protection locked="0"/>
    </xf>
    <xf numFmtId="0" fontId="90" fillId="0" borderId="0" xfId="0" applyFont="1" applyAlignment="1" applyProtection="1">
      <alignment horizontal="left" vertical="center" indent="1"/>
    </xf>
    <xf numFmtId="0" fontId="90" fillId="0" borderId="46" xfId="0" applyFont="1" applyBorder="1" applyAlignment="1" applyProtection="1">
      <alignment vertical="center"/>
    </xf>
    <xf numFmtId="0" fontId="90" fillId="0" borderId="0" xfId="0" applyFont="1" applyAlignment="1" applyProtection="1">
      <alignment horizontal="left" indent="1"/>
    </xf>
    <xf numFmtId="0" fontId="90" fillId="0" borderId="11" xfId="0" applyFont="1" applyBorder="1" applyAlignment="1" applyProtection="1">
      <alignment horizontal="left" vertical="center"/>
    </xf>
    <xf numFmtId="0" fontId="100" fillId="0" borderId="46" xfId="0" applyFont="1" applyBorder="1" applyAlignment="1" applyProtection="1"/>
    <xf numFmtId="0" fontId="86" fillId="0" borderId="44" xfId="0" applyFont="1" applyBorder="1" applyAlignment="1" applyProtection="1">
      <alignment vertical="center"/>
    </xf>
    <xf numFmtId="0" fontId="100" fillId="0" borderId="46" xfId="0" applyFont="1" applyBorder="1" applyAlignment="1" applyProtection="1">
      <alignment vertical="top"/>
    </xf>
    <xf numFmtId="0" fontId="92" fillId="3" borderId="39" xfId="0" applyFont="1" applyFill="1" applyBorder="1" applyProtection="1"/>
    <xf numFmtId="0" fontId="86" fillId="3" borderId="11" xfId="0" applyFont="1" applyFill="1" applyBorder="1" applyAlignment="1" applyProtection="1">
      <alignment vertical="center"/>
    </xf>
    <xf numFmtId="0" fontId="119" fillId="0" borderId="0" xfId="0" applyFont="1" applyAlignment="1" applyProtection="1">
      <alignment horizontal="left" indent="2"/>
    </xf>
    <xf numFmtId="0" fontId="90" fillId="0" borderId="39" xfId="0" applyFont="1" applyBorder="1" applyAlignment="1" applyProtection="1">
      <alignment vertical="center"/>
    </xf>
    <xf numFmtId="0" fontId="90" fillId="0" borderId="35" xfId="0" applyFont="1" applyBorder="1" applyAlignment="1" applyProtection="1">
      <alignment vertical="center"/>
    </xf>
    <xf numFmtId="0" fontId="90" fillId="0" borderId="39" xfId="0" applyFont="1" applyBorder="1" applyAlignment="1" applyProtection="1">
      <alignment horizontal="left" vertical="center" indent="1"/>
    </xf>
    <xf numFmtId="0" fontId="119" fillId="0" borderId="0" xfId="0" applyFont="1" applyAlignment="1" applyProtection="1">
      <alignment horizontal="left" vertical="top"/>
    </xf>
    <xf numFmtId="0" fontId="90" fillId="0" borderId="0" xfId="0" applyFont="1" applyAlignment="1" applyProtection="1">
      <alignment vertical="top"/>
    </xf>
    <xf numFmtId="0" fontId="92" fillId="0" borderId="0" xfId="0" applyFont="1" applyAlignment="1" applyProtection="1">
      <alignment vertical="top"/>
    </xf>
    <xf numFmtId="0" fontId="92" fillId="0" borderId="0" xfId="0" applyFont="1" applyBorder="1" applyAlignment="1" applyProtection="1">
      <alignment vertical="top"/>
    </xf>
    <xf numFmtId="0" fontId="91" fillId="3" borderId="38" xfId="0" applyFont="1" applyFill="1" applyBorder="1" applyAlignment="1" applyProtection="1">
      <alignment vertical="center"/>
    </xf>
    <xf numFmtId="0" fontId="107" fillId="0" borderId="45" xfId="0" applyFont="1" applyFill="1" applyBorder="1" applyAlignment="1" applyProtection="1">
      <alignment horizontal="left" indent="2"/>
    </xf>
    <xf numFmtId="0" fontId="92" fillId="0" borderId="34" xfId="0" applyFont="1" applyBorder="1" applyAlignment="1">
      <alignment horizontal="left" vertical="center"/>
    </xf>
    <xf numFmtId="0" fontId="92" fillId="0" borderId="34" xfId="0" applyFont="1" applyFill="1" applyBorder="1" applyAlignment="1" applyProtection="1">
      <alignment vertical="center"/>
    </xf>
    <xf numFmtId="0" fontId="85" fillId="0" borderId="34" xfId="0" applyFont="1" applyFill="1" applyBorder="1" applyAlignment="1" applyProtection="1">
      <alignment horizontal="left" vertical="center"/>
    </xf>
    <xf numFmtId="0" fontId="92" fillId="0" borderId="34" xfId="0" applyFont="1" applyFill="1" applyBorder="1" applyAlignment="1">
      <alignment horizontal="left" vertical="center"/>
    </xf>
    <xf numFmtId="0" fontId="91" fillId="0" borderId="45" xfId="0" applyFont="1" applyBorder="1" applyAlignment="1" applyProtection="1">
      <alignment horizontal="center" vertical="center" wrapText="1"/>
    </xf>
    <xf numFmtId="0" fontId="91" fillId="0" borderId="37" xfId="0" applyFont="1" applyBorder="1" applyAlignment="1" applyProtection="1">
      <alignment horizontal="center" vertical="center" wrapText="1"/>
    </xf>
    <xf numFmtId="0" fontId="85" fillId="0" borderId="37" xfId="0" applyFont="1" applyBorder="1" applyAlignment="1" applyProtection="1">
      <alignment horizontal="center" vertical="center" wrapText="1"/>
    </xf>
    <xf numFmtId="0" fontId="92" fillId="0" borderId="0" xfId="0" applyFont="1" applyAlignment="1" applyProtection="1">
      <alignment horizontal="center" vertical="center" wrapText="1"/>
    </xf>
    <xf numFmtId="38" fontId="86" fillId="0" borderId="40" xfId="0" applyNumberFormat="1" applyFont="1" applyFill="1" applyBorder="1" applyAlignment="1" applyProtection="1">
      <alignment horizontal="right" vertical="center"/>
      <protection locked="0"/>
    </xf>
    <xf numFmtId="0" fontId="91" fillId="3" borderId="40" xfId="0" applyFont="1" applyFill="1" applyBorder="1" applyAlignment="1" applyProtection="1">
      <alignment horizontal="center" vertical="center" wrapText="1"/>
    </xf>
    <xf numFmtId="38" fontId="91" fillId="3" borderId="40" xfId="0" quotePrefix="1" applyNumberFormat="1" applyFont="1" applyFill="1" applyBorder="1" applyAlignment="1" applyProtection="1">
      <alignment horizontal="center" vertical="center"/>
    </xf>
    <xf numFmtId="49" fontId="86" fillId="3" borderId="36" xfId="0" applyNumberFormat="1" applyFont="1" applyFill="1" applyBorder="1" applyAlignment="1" applyProtection="1">
      <alignment horizontal="right" vertical="center"/>
    </xf>
    <xf numFmtId="49" fontId="86" fillId="3" borderId="40" xfId="0" applyNumberFormat="1" applyFont="1" applyFill="1" applyBorder="1" applyAlignment="1" applyProtection="1">
      <alignment horizontal="right" vertical="center"/>
    </xf>
    <xf numFmtId="0" fontId="90" fillId="0" borderId="11" xfId="0" applyFont="1" applyBorder="1" applyAlignment="1" applyProtection="1">
      <alignment horizontal="center" vertical="center"/>
    </xf>
    <xf numFmtId="38" fontId="86" fillId="0" borderId="37" xfId="0" applyNumberFormat="1" applyFont="1" applyBorder="1" applyAlignment="1" applyProtection="1">
      <alignment horizontal="right" vertical="center"/>
      <protection locked="0"/>
    </xf>
    <xf numFmtId="49" fontId="86" fillId="4" borderId="37" xfId="0" applyNumberFormat="1" applyFont="1" applyFill="1" applyBorder="1" applyAlignment="1" applyProtection="1">
      <alignment horizontal="right" vertical="center"/>
    </xf>
    <xf numFmtId="38" fontId="91" fillId="3" borderId="40" xfId="0" applyNumberFormat="1" applyFont="1" applyFill="1" applyBorder="1" applyAlignment="1" applyProtection="1">
      <alignment horizontal="center" vertical="center"/>
    </xf>
    <xf numFmtId="38" fontId="86" fillId="0" borderId="11" xfId="0" applyNumberFormat="1" applyFont="1" applyBorder="1" applyAlignment="1" applyProtection="1">
      <alignment horizontal="right" vertical="center"/>
      <protection locked="0"/>
    </xf>
    <xf numFmtId="0" fontId="90" fillId="0" borderId="38" xfId="0" applyFont="1" applyBorder="1" applyAlignment="1" applyProtection="1">
      <alignment horizontal="left" vertical="center" wrapText="1" indent="1"/>
    </xf>
    <xf numFmtId="38" fontId="86" fillId="0" borderId="11" xfId="0" applyNumberFormat="1" applyFont="1" applyBorder="1" applyAlignment="1" applyProtection="1">
      <alignment horizontal="right"/>
      <protection locked="0"/>
    </xf>
    <xf numFmtId="38" fontId="86" fillId="0" borderId="11" xfId="0" applyNumberFormat="1" applyFont="1" applyFill="1" applyBorder="1" applyAlignment="1" applyProtection="1">
      <alignment horizontal="right"/>
      <protection locked="0"/>
    </xf>
    <xf numFmtId="0" fontId="90" fillId="0" borderId="38" xfId="0" applyFont="1" applyBorder="1" applyAlignment="1" applyProtection="1">
      <alignment horizontal="left" vertical="center" wrapText="1" indent="2"/>
    </xf>
    <xf numFmtId="49" fontId="91" fillId="3" borderId="40" xfId="0" applyNumberFormat="1" applyFont="1" applyFill="1" applyBorder="1" applyAlignment="1" applyProtection="1">
      <alignment horizontal="center" vertical="center"/>
    </xf>
    <xf numFmtId="38" fontId="86" fillId="3" borderId="43" xfId="0" applyNumberFormat="1" applyFont="1" applyFill="1" applyBorder="1" applyAlignment="1" applyProtection="1">
      <alignment horizontal="right" vertical="center"/>
    </xf>
    <xf numFmtId="0" fontId="92" fillId="3" borderId="37" xfId="0" applyFont="1" applyFill="1" applyBorder="1" applyAlignment="1" applyProtection="1">
      <alignment vertical="center"/>
    </xf>
    <xf numFmtId="0" fontId="92" fillId="0" borderId="0" xfId="0" applyFont="1" applyAlignment="1" applyProtection="1">
      <alignment horizontal="right" vertical="center" indent="1"/>
    </xf>
    <xf numFmtId="0" fontId="90" fillId="0" borderId="0" xfId="0" applyFont="1" applyAlignment="1" applyProtection="1">
      <alignment horizontal="right" vertical="center" indent="1"/>
    </xf>
    <xf numFmtId="0" fontId="90" fillId="0" borderId="0" xfId="0" applyFont="1" applyBorder="1" applyAlignment="1" applyProtection="1">
      <alignment horizontal="right" vertical="center" indent="1"/>
    </xf>
    <xf numFmtId="0" fontId="90" fillId="0" borderId="47" xfId="15" applyFont="1" applyFill="1" applyBorder="1" applyAlignment="1">
      <alignment vertical="center"/>
    </xf>
    <xf numFmtId="0" fontId="90" fillId="0" borderId="0" xfId="15" applyFont="1" applyAlignment="1">
      <alignment vertical="center"/>
    </xf>
    <xf numFmtId="0" fontId="90" fillId="0" borderId="47" xfId="15" applyFont="1" applyFill="1" applyBorder="1" applyAlignment="1">
      <alignment horizontal="centerContinuous" vertical="center"/>
    </xf>
    <xf numFmtId="0" fontId="120" fillId="0" borderId="0" xfId="15" applyFont="1" applyBorder="1" applyAlignment="1">
      <alignment vertical="top"/>
    </xf>
    <xf numFmtId="0" fontId="90" fillId="0" borderId="0" xfId="15" applyFont="1" applyBorder="1" applyAlignment="1">
      <alignment vertical="center"/>
    </xf>
    <xf numFmtId="0" fontId="90" fillId="0" borderId="0" xfId="15" applyFont="1" applyBorder="1" applyAlignment="1">
      <alignment horizontal="right" vertical="center"/>
    </xf>
    <xf numFmtId="0" fontId="121" fillId="0" borderId="0" xfId="15" applyFont="1" applyFill="1" applyAlignment="1">
      <alignment horizontal="left" vertical="center" indent="1"/>
    </xf>
    <xf numFmtId="0" fontId="121" fillId="0" borderId="0" xfId="15" applyFont="1" applyAlignment="1">
      <alignment horizontal="center" vertical="center"/>
    </xf>
    <xf numFmtId="0" fontId="90" fillId="0" borderId="0" xfId="15" applyFont="1" applyAlignment="1">
      <alignment horizontal="right" vertical="center"/>
    </xf>
    <xf numFmtId="0" fontId="121" fillId="0" borderId="0" xfId="15" applyFont="1" applyAlignment="1">
      <alignment vertical="center"/>
    </xf>
    <xf numFmtId="0" fontId="90" fillId="0" borderId="0" xfId="15" applyFont="1" applyFill="1" applyAlignment="1">
      <alignment vertical="center"/>
    </xf>
    <xf numFmtId="0" fontId="91" fillId="0" borderId="0" xfId="15" applyFont="1" applyFill="1" applyBorder="1" applyAlignment="1">
      <alignment horizontal="left"/>
    </xf>
    <xf numFmtId="0" fontId="90" fillId="0" borderId="0" xfId="15" applyFont="1" applyFill="1" applyBorder="1" applyAlignment="1">
      <alignment vertical="center"/>
    </xf>
    <xf numFmtId="0" fontId="90" fillId="0" borderId="0" xfId="15" applyFont="1" applyFill="1" applyBorder="1" applyAlignment="1">
      <alignment horizontal="right" vertical="center"/>
    </xf>
    <xf numFmtId="0" fontId="90" fillId="0" borderId="0" xfId="15" applyFont="1" applyFill="1" applyAlignment="1">
      <alignment horizontal="left" vertical="center"/>
    </xf>
    <xf numFmtId="49" fontId="90" fillId="0" borderId="0" xfId="15" applyNumberFormat="1" applyFont="1" applyFill="1" applyAlignment="1">
      <alignment horizontal="left" vertical="center"/>
    </xf>
    <xf numFmtId="0" fontId="90" fillId="0" borderId="0" xfId="15" applyFont="1" applyFill="1" applyAlignment="1">
      <alignment horizontal="right" vertical="center"/>
    </xf>
    <xf numFmtId="3" fontId="90" fillId="0" borderId="0" xfId="15" applyNumberFormat="1" applyFont="1" applyFill="1" applyAlignment="1">
      <alignment vertical="center"/>
    </xf>
    <xf numFmtId="3" fontId="90" fillId="0" borderId="0" xfId="15" applyNumberFormat="1" applyFont="1" applyFill="1" applyBorder="1" applyAlignment="1">
      <alignment vertical="center"/>
    </xf>
    <xf numFmtId="0" fontId="91" fillId="0" borderId="0" xfId="15" applyFont="1" applyFill="1" applyBorder="1" applyAlignment="1">
      <alignment horizontal="left" vertical="center"/>
    </xf>
    <xf numFmtId="0" fontId="90" fillId="0" borderId="0" xfId="15" applyFont="1" applyFill="1" applyAlignment="1">
      <alignment horizontal="center" vertical="center"/>
    </xf>
    <xf numFmtId="0" fontId="90" fillId="0" borderId="0" xfId="15" applyFont="1" applyFill="1" applyAlignment="1">
      <alignment vertical="center" wrapText="1"/>
    </xf>
    <xf numFmtId="0" fontId="90" fillId="0" borderId="0" xfId="15" applyFont="1" applyFill="1" applyAlignment="1">
      <alignment horizontal="center" vertical="top"/>
    </xf>
    <xf numFmtId="0" fontId="90" fillId="0" borderId="0" xfId="15" applyFont="1" applyFill="1" applyAlignment="1">
      <alignment vertical="top" wrapText="1"/>
    </xf>
    <xf numFmtId="0" fontId="90" fillId="0" borderId="0" xfId="15" applyFont="1" applyFill="1" applyBorder="1" applyAlignment="1">
      <alignment horizontal="right" vertical="top"/>
    </xf>
    <xf numFmtId="1" fontId="90" fillId="0" borderId="0" xfId="15" applyNumberFormat="1" applyFont="1" applyFill="1" applyAlignment="1">
      <alignment horizontal="center" vertical="center"/>
    </xf>
    <xf numFmtId="1" fontId="90" fillId="0" borderId="0" xfId="15" applyNumberFormat="1" applyFont="1" applyFill="1" applyAlignment="1">
      <alignment horizontal="left" vertical="center"/>
    </xf>
    <xf numFmtId="38" fontId="90" fillId="0" borderId="0" xfId="15" applyNumberFormat="1" applyFont="1" applyFill="1" applyAlignment="1">
      <alignment horizontal="right"/>
    </xf>
    <xf numFmtId="0" fontId="90" fillId="0" borderId="0" xfId="15" quotePrefix="1" applyFont="1" applyFill="1" applyAlignment="1">
      <alignment horizontal="left" vertical="center" wrapText="1"/>
    </xf>
    <xf numFmtId="167" fontId="90" fillId="0" borderId="0" xfId="15" applyNumberFormat="1" applyFont="1" applyFill="1" applyBorder="1" applyAlignment="1" applyProtection="1">
      <alignment horizontal="right" vertical="center"/>
    </xf>
    <xf numFmtId="0" fontId="90" fillId="0" borderId="0" xfId="15" applyFont="1" applyFill="1" applyAlignment="1">
      <alignment horizontal="left" vertical="center" wrapText="1"/>
    </xf>
    <xf numFmtId="49" fontId="90" fillId="0" borderId="0" xfId="15" applyNumberFormat="1" applyFont="1" applyFill="1" applyAlignment="1">
      <alignment horizontal="center" vertical="center"/>
    </xf>
    <xf numFmtId="3" fontId="90" fillId="0" borderId="0" xfId="15" quotePrefix="1" applyNumberFormat="1" applyFont="1" applyFill="1" applyAlignment="1">
      <alignment horizontal="left" vertical="center" wrapText="1"/>
    </xf>
    <xf numFmtId="3" fontId="90" fillId="0" borderId="0" xfId="15" applyNumberFormat="1" applyFont="1" applyFill="1" applyAlignment="1">
      <alignment vertical="center" wrapText="1"/>
    </xf>
    <xf numFmtId="0" fontId="90" fillId="0" borderId="0" xfId="15" applyNumberFormat="1" applyFont="1" applyFill="1" applyAlignment="1">
      <alignment horizontal="center" vertical="center"/>
    </xf>
    <xf numFmtId="3" fontId="90" fillId="0" borderId="0" xfId="15" applyNumberFormat="1" applyFont="1" applyFill="1" applyAlignment="1">
      <alignment horizontal="center" vertical="center" wrapText="1"/>
    </xf>
    <xf numFmtId="3" fontId="90" fillId="0" borderId="0" xfId="15" applyNumberFormat="1" applyFont="1" applyAlignment="1">
      <alignment vertical="center"/>
    </xf>
    <xf numFmtId="3" fontId="90" fillId="0" borderId="0" xfId="15" applyNumberFormat="1" applyFont="1" applyFill="1" applyAlignment="1">
      <alignment horizontal="left" vertical="center" wrapText="1"/>
    </xf>
    <xf numFmtId="0" fontId="90" fillId="0" borderId="0" xfId="15" applyFont="1" applyAlignment="1">
      <alignment horizontal="left" vertical="center"/>
    </xf>
    <xf numFmtId="0" fontId="90" fillId="0" borderId="0" xfId="15" applyFont="1" applyAlignment="1">
      <alignment horizontal="center" vertical="center"/>
    </xf>
    <xf numFmtId="0" fontId="90" fillId="0" borderId="0" xfId="15" applyFont="1" applyFill="1" applyAlignment="1">
      <alignment horizontal="left" vertical="top"/>
    </xf>
    <xf numFmtId="49" fontId="90" fillId="0" borderId="0" xfId="15" applyNumberFormat="1" applyFont="1" applyFill="1" applyAlignment="1">
      <alignment horizontal="center" vertical="top"/>
    </xf>
    <xf numFmtId="3" fontId="90" fillId="0" borderId="0" xfId="15" applyNumberFormat="1" applyFont="1" applyFill="1" applyAlignment="1">
      <alignment horizontal="left" vertical="top" wrapText="1"/>
    </xf>
    <xf numFmtId="40" fontId="90" fillId="0" borderId="34" xfId="15" applyNumberFormat="1" applyFont="1" applyFill="1" applyBorder="1" applyAlignment="1" applyProtection="1">
      <alignment horizontal="right"/>
      <protection locked="0"/>
    </xf>
    <xf numFmtId="0" fontId="90" fillId="0" borderId="0" xfId="15" applyFont="1" applyFill="1" applyBorder="1" applyAlignment="1">
      <alignment horizontal="left" vertical="center"/>
    </xf>
    <xf numFmtId="0" fontId="91" fillId="0" borderId="0" xfId="15" quotePrefix="1" applyFont="1" applyFill="1" applyAlignment="1">
      <alignment horizontal="left" vertical="center"/>
    </xf>
    <xf numFmtId="0" fontId="91" fillId="0" borderId="0" xfId="15" applyFont="1" applyFill="1" applyAlignment="1">
      <alignment horizontal="right" vertical="center"/>
    </xf>
    <xf numFmtId="4" fontId="91" fillId="0" borderId="0" xfId="15" applyNumberFormat="1" applyFont="1" applyFill="1" applyBorder="1" applyAlignment="1" applyProtection="1">
      <alignment vertical="center"/>
    </xf>
    <xf numFmtId="0" fontId="90" fillId="0" borderId="0" xfId="15" applyFont="1" applyFill="1" applyAlignment="1" applyProtection="1">
      <alignment horizontal="left" vertical="center"/>
    </xf>
    <xf numFmtId="0" fontId="91" fillId="0" borderId="0" xfId="16" applyFont="1" applyFill="1" applyBorder="1" applyAlignment="1">
      <alignment vertical="center"/>
    </xf>
    <xf numFmtId="0" fontId="90" fillId="0" borderId="0" xfId="16" applyFont="1" applyFill="1" applyBorder="1" applyAlignment="1">
      <alignment vertical="center"/>
    </xf>
    <xf numFmtId="0" fontId="90" fillId="0" borderId="0" xfId="16" applyFont="1" applyFill="1" applyBorder="1" applyAlignment="1">
      <alignment horizontal="right" vertical="center"/>
    </xf>
    <xf numFmtId="0" fontId="111" fillId="0" borderId="0" xfId="0" quotePrefix="1" applyFont="1" applyFill="1" applyBorder="1" applyAlignment="1">
      <alignment horizontal="left" vertical="center"/>
    </xf>
    <xf numFmtId="0" fontId="90" fillId="0" borderId="0" xfId="16" applyFont="1" applyFill="1" applyAlignment="1">
      <alignment horizontal="left" vertical="center"/>
    </xf>
    <xf numFmtId="49" fontId="90" fillId="0" borderId="0" xfId="16" applyNumberFormat="1" applyFont="1" applyFill="1" applyAlignment="1">
      <alignment horizontal="left" vertical="center"/>
    </xf>
    <xf numFmtId="0" fontId="90" fillId="0" borderId="0" xfId="16" applyFont="1" applyFill="1" applyAlignment="1">
      <alignment horizontal="center" vertical="center"/>
    </xf>
    <xf numFmtId="0" fontId="90" fillId="0" borderId="0" xfId="16" applyFont="1" applyFill="1" applyAlignment="1">
      <alignment vertical="center" wrapText="1"/>
    </xf>
    <xf numFmtId="0" fontId="90" fillId="0" borderId="0" xfId="16" applyFont="1" applyFill="1" applyAlignment="1">
      <alignment vertical="center"/>
    </xf>
    <xf numFmtId="0" fontId="90" fillId="0" borderId="0" xfId="16" applyNumberFormat="1" applyFont="1" applyFill="1" applyAlignment="1">
      <alignment horizontal="center" vertical="center"/>
    </xf>
    <xf numFmtId="3" fontId="90" fillId="0" borderId="0" xfId="16" applyNumberFormat="1" applyFont="1" applyFill="1" applyAlignment="1">
      <alignment vertical="center"/>
    </xf>
    <xf numFmtId="0" fontId="90" fillId="0" borderId="0" xfId="16" applyFont="1" applyFill="1" applyAlignment="1">
      <alignment horizontal="center" vertical="top"/>
    </xf>
    <xf numFmtId="3" fontId="90" fillId="0" borderId="0" xfId="16" applyNumberFormat="1" applyFont="1" applyFill="1" applyBorder="1" applyAlignment="1">
      <alignment vertical="center"/>
    </xf>
    <xf numFmtId="38" fontId="90" fillId="0" borderId="0" xfId="16" applyNumberFormat="1" applyFont="1" applyFill="1" applyAlignment="1">
      <alignment horizontal="left" vertical="center" wrapText="1"/>
    </xf>
    <xf numFmtId="0" fontId="90" fillId="0" borderId="0" xfId="16" applyFont="1" applyFill="1" applyAlignment="1">
      <alignment horizontal="left" vertical="center" wrapText="1"/>
    </xf>
    <xf numFmtId="0" fontId="90" fillId="0" borderId="0" xfId="16" quotePrefix="1" applyFont="1" applyFill="1" applyAlignment="1">
      <alignment horizontal="left" vertical="center" wrapText="1"/>
    </xf>
    <xf numFmtId="1" fontId="90" fillId="0" borderId="0" xfId="16" applyNumberFormat="1" applyFont="1" applyFill="1" applyAlignment="1">
      <alignment horizontal="center" vertical="center"/>
    </xf>
    <xf numFmtId="0" fontId="90" fillId="0" borderId="0" xfId="16" quotePrefix="1" applyFont="1" applyFill="1" applyAlignment="1">
      <alignment horizontal="left" vertical="center"/>
    </xf>
    <xf numFmtId="1" fontId="90" fillId="0" borderId="0" xfId="16" quotePrefix="1" applyNumberFormat="1" applyFont="1" applyFill="1" applyAlignment="1">
      <alignment horizontal="center" vertical="center"/>
    </xf>
    <xf numFmtId="0" fontId="90" fillId="0" borderId="0" xfId="16" applyFont="1" applyFill="1" applyAlignment="1">
      <alignment horizontal="left" vertical="top"/>
    </xf>
    <xf numFmtId="1" fontId="90" fillId="0" borderId="0" xfId="16" applyNumberFormat="1" applyFont="1" applyFill="1" applyAlignment="1">
      <alignment horizontal="center" vertical="top"/>
    </xf>
    <xf numFmtId="0" fontId="90" fillId="0" borderId="0" xfId="16" applyFont="1" applyFill="1" applyAlignment="1">
      <alignment vertical="top" wrapText="1"/>
    </xf>
    <xf numFmtId="0" fontId="90" fillId="0" borderId="0" xfId="16" applyFont="1" applyFill="1" applyBorder="1" applyAlignment="1">
      <alignment horizontal="right" vertical="top"/>
    </xf>
    <xf numFmtId="0" fontId="90" fillId="0" borderId="0" xfId="16" applyFont="1" applyAlignment="1">
      <alignment horizontal="left" vertical="center"/>
    </xf>
    <xf numFmtId="1" fontId="90" fillId="0" borderId="0" xfId="16" applyNumberFormat="1" applyFont="1" applyAlignment="1">
      <alignment horizontal="center" vertical="center"/>
    </xf>
    <xf numFmtId="0" fontId="90" fillId="0" borderId="0" xfId="16" applyFont="1" applyAlignment="1">
      <alignment vertical="center" wrapText="1"/>
    </xf>
    <xf numFmtId="0" fontId="90" fillId="0" borderId="0" xfId="16" applyFont="1" applyAlignment="1">
      <alignment vertical="center"/>
    </xf>
    <xf numFmtId="167" fontId="90" fillId="0" borderId="0" xfId="16" applyNumberFormat="1" applyFont="1" applyFill="1" applyBorder="1" applyAlignment="1" applyProtection="1">
      <alignment horizontal="right" vertical="center"/>
    </xf>
    <xf numFmtId="0" fontId="90" fillId="0" borderId="0" xfId="16" applyFont="1" applyAlignment="1">
      <alignment horizontal="center" vertical="center"/>
    </xf>
    <xf numFmtId="0" fontId="90" fillId="0" borderId="0" xfId="16" applyFont="1" applyAlignment="1">
      <alignment horizontal="left" vertical="center" wrapText="1"/>
    </xf>
    <xf numFmtId="49" fontId="90" fillId="9" borderId="0" xfId="16" applyNumberFormat="1" applyFont="1" applyFill="1" applyBorder="1" applyAlignment="1">
      <alignment horizontal="left" vertical="center"/>
    </xf>
    <xf numFmtId="49" fontId="90" fillId="9" borderId="0" xfId="16" applyNumberFormat="1" applyFont="1" applyFill="1" applyBorder="1" applyAlignment="1">
      <alignment horizontal="center" vertical="center"/>
    </xf>
    <xf numFmtId="0" fontId="90" fillId="9" borderId="0" xfId="16" applyNumberFormat="1" applyFont="1" applyFill="1" applyBorder="1" applyAlignment="1">
      <alignment vertical="center" wrapText="1"/>
    </xf>
    <xf numFmtId="49" fontId="90" fillId="9" borderId="0" xfId="16" applyNumberFormat="1" applyFont="1" applyFill="1" applyBorder="1" applyAlignment="1">
      <alignment horizontal="right" vertical="center"/>
    </xf>
    <xf numFmtId="49" fontId="90" fillId="0" borderId="0" xfId="16" applyNumberFormat="1" applyFont="1" applyFill="1" applyBorder="1" applyAlignment="1">
      <alignment horizontal="left" vertical="center"/>
    </xf>
    <xf numFmtId="49" fontId="90" fillId="0" borderId="0" xfId="16" applyNumberFormat="1" applyFont="1" applyFill="1" applyBorder="1" applyAlignment="1">
      <alignment horizontal="left" vertical="center" wrapText="1"/>
    </xf>
    <xf numFmtId="49" fontId="90" fillId="0" borderId="0" xfId="16" applyNumberFormat="1" applyFont="1" applyFill="1" applyBorder="1" applyAlignment="1">
      <alignment horizontal="center" vertical="center"/>
    </xf>
    <xf numFmtId="0" fontId="90" fillId="0" borderId="0" xfId="16" applyNumberFormat="1" applyFont="1" applyFill="1" applyBorder="1" applyAlignment="1">
      <alignment vertical="center" wrapText="1"/>
    </xf>
    <xf numFmtId="49" fontId="90" fillId="0" borderId="0" xfId="16" applyNumberFormat="1" applyFont="1" applyFill="1" applyBorder="1" applyAlignment="1">
      <alignment horizontal="right" vertical="center"/>
    </xf>
    <xf numFmtId="0" fontId="90" fillId="0" borderId="0" xfId="16" applyFont="1" applyBorder="1" applyAlignment="1">
      <alignment vertical="center"/>
    </xf>
    <xf numFmtId="0" fontId="90" fillId="0" borderId="0" xfId="16" applyFont="1" applyAlignment="1">
      <alignment horizontal="left" vertical="top"/>
    </xf>
    <xf numFmtId="0" fontId="90" fillId="0" borderId="0" xfId="16" applyFont="1" applyAlignment="1">
      <alignment horizontal="center" vertical="top"/>
    </xf>
    <xf numFmtId="0" fontId="90" fillId="0" borderId="0" xfId="16" applyFont="1" applyAlignment="1">
      <alignment horizontal="left" vertical="top" wrapText="1"/>
    </xf>
    <xf numFmtId="0" fontId="90" fillId="0" borderId="0" xfId="16" applyFont="1" applyBorder="1" applyAlignment="1">
      <alignment horizontal="left" vertical="center"/>
    </xf>
    <xf numFmtId="0" fontId="90" fillId="0" borderId="0" xfId="16" quotePrefix="1" applyFont="1" applyAlignment="1">
      <alignment horizontal="left" vertical="top"/>
    </xf>
    <xf numFmtId="0" fontId="90" fillId="0" borderId="0" xfId="16" applyFont="1" applyAlignment="1">
      <alignment horizontal="right" vertical="center"/>
    </xf>
    <xf numFmtId="38" fontId="90" fillId="0" borderId="0" xfId="16" applyNumberFormat="1" applyFont="1" applyFill="1" applyAlignment="1">
      <alignment horizontal="right"/>
    </xf>
    <xf numFmtId="0" fontId="90" fillId="0" borderId="0" xfId="16" applyFont="1" applyAlignment="1" applyProtection="1">
      <alignment vertical="center"/>
    </xf>
    <xf numFmtId="0" fontId="85" fillId="3" borderId="3" xfId="0" applyFont="1" applyFill="1" applyBorder="1" applyAlignment="1">
      <alignment horizontal="left"/>
    </xf>
    <xf numFmtId="0" fontId="85" fillId="3" borderId="4" xfId="0" applyFont="1" applyFill="1" applyBorder="1"/>
    <xf numFmtId="0" fontId="92" fillId="3" borderId="4" xfId="0" applyFont="1" applyFill="1" applyBorder="1"/>
    <xf numFmtId="0" fontId="92" fillId="3" borderId="5" xfId="0" applyFont="1" applyFill="1" applyBorder="1"/>
    <xf numFmtId="0" fontId="85" fillId="3" borderId="0" xfId="0" applyFont="1" applyFill="1" applyBorder="1" applyAlignment="1"/>
    <xf numFmtId="0" fontId="85" fillId="3" borderId="0" xfId="0" applyFont="1" applyFill="1" applyBorder="1"/>
    <xf numFmtId="0" fontId="92" fillId="3" borderId="0" xfId="0" applyFont="1" applyFill="1" applyBorder="1"/>
    <xf numFmtId="0" fontId="92" fillId="3" borderId="7" xfId="0" applyFont="1" applyFill="1" applyBorder="1"/>
    <xf numFmtId="0" fontId="114" fillId="3" borderId="0" xfId="0" applyFont="1" applyFill="1" applyAlignment="1">
      <alignment horizontal="left"/>
    </xf>
    <xf numFmtId="0" fontId="92" fillId="3" borderId="0" xfId="0" applyFont="1" applyFill="1" applyAlignment="1"/>
    <xf numFmtId="0" fontId="92" fillId="3" borderId="0" xfId="0" applyFont="1" applyFill="1" applyBorder="1" applyAlignment="1">
      <alignment vertical="center"/>
    </xf>
    <xf numFmtId="0" fontId="92" fillId="3" borderId="0" xfId="0" applyFont="1" applyFill="1" applyBorder="1" applyAlignment="1">
      <alignment horizontal="left" vertical="center"/>
    </xf>
    <xf numFmtId="0" fontId="92" fillId="3" borderId="7" xfId="0" applyFont="1" applyFill="1" applyBorder="1" applyAlignment="1">
      <alignment horizontal="left" vertical="center"/>
    </xf>
    <xf numFmtId="0" fontId="85" fillId="3" borderId="3" xfId="0" applyFont="1" applyFill="1" applyBorder="1" applyAlignment="1" applyProtection="1">
      <alignment vertical="center"/>
    </xf>
    <xf numFmtId="0" fontId="91" fillId="3" borderId="4" xfId="0" applyFont="1" applyFill="1" applyBorder="1" applyAlignment="1" applyProtection="1">
      <alignment vertical="center"/>
    </xf>
    <xf numFmtId="0" fontId="92" fillId="3" borderId="4" xfId="0" applyFont="1" applyFill="1" applyBorder="1" applyAlignment="1" applyProtection="1">
      <alignment vertical="center"/>
    </xf>
    <xf numFmtId="0" fontId="92" fillId="0" borderId="6" xfId="0" applyFont="1" applyFill="1" applyBorder="1" applyAlignment="1" applyProtection="1">
      <alignment vertical="center"/>
    </xf>
    <xf numFmtId="0" fontId="92" fillId="0" borderId="7" xfId="0" applyFont="1" applyFill="1" applyBorder="1" applyAlignment="1" applyProtection="1">
      <alignment vertical="center"/>
    </xf>
    <xf numFmtId="0" fontId="90" fillId="0" borderId="21" xfId="0" applyFont="1" applyBorder="1" applyAlignment="1" applyProtection="1">
      <alignment horizontal="left" vertical="center" indent="1"/>
    </xf>
    <xf numFmtId="0" fontId="92" fillId="0" borderId="14" xfId="0" applyFont="1" applyBorder="1" applyAlignment="1" applyProtection="1">
      <alignment vertical="center"/>
    </xf>
    <xf numFmtId="0" fontId="90" fillId="0" borderId="19" xfId="0" applyFont="1" applyBorder="1" applyAlignment="1" applyProtection="1">
      <alignment horizontal="right" vertical="center"/>
    </xf>
    <xf numFmtId="38" fontId="86" fillId="0" borderId="21" xfId="0" applyNumberFormat="1" applyFont="1" applyBorder="1" applyAlignment="1" applyProtection="1">
      <alignment vertical="center"/>
      <protection locked="0"/>
    </xf>
    <xf numFmtId="0" fontId="90" fillId="0" borderId="6" xfId="0" applyFont="1" applyFill="1" applyBorder="1" applyAlignment="1" applyProtection="1">
      <alignment horizontal="center" vertical="center"/>
    </xf>
    <xf numFmtId="38" fontId="86" fillId="0" borderId="7" xfId="0" applyNumberFormat="1" applyFont="1" applyFill="1" applyBorder="1" applyAlignment="1" applyProtection="1">
      <alignment vertical="center"/>
    </xf>
    <xf numFmtId="0" fontId="100" fillId="0" borderId="14" xfId="0" applyFont="1" applyBorder="1" applyAlignment="1" applyProtection="1">
      <alignment vertical="center"/>
    </xf>
    <xf numFmtId="38" fontId="86" fillId="15" borderId="21" xfId="0" applyNumberFormat="1" applyFont="1" applyFill="1" applyBorder="1" applyAlignment="1" applyProtection="1">
      <protection locked="0"/>
    </xf>
    <xf numFmtId="38" fontId="86" fillId="0" borderId="7" xfId="0" applyNumberFormat="1" applyFont="1" applyFill="1" applyBorder="1" applyAlignment="1" applyProtection="1"/>
    <xf numFmtId="0" fontId="90" fillId="0" borderId="9" xfId="0" applyFont="1" applyFill="1" applyBorder="1" applyAlignment="1" applyProtection="1">
      <alignment horizontal="center" vertical="center"/>
    </xf>
    <xf numFmtId="38" fontId="86" fillId="0" borderId="10" xfId="0" applyNumberFormat="1" applyFont="1" applyFill="1" applyBorder="1" applyAlignment="1" applyProtection="1">
      <alignment vertical="center"/>
    </xf>
    <xf numFmtId="0" fontId="92" fillId="3" borderId="5" xfId="0" applyFont="1" applyFill="1" applyBorder="1" applyAlignment="1" applyProtection="1">
      <alignment vertical="center"/>
    </xf>
    <xf numFmtId="0" fontId="85" fillId="3" borderId="9" xfId="0" applyFont="1" applyFill="1" applyBorder="1" applyAlignment="1">
      <alignment vertical="center"/>
    </xf>
    <xf numFmtId="0" fontId="101" fillId="3" borderId="8" xfId="0" applyFont="1" applyFill="1" applyBorder="1" applyAlignment="1">
      <alignment horizontal="left" vertical="center" indent="1"/>
    </xf>
    <xf numFmtId="0" fontId="92" fillId="3" borderId="8" xfId="0" applyFont="1" applyFill="1" applyBorder="1" applyAlignment="1">
      <alignment horizontal="left" vertical="center"/>
    </xf>
    <xf numFmtId="0" fontId="92" fillId="0" borderId="6" xfId="0" applyFont="1" applyBorder="1"/>
    <xf numFmtId="0" fontId="86" fillId="0" borderId="0" xfId="0" applyNumberFormat="1" applyFont="1" applyFill="1" applyBorder="1" applyAlignment="1">
      <alignment horizontal="left" vertical="center"/>
    </xf>
    <xf numFmtId="0" fontId="86" fillId="0" borderId="6" xfId="0" applyFont="1" applyBorder="1"/>
    <xf numFmtId="0" fontId="90" fillId="0" borderId="6" xfId="0" applyFont="1" applyBorder="1"/>
    <xf numFmtId="0" fontId="91" fillId="0" borderId="0" xfId="0" applyFont="1" applyBorder="1" applyAlignment="1">
      <alignment horizontal="center"/>
    </xf>
    <xf numFmtId="0" fontId="91" fillId="0" borderId="21" xfId="0" applyFont="1" applyBorder="1" applyAlignment="1">
      <alignment horizontal="left"/>
    </xf>
    <xf numFmtId="0" fontId="91" fillId="0" borderId="19" xfId="0" applyFont="1" applyBorder="1" applyAlignment="1">
      <alignment horizontal="left" indent="1"/>
    </xf>
    <xf numFmtId="49" fontId="90" fillId="0" borderId="2" xfId="0" applyNumberFormat="1" applyFont="1" applyBorder="1" applyAlignment="1">
      <alignment horizontal="center"/>
    </xf>
    <xf numFmtId="0" fontId="90" fillId="0" borderId="2" xfId="0" applyFont="1" applyBorder="1" applyAlignment="1">
      <alignment horizontal="center"/>
    </xf>
    <xf numFmtId="0" fontId="90" fillId="0" borderId="21" xfId="0" applyFont="1" applyBorder="1" applyAlignment="1">
      <alignment horizontal="left" indent="1"/>
    </xf>
    <xf numFmtId="0" fontId="90" fillId="0" borderId="19" xfId="0" applyFont="1" applyBorder="1" applyAlignment="1">
      <alignment horizontal="left" indent="2"/>
    </xf>
    <xf numFmtId="0" fontId="91" fillId="0" borderId="19" xfId="0" applyFont="1" applyBorder="1" applyAlignment="1">
      <alignment horizontal="left" indent="2"/>
    </xf>
    <xf numFmtId="0" fontId="90" fillId="0" borderId="19" xfId="0" applyFont="1" applyBorder="1" applyAlignment="1">
      <alignment horizontal="left" indent="4"/>
    </xf>
    <xf numFmtId="0" fontId="91" fillId="6" borderId="21" xfId="0" applyFont="1" applyFill="1" applyBorder="1" applyAlignment="1">
      <alignment horizontal="left" indent="2"/>
    </xf>
    <xf numFmtId="0" fontId="91" fillId="6" borderId="19" xfId="0" applyFont="1" applyFill="1" applyBorder="1" applyAlignment="1">
      <alignment horizontal="left" indent="2"/>
    </xf>
    <xf numFmtId="0" fontId="90" fillId="6" borderId="2" xfId="0" applyFont="1" applyFill="1" applyBorder="1"/>
    <xf numFmtId="0" fontId="86" fillId="0" borderId="7" xfId="0" applyFont="1" applyBorder="1"/>
    <xf numFmtId="0" fontId="91" fillId="0" borderId="8" xfId="0" applyFont="1" applyBorder="1" applyAlignment="1">
      <alignment horizontal="centerContinuous"/>
    </xf>
    <xf numFmtId="0" fontId="86" fillId="0" borderId="10" xfId="0" applyFont="1" applyBorder="1" applyAlignment="1">
      <alignment horizontal="centerContinuous"/>
    </xf>
    <xf numFmtId="0" fontId="92" fillId="0" borderId="9" xfId="0" applyFont="1" applyBorder="1"/>
    <xf numFmtId="0" fontId="92" fillId="0" borderId="8" xfId="0" applyFont="1" applyBorder="1"/>
    <xf numFmtId="0" fontId="86" fillId="0" borderId="9" xfId="0" applyFont="1" applyBorder="1"/>
    <xf numFmtId="0" fontId="86" fillId="0" borderId="10" xfId="0" applyFont="1" applyBorder="1"/>
    <xf numFmtId="0" fontId="90" fillId="0" borderId="0" xfId="4" applyNumberFormat="1" applyFont="1" applyBorder="1" applyAlignment="1">
      <alignment vertical="center"/>
    </xf>
    <xf numFmtId="0" fontId="92" fillId="0" borderId="0" xfId="4" applyNumberFormat="1" applyFont="1" applyBorder="1" applyAlignment="1">
      <alignment vertical="center"/>
    </xf>
    <xf numFmtId="0" fontId="92" fillId="0" borderId="0" xfId="4" applyNumberFormat="1" applyFont="1" applyAlignment="1">
      <alignment vertical="center"/>
    </xf>
    <xf numFmtId="0" fontId="90" fillId="0" borderId="0" xfId="4" applyNumberFormat="1" applyFont="1" applyAlignment="1">
      <alignment vertical="center"/>
    </xf>
    <xf numFmtId="0" fontId="91" fillId="0" borderId="0" xfId="4" applyNumberFormat="1" applyFont="1" applyAlignment="1">
      <alignment horizontal="center" vertical="center"/>
    </xf>
    <xf numFmtId="0" fontId="91" fillId="0" borderId="0" xfId="4" applyNumberFormat="1" applyFont="1" applyBorder="1" applyAlignment="1">
      <alignment horizontal="left" vertical="center"/>
    </xf>
    <xf numFmtId="0" fontId="90" fillId="0" borderId="0" xfId="4" applyNumberFormat="1" applyFont="1" applyAlignment="1">
      <alignment horizontal="center" vertical="center"/>
    </xf>
    <xf numFmtId="0" fontId="90" fillId="0" borderId="6" xfId="4" applyNumberFormat="1" applyFont="1" applyBorder="1" applyAlignment="1">
      <alignment horizontal="center" vertical="center"/>
    </xf>
    <xf numFmtId="0" fontId="90" fillId="0" borderId="0" xfId="4" applyNumberFormat="1" applyFont="1" applyBorder="1" applyAlignment="1">
      <alignment horizontal="right" vertical="center" indent="1"/>
    </xf>
    <xf numFmtId="0" fontId="92" fillId="0" borderId="6" xfId="4" applyNumberFormat="1" applyFont="1" applyBorder="1" applyAlignment="1">
      <alignment vertical="center"/>
    </xf>
    <xf numFmtId="0" fontId="92" fillId="0" borderId="9" xfId="4" applyNumberFormat="1" applyFont="1" applyBorder="1" applyAlignment="1">
      <alignment vertical="center"/>
    </xf>
    <xf numFmtId="0" fontId="92" fillId="0" borderId="8" xfId="4" applyNumberFormat="1" applyFont="1" applyBorder="1" applyAlignment="1">
      <alignment vertical="center"/>
    </xf>
    <xf numFmtId="0" fontId="92" fillId="0" borderId="3" xfId="4" applyNumberFormat="1" applyFont="1" applyBorder="1" applyAlignment="1">
      <alignment vertical="center"/>
    </xf>
    <xf numFmtId="0" fontId="92" fillId="0" borderId="4" xfId="4" applyNumberFormat="1" applyFont="1" applyBorder="1" applyAlignment="1">
      <alignment vertical="center"/>
    </xf>
    <xf numFmtId="0" fontId="92" fillId="0" borderId="17" xfId="4" applyNumberFormat="1" applyFont="1" applyBorder="1" applyAlignment="1">
      <alignment vertical="center"/>
    </xf>
    <xf numFmtId="0" fontId="92" fillId="0" borderId="4" xfId="4" applyNumberFormat="1" applyFont="1" applyFill="1" applyBorder="1" applyAlignment="1">
      <alignment horizontal="centerContinuous" vertical="center"/>
    </xf>
    <xf numFmtId="0" fontId="92" fillId="0" borderId="5" xfId="4" applyNumberFormat="1" applyFont="1" applyFill="1" applyBorder="1" applyAlignment="1">
      <alignment horizontal="centerContinuous" vertical="center"/>
    </xf>
    <xf numFmtId="0" fontId="86" fillId="0" borderId="6" xfId="4" applyNumberFormat="1" applyFont="1" applyFill="1" applyBorder="1" applyAlignment="1">
      <alignment vertical="center"/>
    </xf>
    <xf numFmtId="0" fontId="86" fillId="0" borderId="0" xfId="4" applyNumberFormat="1" applyFont="1" applyFill="1" applyBorder="1" applyAlignment="1">
      <alignment vertical="center"/>
    </xf>
    <xf numFmtId="0" fontId="86" fillId="0" borderId="0" xfId="4" applyNumberFormat="1" applyFont="1" applyFill="1" applyBorder="1" applyAlignment="1">
      <alignment horizontal="center" vertical="center"/>
    </xf>
    <xf numFmtId="0" fontId="86" fillId="0" borderId="20" xfId="4" applyNumberFormat="1" applyFont="1" applyFill="1" applyBorder="1" applyAlignment="1">
      <alignment vertical="center"/>
    </xf>
    <xf numFmtId="0" fontId="91" fillId="0" borderId="5" xfId="4" applyNumberFormat="1" applyFont="1" applyBorder="1" applyAlignment="1">
      <alignment horizontal="center" vertical="center"/>
    </xf>
    <xf numFmtId="0" fontId="91" fillId="0" borderId="17" xfId="4" applyNumberFormat="1" applyFont="1" applyBorder="1" applyAlignment="1">
      <alignment horizontal="center" vertical="center"/>
    </xf>
    <xf numFmtId="0" fontId="90" fillId="0" borderId="17" xfId="4" applyNumberFormat="1" applyFont="1" applyBorder="1" applyAlignment="1">
      <alignment horizontal="center" vertical="center"/>
    </xf>
    <xf numFmtId="0" fontId="86" fillId="0" borderId="0" xfId="4" applyNumberFormat="1" applyFont="1" applyAlignment="1">
      <alignment vertical="center"/>
    </xf>
    <xf numFmtId="0" fontId="91" fillId="0" borderId="18" xfId="4" applyNumberFormat="1" applyFont="1" applyBorder="1" applyAlignment="1">
      <alignment horizontal="center" vertical="center" wrapText="1"/>
    </xf>
    <xf numFmtId="0" fontId="91" fillId="0" borderId="18" xfId="4" applyNumberFormat="1" applyFont="1" applyBorder="1" applyAlignment="1">
      <alignment horizontal="center" vertical="center"/>
    </xf>
    <xf numFmtId="164" fontId="91" fillId="0" borderId="21" xfId="4" applyNumberFormat="1" applyFont="1" applyBorder="1" applyAlignment="1">
      <alignment horizontal="right" vertical="center"/>
    </xf>
    <xf numFmtId="0" fontId="90" fillId="0" borderId="14" xfId="4" applyNumberFormat="1" applyFont="1" applyBorder="1" applyAlignment="1">
      <alignment horizontal="left" vertical="center"/>
    </xf>
    <xf numFmtId="0" fontId="92" fillId="0" borderId="19" xfId="4" applyNumberFormat="1" applyFont="1" applyBorder="1" applyAlignment="1">
      <alignment horizontal="left" vertical="center"/>
    </xf>
    <xf numFmtId="0" fontId="90" fillId="0" borderId="2" xfId="4" applyNumberFormat="1" applyFont="1" applyBorder="1" applyAlignment="1">
      <alignment horizontal="left" vertical="center" indent="1"/>
    </xf>
    <xf numFmtId="0" fontId="86" fillId="16" borderId="2" xfId="4" applyNumberFormat="1" applyFont="1" applyFill="1" applyBorder="1" applyAlignment="1">
      <alignment vertical="center"/>
    </xf>
    <xf numFmtId="38" fontId="86" fillId="0" borderId="2" xfId="4" applyNumberFormat="1" applyFont="1" applyBorder="1" applyAlignment="1" applyProtection="1">
      <alignment vertical="center"/>
      <protection locked="0"/>
    </xf>
    <xf numFmtId="0" fontId="90" fillId="0" borderId="2" xfId="4" applyNumberFormat="1" applyFont="1" applyBorder="1" applyAlignment="1">
      <alignment horizontal="left" vertical="top" indent="1"/>
    </xf>
    <xf numFmtId="164" fontId="91" fillId="0" borderId="21" xfId="4" applyNumberFormat="1" applyFont="1" applyBorder="1" applyAlignment="1">
      <alignment vertical="top"/>
    </xf>
    <xf numFmtId="38" fontId="86" fillId="0" borderId="2" xfId="4" applyNumberFormat="1" applyFont="1" applyFill="1" applyBorder="1" applyAlignment="1" applyProtection="1">
      <alignment vertical="center"/>
      <protection locked="0"/>
    </xf>
    <xf numFmtId="0" fontId="91" fillId="0" borderId="14" xfId="4" applyNumberFormat="1" applyFont="1" applyBorder="1" applyAlignment="1">
      <alignment horizontal="left" vertical="center"/>
    </xf>
    <xf numFmtId="0" fontId="90" fillId="0" borderId="19" xfId="4" applyNumberFormat="1" applyFont="1" applyBorder="1" applyAlignment="1">
      <alignment horizontal="center" vertical="center"/>
    </xf>
    <xf numFmtId="0" fontId="86" fillId="16" borderId="18" xfId="4" applyNumberFormat="1" applyFont="1" applyFill="1" applyBorder="1" applyAlignment="1">
      <alignment vertical="center"/>
    </xf>
    <xf numFmtId="0" fontId="92" fillId="0" borderId="0" xfId="4" applyNumberFormat="1" applyFont="1" applyAlignment="1">
      <alignment horizontal="right" vertical="center"/>
    </xf>
    <xf numFmtId="0" fontId="101" fillId="0" borderId="0" xfId="4" applyNumberFormat="1" applyFont="1" applyAlignment="1">
      <alignment vertical="center"/>
    </xf>
    <xf numFmtId="0" fontId="100" fillId="0" borderId="0" xfId="4" applyNumberFormat="1" applyFont="1" applyAlignment="1">
      <alignment vertical="center"/>
    </xf>
    <xf numFmtId="171" fontId="92" fillId="0" borderId="0" xfId="4" applyNumberFormat="1" applyFont="1" applyBorder="1" applyAlignment="1" applyProtection="1">
      <alignment horizontal="center"/>
    </xf>
    <xf numFmtId="0" fontId="100" fillId="0" borderId="128" xfId="4" applyNumberFormat="1" applyFont="1" applyBorder="1" applyAlignment="1">
      <alignment horizontal="center" vertical="center"/>
    </xf>
    <xf numFmtId="0" fontId="92" fillId="0" borderId="128" xfId="4" applyNumberFormat="1" applyFont="1" applyBorder="1" applyAlignment="1">
      <alignment vertical="center"/>
    </xf>
    <xf numFmtId="0" fontId="100" fillId="0" borderId="0" xfId="4" applyNumberFormat="1" applyFont="1" applyBorder="1" applyAlignment="1">
      <alignment vertical="center" wrapText="1"/>
    </xf>
    <xf numFmtId="0" fontId="92" fillId="0" borderId="0" xfId="4" applyNumberFormat="1" applyFont="1" applyBorder="1" applyAlignment="1">
      <alignment wrapText="1"/>
    </xf>
    <xf numFmtId="0" fontId="100" fillId="0" borderId="128" xfId="4" applyNumberFormat="1" applyFont="1" applyBorder="1" applyAlignment="1">
      <alignment horizontal="center"/>
    </xf>
    <xf numFmtId="0" fontId="100" fillId="0" borderId="0" xfId="4" applyNumberFormat="1" applyFont="1" applyBorder="1" applyAlignment="1"/>
    <xf numFmtId="0" fontId="91" fillId="0" borderId="0" xfId="4" applyNumberFormat="1" applyFont="1" applyAlignment="1">
      <alignment horizontal="right"/>
    </xf>
    <xf numFmtId="0" fontId="86" fillId="0" borderId="0" xfId="4" applyNumberFormat="1" applyFont="1" applyBorder="1" applyAlignment="1">
      <alignment horizontal="center" wrapText="1"/>
    </xf>
    <xf numFmtId="0" fontId="100" fillId="0" borderId="0" xfId="4" applyFont="1" applyBorder="1" applyAlignment="1">
      <alignment horizontal="center" vertical="center" wrapText="1"/>
    </xf>
    <xf numFmtId="0" fontId="107" fillId="0" borderId="0" xfId="4" applyNumberFormat="1" applyFont="1" applyAlignment="1">
      <alignment vertical="center"/>
    </xf>
    <xf numFmtId="0" fontId="101" fillId="0" borderId="11" xfId="4" applyNumberFormat="1" applyFont="1" applyBorder="1" applyAlignment="1" applyProtection="1">
      <alignment horizontal="center" vertical="center"/>
      <protection locked="0"/>
    </xf>
    <xf numFmtId="0" fontId="90" fillId="0" borderId="0" xfId="4" applyNumberFormat="1" applyFont="1" applyAlignment="1">
      <alignment horizontal="left" vertical="center" indent="2"/>
    </xf>
    <xf numFmtId="0" fontId="92" fillId="0" borderId="0" xfId="4" applyFont="1" applyAlignment="1">
      <alignment horizontal="left" wrapText="1" indent="2"/>
    </xf>
    <xf numFmtId="0" fontId="86" fillId="0" borderId="0" xfId="4" applyNumberFormat="1" applyFont="1" applyBorder="1" applyAlignment="1">
      <alignment vertical="center"/>
    </xf>
    <xf numFmtId="0" fontId="110" fillId="0" borderId="0" xfId="4" applyNumberFormat="1" applyFont="1" applyBorder="1" applyAlignment="1">
      <alignment horizontal="centerContinuous" vertical="center"/>
    </xf>
    <xf numFmtId="0" fontId="87" fillId="0" borderId="0" xfId="2" applyNumberFormat="1" applyFont="1" applyBorder="1" applyAlignment="1" applyProtection="1">
      <alignment horizontal="centerContinuous" vertical="center"/>
    </xf>
    <xf numFmtId="0" fontId="92" fillId="0" borderId="0" xfId="4" applyFont="1" applyAlignment="1">
      <alignment vertical="top" wrapText="1"/>
    </xf>
    <xf numFmtId="164" fontId="90" fillId="0" borderId="0" xfId="0" applyNumberFormat="1" applyFont="1"/>
    <xf numFmtId="164" fontId="92" fillId="0" borderId="0" xfId="0" applyNumberFormat="1" applyFont="1"/>
    <xf numFmtId="166" fontId="90" fillId="0" borderId="0" xfId="0" applyNumberFormat="1" applyFont="1" applyAlignment="1">
      <alignment horizontal="left"/>
    </xf>
    <xf numFmtId="0" fontId="92" fillId="0" borderId="0" xfId="0" applyFont="1" applyAlignment="1">
      <alignment vertical="top"/>
    </xf>
    <xf numFmtId="0" fontId="122" fillId="0" borderId="0" xfId="0" applyFont="1"/>
    <xf numFmtId="0" fontId="86" fillId="0" borderId="0" xfId="0" applyFont="1" applyAlignment="1">
      <alignment vertical="top" wrapText="1"/>
    </xf>
    <xf numFmtId="0" fontId="92" fillId="0" borderId="0" xfId="4" applyFont="1" applyAlignment="1">
      <alignment wrapText="1"/>
    </xf>
    <xf numFmtId="0" fontId="92" fillId="0" borderId="0" xfId="4" applyFont="1" applyAlignment="1">
      <alignment vertical="center"/>
    </xf>
    <xf numFmtId="0" fontId="91" fillId="0" borderId="38" xfId="4" applyFont="1" applyFill="1" applyBorder="1" applyAlignment="1">
      <alignment horizontal="center" vertical="center"/>
    </xf>
    <xf numFmtId="0" fontId="91" fillId="0" borderId="11" xfId="4" applyFont="1" applyBorder="1" applyAlignment="1">
      <alignment horizontal="center" vertical="center" wrapText="1"/>
    </xf>
    <xf numFmtId="0" fontId="85" fillId="0" borderId="11" xfId="4" applyFont="1" applyBorder="1" applyAlignment="1">
      <alignment horizontal="left" vertical="center" wrapText="1" indent="1"/>
    </xf>
    <xf numFmtId="0" fontId="92" fillId="0" borderId="0" xfId="4" applyFont="1" applyAlignment="1">
      <alignment horizontal="left" vertical="center"/>
    </xf>
    <xf numFmtId="0" fontId="91" fillId="0" borderId="36" xfId="4" applyFont="1" applyBorder="1" applyAlignment="1">
      <alignment horizontal="left" vertical="center" wrapText="1" indent="2"/>
    </xf>
    <xf numFmtId="0" fontId="91" fillId="0" borderId="11" xfId="4" applyFont="1" applyBorder="1" applyAlignment="1">
      <alignment horizontal="left" vertical="center" wrapText="1" indent="1"/>
    </xf>
    <xf numFmtId="0" fontId="85" fillId="0" borderId="0" xfId="4" applyFont="1" applyFill="1" applyBorder="1" applyAlignment="1">
      <alignment wrapText="1"/>
    </xf>
    <xf numFmtId="38" fontId="101" fillId="0" borderId="0" xfId="4" applyNumberFormat="1" applyFont="1" applyFill="1" applyBorder="1"/>
    <xf numFmtId="0" fontId="90" fillId="0" borderId="0" xfId="4" applyNumberFormat="1" applyFont="1" applyBorder="1" applyAlignment="1">
      <alignment horizontal="left" vertical="center" wrapText="1"/>
    </xf>
    <xf numFmtId="0" fontId="92" fillId="0" borderId="0" xfId="4" applyFont="1" applyBorder="1" applyAlignment="1">
      <alignment horizontal="left" vertical="center" wrapText="1"/>
    </xf>
    <xf numFmtId="0" fontId="92" fillId="0" borderId="0" xfId="4" applyFont="1" applyAlignment="1">
      <alignment horizontal="left"/>
    </xf>
    <xf numFmtId="0" fontId="92" fillId="0" borderId="0" xfId="4" applyFont="1" applyAlignment="1"/>
    <xf numFmtId="49" fontId="123" fillId="0" borderId="0" xfId="0" applyNumberFormat="1" applyFont="1" applyFill="1" applyBorder="1" applyAlignment="1">
      <alignment horizontal="centerContinuous" vertical="top"/>
    </xf>
    <xf numFmtId="0" fontId="86" fillId="0" borderId="0" xfId="0" applyFont="1" applyAlignment="1">
      <alignment horizontal="centerContinuous" vertical="top"/>
    </xf>
    <xf numFmtId="0" fontId="86" fillId="0" borderId="0" xfId="0" applyFont="1" applyAlignment="1">
      <alignment horizontal="centerContinuous" vertical="top" wrapText="1"/>
    </xf>
    <xf numFmtId="0" fontId="91" fillId="0" borderId="0" xfId="0" applyFont="1" applyBorder="1" applyAlignment="1">
      <alignment horizontal="centerContinuous" vertical="top"/>
    </xf>
    <xf numFmtId="0" fontId="86" fillId="0" borderId="0" xfId="0" applyFont="1" applyAlignment="1"/>
    <xf numFmtId="164" fontId="124" fillId="0" borderId="14" xfId="0" applyNumberFormat="1" applyFont="1" applyBorder="1" applyAlignment="1">
      <alignment vertical="top"/>
    </xf>
    <xf numFmtId="0" fontId="86" fillId="0" borderId="14" xfId="0" applyFont="1" applyBorder="1" applyAlignment="1">
      <alignment vertical="top"/>
    </xf>
    <xf numFmtId="0" fontId="90" fillId="0" borderId="19" xfId="0" applyFont="1" applyBorder="1"/>
    <xf numFmtId="0" fontId="86" fillId="0" borderId="14" xfId="0" applyFont="1" applyBorder="1" applyAlignment="1">
      <alignment vertical="top" wrapText="1"/>
    </xf>
    <xf numFmtId="0" fontId="92" fillId="0" borderId="19" xfId="0" applyFont="1" applyBorder="1" applyAlignment="1">
      <alignment wrapText="1"/>
    </xf>
    <xf numFmtId="0" fontId="86" fillId="0" borderId="6" xfId="0" applyFont="1" applyBorder="1" applyAlignment="1">
      <alignment horizontal="left" vertical="top"/>
    </xf>
    <xf numFmtId="164" fontId="124" fillId="0" borderId="0" xfId="0" applyNumberFormat="1" applyFont="1" applyBorder="1" applyAlignment="1">
      <alignment horizontal="right" vertical="top"/>
    </xf>
    <xf numFmtId="0" fontId="125" fillId="0" borderId="21" xfId="0" applyFont="1" applyBorder="1" applyAlignment="1">
      <alignment horizontal="right" vertical="top"/>
    </xf>
    <xf numFmtId="0" fontId="86" fillId="0" borderId="14" xfId="0" applyFont="1" applyBorder="1" applyAlignment="1">
      <alignment horizontal="left" vertical="top"/>
    </xf>
    <xf numFmtId="0" fontId="86" fillId="0" borderId="14" xfId="0" applyFont="1" applyBorder="1" applyAlignment="1">
      <alignment horizontal="left" vertical="top" indent="1"/>
    </xf>
    <xf numFmtId="0" fontId="111" fillId="0" borderId="2" xfId="0" applyFont="1" applyBorder="1" applyAlignment="1">
      <alignment vertical="top" wrapText="1"/>
    </xf>
    <xf numFmtId="0" fontId="86" fillId="0" borderId="19" xfId="0" applyFont="1" applyBorder="1" applyAlignment="1">
      <alignment horizontal="left" vertical="top" indent="1"/>
    </xf>
    <xf numFmtId="0" fontId="111" fillId="0" borderId="48" xfId="17" applyNumberFormat="1" applyFont="1" applyBorder="1" applyAlignment="1" applyProtection="1">
      <alignment vertical="center"/>
    </xf>
    <xf numFmtId="0" fontId="125" fillId="0" borderId="6" xfId="0" applyFont="1" applyBorder="1" applyAlignment="1">
      <alignment horizontal="right" vertical="top"/>
    </xf>
    <xf numFmtId="0" fontId="111" fillId="0" borderId="5" xfId="17" applyNumberFormat="1" applyFont="1" applyBorder="1" applyAlignment="1" applyProtection="1">
      <alignment vertical="center" wrapText="1"/>
    </xf>
    <xf numFmtId="0" fontId="124" fillId="0" borderId="14" xfId="0" applyNumberFormat="1" applyFont="1" applyBorder="1" applyAlignment="1">
      <alignment horizontal="left" vertical="center"/>
    </xf>
    <xf numFmtId="0" fontId="90" fillId="0" borderId="19" xfId="0" applyFont="1" applyBorder="1" applyAlignment="1">
      <alignment vertical="top" wrapText="1"/>
    </xf>
    <xf numFmtId="0" fontId="125" fillId="0" borderId="14" xfId="0" applyNumberFormat="1" applyFont="1" applyBorder="1" applyAlignment="1">
      <alignment horizontal="left" vertical="center"/>
    </xf>
    <xf numFmtId="0" fontId="111" fillId="0" borderId="2" xfId="0" applyNumberFormat="1" applyFont="1" applyBorder="1" applyAlignment="1" applyProtection="1">
      <alignment horizontal="left" vertical="center" wrapText="1"/>
    </xf>
    <xf numFmtId="0" fontId="86" fillId="0" borderId="19" xfId="0" applyFont="1" applyBorder="1" applyAlignment="1">
      <alignment horizontal="left" vertical="top" wrapText="1"/>
    </xf>
    <xf numFmtId="0" fontId="126" fillId="0" borderId="6" xfId="0" applyFont="1" applyBorder="1" applyAlignment="1"/>
    <xf numFmtId="0" fontId="124" fillId="0" borderId="14" xfId="0" applyFont="1" applyBorder="1" applyAlignment="1">
      <alignment vertical="top"/>
    </xf>
    <xf numFmtId="0" fontId="111" fillId="0" borderId="19" xfId="0" applyFont="1" applyBorder="1" applyAlignment="1">
      <alignment vertical="top" wrapText="1"/>
    </xf>
    <xf numFmtId="0" fontId="126" fillId="0" borderId="0" xfId="0" applyFont="1" applyAlignment="1"/>
    <xf numFmtId="0" fontId="126" fillId="0" borderId="21" xfId="0" applyFont="1" applyBorder="1" applyAlignment="1"/>
    <xf numFmtId="0" fontId="86" fillId="0" borderId="14" xfId="0" applyFont="1" applyBorder="1" applyAlignment="1">
      <alignment horizontal="left" vertical="top" wrapText="1" indent="1"/>
    </xf>
    <xf numFmtId="0" fontId="86" fillId="0" borderId="21" xfId="0" applyFont="1" applyBorder="1" applyAlignment="1">
      <alignment horizontal="left" vertical="top"/>
    </xf>
    <xf numFmtId="164" fontId="124" fillId="0" borderId="14" xfId="0" applyNumberFormat="1" applyFont="1" applyBorder="1" applyAlignment="1">
      <alignment horizontal="right" vertical="top"/>
    </xf>
    <xf numFmtId="164" fontId="125" fillId="0" borderId="14" xfId="0" applyNumberFormat="1" applyFont="1" applyBorder="1" applyAlignment="1">
      <alignment horizontal="right" vertical="center"/>
    </xf>
    <xf numFmtId="0" fontId="86" fillId="0" borderId="14" xfId="0" applyNumberFormat="1" applyFont="1" applyBorder="1" applyAlignment="1">
      <alignment horizontal="left" vertical="center" wrapText="1" indent="1"/>
    </xf>
    <xf numFmtId="0" fontId="111" fillId="0" borderId="2" xfId="0" applyFont="1" applyBorder="1" applyAlignment="1"/>
    <xf numFmtId="0" fontId="111" fillId="0" borderId="2" xfId="0" applyFont="1" applyBorder="1" applyAlignment="1">
      <alignment horizontal="left" vertical="top"/>
    </xf>
    <xf numFmtId="0" fontId="90" fillId="0" borderId="2" xfId="0" applyFont="1" applyBorder="1" applyAlignment="1">
      <alignment horizontal="left" vertical="top" wrapText="1"/>
    </xf>
    <xf numFmtId="0" fontId="111" fillId="0" borderId="2" xfId="0" applyFont="1" applyBorder="1" applyAlignment="1">
      <alignment horizontal="left" vertical="top" wrapText="1"/>
    </xf>
    <xf numFmtId="164" fontId="125" fillId="0" borderId="21" xfId="0" applyNumberFormat="1" applyFont="1" applyBorder="1" applyAlignment="1">
      <alignment horizontal="right" vertical="top"/>
    </xf>
    <xf numFmtId="0" fontId="90" fillId="0" borderId="19" xfId="0" applyFont="1" applyBorder="1" applyAlignment="1">
      <alignment horizontal="left" vertical="top" wrapText="1"/>
    </xf>
    <xf numFmtId="164" fontId="127" fillId="0" borderId="14" xfId="0" applyNumberFormat="1" applyFont="1" applyBorder="1" applyAlignment="1">
      <alignment horizontal="left" vertical="center"/>
    </xf>
    <xf numFmtId="0" fontId="124" fillId="0" borderId="14" xfId="0" applyFont="1" applyBorder="1" applyAlignment="1">
      <alignment horizontal="left" vertical="top"/>
    </xf>
    <xf numFmtId="0" fontId="111" fillId="0" borderId="2" xfId="0" applyFont="1" applyBorder="1" applyAlignment="1">
      <alignment horizontal="left"/>
    </xf>
    <xf numFmtId="0" fontId="111" fillId="0" borderId="2" xfId="0" applyFont="1" applyBorder="1"/>
    <xf numFmtId="0" fontId="86" fillId="0" borderId="0" xfId="0" applyFont="1" applyAlignment="1">
      <alignment horizontal="left" vertical="top"/>
    </xf>
    <xf numFmtId="0" fontId="86" fillId="0" borderId="14" xfId="0" applyFont="1" applyBorder="1" applyAlignment="1"/>
    <xf numFmtId="164" fontId="124" fillId="0" borderId="14" xfId="0" applyNumberFormat="1" applyFont="1" applyBorder="1" applyAlignment="1">
      <alignment vertical="center"/>
    </xf>
    <xf numFmtId="0" fontId="86" fillId="0" borderId="14" xfId="0" applyFont="1" applyBorder="1" applyAlignment="1">
      <alignment vertical="center"/>
    </xf>
    <xf numFmtId="0" fontId="90" fillId="0" borderId="129" xfId="0" applyFont="1" applyBorder="1"/>
    <xf numFmtId="0" fontId="86" fillId="0" borderId="21" xfId="0" applyFont="1" applyBorder="1"/>
    <xf numFmtId="0" fontId="86" fillId="0" borderId="9" xfId="0" applyFont="1" applyBorder="1" applyAlignment="1">
      <alignment horizontal="left" vertical="top"/>
    </xf>
    <xf numFmtId="164" fontId="124" fillId="0" borderId="8" xfId="0" applyNumberFormat="1" applyFont="1" applyBorder="1" applyAlignment="1">
      <alignment horizontal="right" vertical="top"/>
    </xf>
    <xf numFmtId="0" fontId="86" fillId="0" borderId="8" xfId="0" applyNumberFormat="1" applyFont="1" applyBorder="1" applyAlignment="1">
      <alignment horizontal="left" vertical="center" wrapText="1" indent="1"/>
    </xf>
    <xf numFmtId="0" fontId="111" fillId="0" borderId="18" xfId="0" applyFont="1" applyBorder="1" applyAlignment="1">
      <alignment horizontal="left" vertical="center" wrapText="1"/>
    </xf>
    <xf numFmtId="0" fontId="86" fillId="0" borderId="8" xfId="0" applyFont="1" applyBorder="1" applyAlignment="1">
      <alignment horizontal="left" vertical="top"/>
    </xf>
    <xf numFmtId="0" fontId="86" fillId="0" borderId="0" xfId="0" applyFont="1" applyBorder="1" applyAlignment="1">
      <alignment vertical="top"/>
    </xf>
    <xf numFmtId="0" fontId="125" fillId="0" borderId="8" xfId="0" applyNumberFormat="1" applyFont="1" applyBorder="1" applyAlignment="1">
      <alignment horizontal="left" vertical="center"/>
    </xf>
    <xf numFmtId="0" fontId="124" fillId="0" borderId="8" xfId="0" applyFont="1" applyBorder="1" applyAlignment="1">
      <alignment vertical="top"/>
    </xf>
    <xf numFmtId="0" fontId="124" fillId="0" borderId="8" xfId="0" applyFont="1" applyBorder="1" applyAlignment="1">
      <alignment horizontal="left" vertical="top"/>
    </xf>
    <xf numFmtId="0" fontId="86" fillId="0" borderId="9" xfId="0" applyFont="1" applyBorder="1" applyAlignment="1"/>
    <xf numFmtId="164" fontId="124" fillId="0" borderId="8" xfId="0" applyNumberFormat="1" applyFont="1" applyBorder="1" applyAlignment="1"/>
    <xf numFmtId="0" fontId="86" fillId="0" borderId="8" xfId="0" applyFont="1" applyBorder="1" applyAlignment="1"/>
    <xf numFmtId="0" fontId="90" fillId="0" borderId="10" xfId="0" applyFont="1" applyBorder="1" applyAlignment="1"/>
    <xf numFmtId="0" fontId="110" fillId="0" borderId="3" xfId="0" applyFont="1" applyBorder="1" applyAlignment="1">
      <alignment horizontal="left"/>
    </xf>
    <xf numFmtId="0" fontId="96" fillId="0" borderId="4" xfId="0" applyFont="1" applyBorder="1" applyAlignment="1">
      <alignment horizontal="left" vertical="center" indent="1"/>
    </xf>
    <xf numFmtId="0" fontId="89" fillId="0" borderId="4" xfId="0" applyFont="1" applyBorder="1" applyAlignment="1">
      <alignment horizontal="left" vertical="center"/>
    </xf>
    <xf numFmtId="0" fontId="121" fillId="0" borderId="5" xfId="0" applyFont="1" applyBorder="1" applyAlignment="1">
      <alignment horizontal="left" vertical="center"/>
    </xf>
    <xf numFmtId="49" fontId="110" fillId="0" borderId="3" xfId="0" applyNumberFormat="1" applyFont="1" applyFill="1" applyBorder="1" applyAlignment="1">
      <alignment horizontal="left" vertical="center"/>
    </xf>
    <xf numFmtId="49" fontId="86" fillId="0" borderId="4" xfId="0" applyNumberFormat="1" applyFont="1" applyFill="1" applyBorder="1" applyAlignment="1">
      <alignment horizontal="left" vertical="center"/>
    </xf>
    <xf numFmtId="0" fontId="86" fillId="0" borderId="4" xfId="0" applyFont="1" applyFill="1" applyBorder="1" applyAlignment="1" applyProtection="1">
      <alignment horizontal="left" vertical="center"/>
    </xf>
    <xf numFmtId="0" fontId="90" fillId="0" borderId="49" xfId="0" applyFont="1" applyFill="1" applyBorder="1" applyAlignment="1" applyProtection="1">
      <alignment horizontal="left" vertical="center"/>
      <protection locked="0"/>
    </xf>
    <xf numFmtId="49" fontId="110" fillId="0" borderId="6" xfId="0" applyNumberFormat="1" applyFont="1" applyFill="1" applyBorder="1" applyAlignment="1">
      <alignment horizontal="left" vertical="center"/>
    </xf>
    <xf numFmtId="49" fontId="86" fillId="0" borderId="0" xfId="0" applyNumberFormat="1" applyFont="1" applyFill="1" applyBorder="1" applyAlignment="1">
      <alignment horizontal="left" vertical="center"/>
    </xf>
    <xf numFmtId="0" fontId="86" fillId="0" borderId="0" xfId="0" applyFont="1" applyFill="1" applyBorder="1" applyAlignment="1">
      <alignment horizontal="left" vertical="center"/>
    </xf>
    <xf numFmtId="0" fontId="90" fillId="0" borderId="50" xfId="0" applyFont="1" applyFill="1" applyBorder="1" applyAlignment="1">
      <alignment horizontal="left" vertical="center"/>
    </xf>
    <xf numFmtId="0" fontId="86" fillId="0" borderId="32" xfId="0" applyFont="1" applyFill="1" applyBorder="1" applyAlignment="1">
      <alignment horizontal="left" vertical="center"/>
    </xf>
    <xf numFmtId="0" fontId="86" fillId="0" borderId="51" xfId="0" applyFont="1" applyFill="1" applyBorder="1" applyAlignment="1">
      <alignment horizontal="left" vertical="center"/>
    </xf>
    <xf numFmtId="0" fontId="86" fillId="0" borderId="51" xfId="0" applyFont="1" applyFill="1" applyBorder="1" applyAlignment="1">
      <alignment horizontal="left" vertical="center" indent="2"/>
    </xf>
    <xf numFmtId="0" fontId="91" fillId="0" borderId="52" xfId="0" applyFont="1" applyFill="1" applyBorder="1" applyAlignment="1">
      <alignment horizontal="left" vertical="center"/>
    </xf>
    <xf numFmtId="0" fontId="85" fillId="0" borderId="9" xfId="0" applyFont="1" applyFill="1" applyBorder="1" applyAlignment="1"/>
    <xf numFmtId="0" fontId="85" fillId="0" borderId="8" xfId="0" applyFont="1" applyFill="1" applyBorder="1" applyAlignment="1">
      <alignment horizontal="left" vertical="top"/>
    </xf>
    <xf numFmtId="0" fontId="85" fillId="0" borderId="10" xfId="0" applyFont="1" applyFill="1" applyBorder="1" applyAlignment="1">
      <alignment horizontal="left"/>
    </xf>
    <xf numFmtId="0" fontId="85" fillId="0" borderId="0" xfId="0" applyFont="1" applyAlignment="1"/>
    <xf numFmtId="0" fontId="86" fillId="0" borderId="0" xfId="0" applyFont="1" applyAlignment="1">
      <alignment horizontal="left"/>
    </xf>
    <xf numFmtId="0" fontId="85" fillId="0" borderId="10" xfId="0" applyFont="1" applyFill="1" applyBorder="1" applyAlignment="1">
      <alignment horizontal="center" vertical="center"/>
    </xf>
    <xf numFmtId="0" fontId="127" fillId="0" borderId="14" xfId="0" applyFont="1" applyBorder="1" applyAlignment="1">
      <alignment horizontal="left" vertical="top" wrapText="1"/>
    </xf>
    <xf numFmtId="0" fontId="92" fillId="0" borderId="0" xfId="4" applyNumberFormat="1" applyFont="1" applyAlignment="1" applyProtection="1">
      <alignment horizontal="centerContinuous"/>
    </xf>
    <xf numFmtId="0" fontId="92" fillId="0" borderId="0" xfId="4" applyNumberFormat="1" applyFont="1" applyBorder="1" applyAlignment="1" applyProtection="1">
      <alignment horizontal="center"/>
    </xf>
    <xf numFmtId="0" fontId="101" fillId="0" borderId="0" xfId="4" applyNumberFormat="1" applyFont="1" applyAlignment="1" applyProtection="1">
      <alignment horizontal="centerContinuous"/>
    </xf>
    <xf numFmtId="0" fontId="91" fillId="0" borderId="0" xfId="4" applyNumberFormat="1" applyFont="1" applyAlignment="1" applyProtection="1">
      <alignment horizontal="right" vertical="center" textRotation="180"/>
    </xf>
    <xf numFmtId="0" fontId="91" fillId="0" borderId="0" xfId="4" applyNumberFormat="1" applyFont="1" applyAlignment="1" applyProtection="1">
      <alignment vertical="center" textRotation="180"/>
    </xf>
    <xf numFmtId="0" fontId="92" fillId="0" borderId="0" xfId="4" applyNumberFormat="1" applyFont="1" applyProtection="1"/>
    <xf numFmtId="0" fontId="92" fillId="0" borderId="34" xfId="4" applyNumberFormat="1" applyFont="1" applyBorder="1" applyProtection="1"/>
    <xf numFmtId="0" fontId="92" fillId="0" borderId="34" xfId="4" applyNumberFormat="1" applyFont="1" applyBorder="1" applyAlignment="1" applyProtection="1">
      <alignment horizontal="center"/>
    </xf>
    <xf numFmtId="0" fontId="90" fillId="0" borderId="0" xfId="4" applyNumberFormat="1" applyFont="1" applyProtection="1"/>
    <xf numFmtId="0" fontId="86" fillId="0" borderId="53" xfId="4" quotePrefix="1" applyNumberFormat="1" applyFont="1" applyBorder="1" applyAlignment="1" applyProtection="1">
      <alignment horizontal="left"/>
    </xf>
    <xf numFmtId="0" fontId="90" fillId="0" borderId="16" xfId="4" applyNumberFormat="1" applyFont="1" applyBorder="1" applyAlignment="1" applyProtection="1">
      <alignment horizontal="center"/>
    </xf>
    <xf numFmtId="0" fontId="90" fillId="0" borderId="16" xfId="4" applyNumberFormat="1" applyFont="1" applyBorder="1" applyProtection="1"/>
    <xf numFmtId="0" fontId="86" fillId="0" borderId="53" xfId="4" applyNumberFormat="1" applyFont="1" applyBorder="1" applyAlignment="1" applyProtection="1"/>
    <xf numFmtId="0" fontId="90" fillId="0" borderId="54" xfId="4" applyNumberFormat="1" applyFont="1" applyBorder="1" applyAlignment="1" applyProtection="1">
      <alignment horizontal="centerContinuous"/>
    </xf>
    <xf numFmtId="0" fontId="86" fillId="0" borderId="53" xfId="4" applyNumberFormat="1" applyFont="1" applyBorder="1" applyAlignment="1" applyProtection="1">
      <alignment horizontal="left"/>
    </xf>
    <xf numFmtId="0" fontId="90" fillId="0" borderId="54" xfId="4" applyNumberFormat="1" applyFont="1" applyBorder="1" applyProtection="1"/>
    <xf numFmtId="0" fontId="90" fillId="0" borderId="16" xfId="4" quotePrefix="1" applyNumberFormat="1" applyFont="1" applyBorder="1" applyAlignment="1" applyProtection="1">
      <alignment horizontal="left"/>
    </xf>
    <xf numFmtId="0" fontId="86" fillId="0" borderId="46" xfId="4" quotePrefix="1" applyNumberFormat="1" applyFont="1" applyBorder="1" applyAlignment="1" applyProtection="1">
      <alignment horizontal="left"/>
    </xf>
    <xf numFmtId="0" fontId="90" fillId="0" borderId="0" xfId="4" applyNumberFormat="1" applyFont="1" applyBorder="1" applyProtection="1"/>
    <xf numFmtId="0" fontId="90" fillId="0" borderId="44" xfId="4" applyNumberFormat="1" applyFont="1" applyBorder="1" applyProtection="1"/>
    <xf numFmtId="0" fontId="86" fillId="0" borderId="46" xfId="4" applyNumberFormat="1" applyFont="1" applyBorder="1" applyProtection="1"/>
    <xf numFmtId="0" fontId="101" fillId="0" borderId="0" xfId="4" applyNumberFormat="1" applyFont="1" applyBorder="1" applyProtection="1"/>
    <xf numFmtId="0" fontId="86" fillId="0" borderId="53" xfId="4" applyNumberFormat="1" applyFont="1" applyBorder="1" applyProtection="1"/>
    <xf numFmtId="0" fontId="92" fillId="0" borderId="0" xfId="4" applyNumberFormat="1" applyFont="1" applyBorder="1" applyProtection="1"/>
    <xf numFmtId="0" fontId="85" fillId="0" borderId="0" xfId="4" applyNumberFormat="1" applyFont="1" applyAlignment="1" applyProtection="1">
      <alignment horizontal="left"/>
    </xf>
    <xf numFmtId="0" fontId="101" fillId="0" borderId="0" xfId="4" applyNumberFormat="1" applyFont="1" applyAlignment="1" applyProtection="1">
      <alignment horizontal="left"/>
    </xf>
    <xf numFmtId="0" fontId="92" fillId="0" borderId="1" xfId="4" applyNumberFormat="1" applyFont="1" applyBorder="1" applyAlignment="1" applyProtection="1">
      <alignment horizontal="center" vertical="center"/>
      <protection locked="0"/>
    </xf>
    <xf numFmtId="0" fontId="86" fillId="0" borderId="0" xfId="4" applyNumberFormat="1" applyFont="1" applyBorder="1" applyAlignment="1" applyProtection="1">
      <alignment vertical="center"/>
    </xf>
    <xf numFmtId="0" fontId="90" fillId="0" borderId="0" xfId="4" applyNumberFormat="1" applyFont="1" applyBorder="1" applyAlignment="1" applyProtection="1">
      <alignment horizontal="center"/>
    </xf>
    <xf numFmtId="0" fontId="97" fillId="0" borderId="0" xfId="4" applyNumberFormat="1" applyFont="1" applyAlignment="1" applyProtection="1">
      <alignment vertical="center"/>
    </xf>
    <xf numFmtId="0" fontId="91" fillId="0" borderId="0" xfId="4" applyNumberFormat="1" applyFont="1" applyBorder="1" applyProtection="1"/>
    <xf numFmtId="0" fontId="86" fillId="0" borderId="0" xfId="4" applyNumberFormat="1" applyFont="1" applyAlignment="1" applyProtection="1">
      <alignment vertical="center"/>
    </xf>
    <xf numFmtId="0" fontId="91" fillId="0" borderId="0" xfId="4" applyNumberFormat="1" applyFont="1" applyProtection="1"/>
    <xf numFmtId="0" fontId="101" fillId="0" borderId="0" xfId="4" applyNumberFormat="1" applyFont="1" applyProtection="1"/>
    <xf numFmtId="0" fontId="86" fillId="0" borderId="0" xfId="4" applyNumberFormat="1" applyFont="1" applyBorder="1" applyProtection="1"/>
    <xf numFmtId="0" fontId="92" fillId="0" borderId="55" xfId="4" applyNumberFormat="1" applyFont="1" applyBorder="1" applyAlignment="1" applyProtection="1">
      <alignment horizontal="center"/>
    </xf>
    <xf numFmtId="0" fontId="86" fillId="0" borderId="0" xfId="4" applyNumberFormat="1" applyFont="1" applyProtection="1"/>
    <xf numFmtId="0" fontId="90" fillId="0" borderId="0" xfId="4" quotePrefix="1" applyNumberFormat="1" applyFont="1" applyAlignment="1" applyProtection="1">
      <alignment horizontal="left"/>
    </xf>
    <xf numFmtId="0" fontId="85" fillId="0" borderId="0" xfId="4" applyNumberFormat="1" applyFont="1" applyProtection="1"/>
    <xf numFmtId="0" fontId="86" fillId="0" borderId="0" xfId="4" applyFont="1"/>
    <xf numFmtId="0" fontId="85" fillId="0" borderId="0" xfId="4" applyFont="1" applyAlignment="1">
      <alignment horizontal="center" vertical="center"/>
    </xf>
    <xf numFmtId="0" fontId="92" fillId="0" borderId="0" xfId="4" applyFont="1" applyAlignment="1">
      <alignment horizontal="center" vertical="center"/>
    </xf>
    <xf numFmtId="164" fontId="90" fillId="0" borderId="0" xfId="4" applyNumberFormat="1" applyFont="1"/>
    <xf numFmtId="0" fontId="91" fillId="0" borderId="0" xfId="4" applyFont="1"/>
    <xf numFmtId="164" fontId="91" fillId="0" borderId="0" xfId="4" applyNumberFormat="1" applyFont="1" applyAlignment="1">
      <alignment horizontal="right"/>
    </xf>
    <xf numFmtId="49" fontId="90" fillId="0" borderId="0" xfId="4" applyNumberFormat="1" applyFont="1"/>
    <xf numFmtId="0" fontId="90" fillId="0" borderId="0" xfId="4" applyFont="1"/>
    <xf numFmtId="0" fontId="121" fillId="0" borderId="0" xfId="4" applyFont="1"/>
    <xf numFmtId="164" fontId="121" fillId="0" borderId="0" xfId="4" applyNumberFormat="1" applyFont="1" applyAlignment="1">
      <alignment horizontal="right"/>
    </xf>
    <xf numFmtId="0" fontId="91" fillId="0" borderId="11" xfId="4" applyFont="1" applyBorder="1" applyAlignment="1" applyProtection="1">
      <alignment horizontal="center"/>
      <protection locked="0"/>
    </xf>
    <xf numFmtId="164" fontId="90" fillId="0" borderId="0" xfId="4" applyNumberFormat="1" applyFont="1" applyBorder="1" applyAlignment="1">
      <alignment horizontal="right"/>
    </xf>
    <xf numFmtId="49" fontId="121" fillId="0" borderId="0" xfId="4" applyNumberFormat="1" applyFont="1" applyAlignment="1"/>
    <xf numFmtId="0" fontId="90" fillId="0" borderId="0" xfId="4" applyFont="1" applyAlignment="1"/>
    <xf numFmtId="0" fontId="91" fillId="0" borderId="39" xfId="4" applyFont="1" applyBorder="1" applyAlignment="1" applyProtection="1">
      <alignment horizontal="center"/>
      <protection locked="0"/>
    </xf>
    <xf numFmtId="49" fontId="90" fillId="0" borderId="0" xfId="4" applyNumberFormat="1" applyFont="1" applyAlignment="1"/>
    <xf numFmtId="0" fontId="90" fillId="0" borderId="0" xfId="4" applyFont="1" applyAlignment="1">
      <alignment horizontal="center"/>
    </xf>
    <xf numFmtId="164" fontId="90" fillId="0" borderId="0" xfId="4" applyNumberFormat="1" applyFont="1" applyAlignment="1">
      <alignment horizontal="right"/>
    </xf>
    <xf numFmtId="49" fontId="91" fillId="0" borderId="0" xfId="4" applyNumberFormat="1" applyFont="1" applyAlignment="1"/>
    <xf numFmtId="49" fontId="90" fillId="0" borderId="0" xfId="4" applyNumberFormat="1" applyFont="1" applyFill="1" applyAlignment="1"/>
    <xf numFmtId="49" fontId="90" fillId="0" borderId="0" xfId="4" applyNumberFormat="1" applyFont="1" applyFill="1" applyBorder="1" applyAlignment="1"/>
    <xf numFmtId="49" fontId="128" fillId="0" borderId="0" xfId="3" applyNumberFormat="1" applyFont="1"/>
    <xf numFmtId="49" fontId="90" fillId="0" borderId="0" xfId="4" applyNumberFormat="1" applyFont="1" applyFill="1" applyBorder="1"/>
    <xf numFmtId="0" fontId="90" fillId="0" borderId="0" xfId="4" applyFont="1" applyBorder="1" applyAlignment="1">
      <alignment horizontal="center"/>
    </xf>
    <xf numFmtId="0" fontId="129" fillId="0" borderId="0" xfId="4" applyFont="1" applyAlignment="1">
      <alignment horizontal="center"/>
    </xf>
    <xf numFmtId="164" fontId="129" fillId="0" borderId="0" xfId="4" applyNumberFormat="1" applyFont="1" applyAlignment="1">
      <alignment horizontal="right"/>
    </xf>
    <xf numFmtId="0" fontId="121" fillId="0" borderId="11" xfId="4" applyFont="1" applyBorder="1" applyAlignment="1" applyProtection="1">
      <alignment horizontal="center"/>
      <protection locked="0"/>
    </xf>
    <xf numFmtId="0" fontId="129" fillId="0" borderId="0" xfId="4" applyFont="1" applyBorder="1" applyAlignment="1">
      <alignment horizontal="center"/>
    </xf>
    <xf numFmtId="0" fontId="90" fillId="0" borderId="0" xfId="8" applyFont="1" applyFill="1" applyBorder="1" applyAlignment="1">
      <alignment horizontal="left"/>
    </xf>
    <xf numFmtId="164" fontId="91" fillId="0" borderId="11" xfId="4" applyNumberFormat="1" applyFont="1" applyBorder="1" applyAlignment="1" applyProtection="1">
      <alignment horizontal="center" vertical="center"/>
      <protection locked="0"/>
    </xf>
    <xf numFmtId="49" fontId="87" fillId="0" borderId="0" xfId="2" applyNumberFormat="1" applyFont="1" applyAlignment="1" applyProtection="1">
      <alignment horizontal="left" indent="2"/>
    </xf>
    <xf numFmtId="49" fontId="90" fillId="0" borderId="0" xfId="4" applyNumberFormat="1" applyFont="1" applyFill="1"/>
    <xf numFmtId="49" fontId="91" fillId="0" borderId="0" xfId="4" applyNumberFormat="1" applyFont="1" applyFill="1" applyBorder="1"/>
    <xf numFmtId="49" fontId="91" fillId="0" borderId="0" xfId="4" applyNumberFormat="1" applyFont="1"/>
    <xf numFmtId="49" fontId="121" fillId="0" borderId="0" xfId="4" applyNumberFormat="1" applyFont="1"/>
    <xf numFmtId="0" fontId="90" fillId="0" borderId="0" xfId="4" applyFont="1" applyBorder="1" applyAlignment="1" applyProtection="1">
      <alignment horizontal="center"/>
    </xf>
    <xf numFmtId="49" fontId="121" fillId="0" borderId="0" xfId="4" applyNumberFormat="1" applyFont="1" applyFill="1" applyBorder="1"/>
    <xf numFmtId="49" fontId="130" fillId="0" borderId="0" xfId="4" applyNumberFormat="1" applyFont="1" applyFill="1" applyBorder="1"/>
    <xf numFmtId="49" fontId="121" fillId="0" borderId="0" xfId="4" applyNumberFormat="1" applyFont="1" applyAlignment="1">
      <alignment vertical="top"/>
    </xf>
    <xf numFmtId="0" fontId="90" fillId="0" borderId="16" xfId="4" applyFont="1" applyBorder="1" applyAlignment="1" applyProtection="1">
      <alignment horizontal="center"/>
    </xf>
    <xf numFmtId="49" fontId="90" fillId="0" borderId="0" xfId="4" applyNumberFormat="1" applyFont="1" applyAlignment="1">
      <alignment vertical="top"/>
    </xf>
    <xf numFmtId="0" fontId="91" fillId="0" borderId="34" xfId="4" applyFont="1" applyBorder="1" applyAlignment="1" applyProtection="1">
      <alignment horizontal="center"/>
      <protection locked="0"/>
    </xf>
    <xf numFmtId="0" fontId="90" fillId="0" borderId="0" xfId="4" applyFont="1" applyBorder="1" applyProtection="1"/>
    <xf numFmtId="0" fontId="92" fillId="0" borderId="0" xfId="4" applyFont="1" applyAlignment="1" applyProtection="1">
      <alignment horizontal="center"/>
    </xf>
    <xf numFmtId="42" fontId="92" fillId="0" borderId="0" xfId="4" applyNumberFormat="1" applyFont="1" applyProtection="1"/>
    <xf numFmtId="0" fontId="101" fillId="0" borderId="0" xfId="4" applyFont="1" applyProtection="1"/>
    <xf numFmtId="0" fontId="92" fillId="0" borderId="0" xfId="18" applyFont="1" applyBorder="1" applyProtection="1"/>
    <xf numFmtId="0" fontId="92" fillId="0" borderId="0" xfId="18" applyFont="1" applyBorder="1" applyAlignment="1" applyProtection="1">
      <alignment horizontal="center"/>
    </xf>
    <xf numFmtId="42" fontId="92" fillId="7" borderId="34" xfId="4" applyNumberFormat="1" applyFont="1" applyFill="1" applyBorder="1" applyProtection="1"/>
    <xf numFmtId="41" fontId="92" fillId="7" borderId="34" xfId="4" applyNumberFormat="1" applyFont="1" applyFill="1" applyBorder="1" applyProtection="1"/>
    <xf numFmtId="0" fontId="101" fillId="0" borderId="0" xfId="4" applyFont="1" applyAlignment="1" applyProtection="1">
      <alignment horizontal="left" indent="2"/>
    </xf>
    <xf numFmtId="42" fontId="92" fillId="7" borderId="12" xfId="4" applyNumberFormat="1" applyFont="1" applyFill="1" applyBorder="1" applyProtection="1"/>
    <xf numFmtId="0" fontId="102" fillId="0" borderId="0" xfId="4" applyFont="1" applyProtection="1"/>
    <xf numFmtId="42" fontId="92" fillId="0" borderId="56" xfId="4" applyNumberFormat="1" applyFont="1" applyBorder="1" applyProtection="1">
      <protection locked="0"/>
    </xf>
    <xf numFmtId="42" fontId="92" fillId="0" borderId="0" xfId="4" applyNumberFormat="1" applyFont="1" applyFill="1" applyProtection="1"/>
    <xf numFmtId="42" fontId="92" fillId="0" borderId="34" xfId="4" applyNumberFormat="1" applyFont="1" applyBorder="1" applyProtection="1">
      <protection locked="0"/>
    </xf>
    <xf numFmtId="42" fontId="92" fillId="0" borderId="57" xfId="4" applyNumberFormat="1" applyFont="1" applyBorder="1" applyProtection="1">
      <protection locked="0"/>
    </xf>
    <xf numFmtId="0" fontId="92" fillId="0" borderId="0" xfId="4" applyFont="1" applyAlignment="1" applyProtection="1">
      <alignment horizontal="right"/>
    </xf>
    <xf numFmtId="42" fontId="92" fillId="7" borderId="8" xfId="4" applyNumberFormat="1" applyFont="1" applyFill="1" applyBorder="1" applyProtection="1"/>
    <xf numFmtId="0" fontId="101" fillId="0" borderId="0" xfId="4" applyFont="1" applyAlignment="1" applyProtection="1">
      <alignment horizontal="center" vertical="center"/>
    </xf>
    <xf numFmtId="165" fontId="101" fillId="0" borderId="0" xfId="4" applyNumberFormat="1" applyFont="1" applyAlignment="1" applyProtection="1">
      <alignment vertical="center"/>
    </xf>
    <xf numFmtId="0" fontId="85" fillId="0" borderId="0" xfId="4" applyFont="1" applyProtection="1"/>
    <xf numFmtId="0" fontId="85" fillId="0" borderId="0" xfId="4" applyFont="1" applyFill="1" applyProtection="1"/>
    <xf numFmtId="0" fontId="92" fillId="0" borderId="0" xfId="4" applyFont="1" applyFill="1" applyProtection="1"/>
    <xf numFmtId="169" fontId="86" fillId="0" borderId="0" xfId="4" applyNumberFormat="1" applyFont="1" applyFill="1" applyProtection="1"/>
    <xf numFmtId="0" fontId="86" fillId="0" borderId="0" xfId="4" applyFont="1" applyFill="1" applyProtection="1"/>
    <xf numFmtId="0" fontId="92" fillId="0" borderId="34" xfId="4" applyFont="1" applyFill="1" applyBorder="1" applyAlignment="1" applyProtection="1">
      <alignment horizontal="center" vertical="center"/>
      <protection locked="0"/>
    </xf>
    <xf numFmtId="0" fontId="86" fillId="0" borderId="0" xfId="4" applyFont="1" applyProtection="1"/>
    <xf numFmtId="0" fontId="86" fillId="0" borderId="38" xfId="4" applyFont="1" applyBorder="1" applyProtection="1"/>
    <xf numFmtId="0" fontId="86" fillId="0" borderId="39" xfId="4" applyFont="1" applyBorder="1" applyProtection="1">
      <protection locked="0"/>
    </xf>
    <xf numFmtId="0" fontId="86" fillId="0" borderId="38" xfId="4" applyFont="1" applyBorder="1" applyAlignment="1" applyProtection="1">
      <alignment horizontal="center"/>
      <protection locked="0"/>
    </xf>
    <xf numFmtId="0" fontId="101" fillId="0" borderId="0" xfId="4" applyFont="1" applyAlignment="1" applyProtection="1">
      <alignment horizontal="center"/>
    </xf>
    <xf numFmtId="0" fontId="85" fillId="0" borderId="0" xfId="4" applyFont="1" applyBorder="1" applyProtection="1"/>
    <xf numFmtId="5" fontId="86" fillId="0" borderId="15" xfId="4" applyNumberFormat="1" applyFont="1" applyBorder="1" applyAlignment="1" applyProtection="1">
      <protection locked="0"/>
    </xf>
    <xf numFmtId="5" fontId="86" fillId="0" borderId="58" xfId="4" applyNumberFormat="1" applyFont="1" applyBorder="1" applyAlignment="1" applyProtection="1">
      <protection locked="0"/>
    </xf>
    <xf numFmtId="5" fontId="101" fillId="0" borderId="0" xfId="4" applyNumberFormat="1" applyFont="1" applyAlignment="1" applyProtection="1"/>
    <xf numFmtId="0" fontId="101" fillId="0" borderId="0" xfId="4" applyFont="1" applyAlignment="1" applyProtection="1"/>
    <xf numFmtId="5" fontId="86" fillId="0" borderId="15" xfId="4" applyNumberFormat="1" applyFont="1" applyBorder="1" applyAlignment="1" applyProtection="1">
      <alignment horizontal="center"/>
      <protection locked="0"/>
    </xf>
    <xf numFmtId="5" fontId="86" fillId="0" borderId="58" xfId="4" applyNumberFormat="1" applyFont="1" applyBorder="1" applyAlignment="1" applyProtection="1">
      <alignment horizontal="center"/>
      <protection locked="0"/>
    </xf>
    <xf numFmtId="0" fontId="101" fillId="0" borderId="0" xfId="4" applyFont="1" applyBorder="1" applyProtection="1"/>
    <xf numFmtId="0" fontId="90" fillId="0" borderId="0" xfId="4" applyFont="1" applyAlignment="1" applyProtection="1">
      <alignment vertical="top"/>
    </xf>
    <xf numFmtId="0" fontId="90" fillId="0" borderId="15" xfId="4" applyFont="1" applyBorder="1" applyAlignment="1" applyProtection="1">
      <alignment vertical="top"/>
    </xf>
    <xf numFmtId="0" fontId="92" fillId="0" borderId="15" xfId="4" applyFont="1" applyBorder="1" applyProtection="1"/>
    <xf numFmtId="0" fontId="90" fillId="0" borderId="0" xfId="4" applyFont="1" applyBorder="1" applyAlignment="1" applyProtection="1">
      <alignment vertical="top"/>
    </xf>
    <xf numFmtId="0" fontId="131" fillId="0" borderId="0" xfId="4" applyFont="1" applyAlignment="1" applyProtection="1">
      <alignment vertical="top"/>
    </xf>
    <xf numFmtId="0" fontId="90" fillId="0" borderId="0" xfId="4" applyFont="1" applyProtection="1"/>
    <xf numFmtId="0" fontId="131" fillId="0" borderId="0" xfId="4" applyFont="1" applyAlignment="1" applyProtection="1">
      <alignment horizontal="right" vertical="top"/>
    </xf>
    <xf numFmtId="0" fontId="99" fillId="0" borderId="0" xfId="4" applyFont="1" applyAlignment="1" applyProtection="1">
      <alignment horizontal="center" vertical="center"/>
    </xf>
    <xf numFmtId="0" fontId="92" fillId="0" borderId="36" xfId="4" applyFont="1" applyBorder="1" applyProtection="1"/>
    <xf numFmtId="169" fontId="91" fillId="0" borderId="36" xfId="4" applyNumberFormat="1" applyFont="1" applyBorder="1" applyAlignment="1" applyProtection="1">
      <alignment horizontal="center"/>
    </xf>
    <xf numFmtId="1" fontId="91" fillId="0" borderId="54" xfId="4" applyNumberFormat="1" applyFont="1" applyBorder="1" applyAlignment="1" applyProtection="1">
      <alignment horizontal="center"/>
    </xf>
    <xf numFmtId="0" fontId="91" fillId="0" borderId="16" xfId="4" applyFont="1" applyBorder="1" applyAlignment="1" applyProtection="1">
      <alignment horizontal="centerContinuous"/>
    </xf>
    <xf numFmtId="0" fontId="91" fillId="0" borderId="54" xfId="4" applyFont="1" applyBorder="1" applyAlignment="1" applyProtection="1">
      <alignment horizontal="centerContinuous"/>
    </xf>
    <xf numFmtId="0" fontId="91" fillId="0" borderId="59" xfId="4" applyFont="1" applyBorder="1" applyAlignment="1" applyProtection="1">
      <alignment horizontal="centerContinuous"/>
    </xf>
    <xf numFmtId="0" fontId="91" fillId="0" borderId="36" xfId="4" applyFont="1" applyBorder="1" applyAlignment="1" applyProtection="1">
      <alignment horizontal="center"/>
    </xf>
    <xf numFmtId="0" fontId="91" fillId="8" borderId="36" xfId="4" applyFont="1" applyFill="1" applyBorder="1" applyAlignment="1" applyProtection="1">
      <alignment horizontal="center"/>
    </xf>
    <xf numFmtId="0" fontId="91" fillId="8" borderId="54" xfId="4" applyFont="1" applyFill="1" applyBorder="1" applyAlignment="1" applyProtection="1">
      <alignment horizontal="center"/>
    </xf>
    <xf numFmtId="0" fontId="91" fillId="0" borderId="46" xfId="4" applyFont="1" applyBorder="1" applyAlignment="1" applyProtection="1">
      <alignment horizontal="left"/>
    </xf>
    <xf numFmtId="169" fontId="91" fillId="0" borderId="40" xfId="4" applyNumberFormat="1" applyFont="1" applyBorder="1" applyAlignment="1" applyProtection="1">
      <alignment horizontal="center"/>
    </xf>
    <xf numFmtId="1" fontId="91" fillId="0" borderId="44" xfId="4" applyNumberFormat="1" applyFont="1" applyBorder="1" applyAlignment="1" applyProtection="1">
      <alignment horizontal="center"/>
    </xf>
    <xf numFmtId="0" fontId="91" fillId="0" borderId="0" xfId="4" applyFont="1" applyBorder="1" applyAlignment="1" applyProtection="1">
      <alignment horizontal="centerContinuous"/>
    </xf>
    <xf numFmtId="0" fontId="91" fillId="0" borderId="44" xfId="4" applyFont="1" applyBorder="1" applyAlignment="1" applyProtection="1">
      <alignment horizontal="centerContinuous"/>
    </xf>
    <xf numFmtId="0" fontId="91" fillId="17" borderId="60" xfId="4" applyFont="1" applyFill="1" applyBorder="1" applyAlignment="1" applyProtection="1">
      <alignment horizontal="center"/>
    </xf>
    <xf numFmtId="0" fontId="91" fillId="18" borderId="60" xfId="4" applyFont="1" applyFill="1" applyBorder="1" applyAlignment="1" applyProtection="1">
      <alignment horizontal="center"/>
    </xf>
    <xf numFmtId="0" fontId="91" fillId="0" borderId="60" xfId="4" applyFont="1" applyBorder="1" applyAlignment="1" applyProtection="1">
      <alignment horizontal="center"/>
    </xf>
    <xf numFmtId="0" fontId="91" fillId="8" borderId="60" xfId="4" applyFont="1" applyFill="1" applyBorder="1" applyAlignment="1" applyProtection="1">
      <alignment horizontal="center"/>
    </xf>
    <xf numFmtId="0" fontId="91" fillId="8" borderId="44" xfId="4" applyFont="1" applyFill="1" applyBorder="1" applyAlignment="1" applyProtection="1">
      <alignment horizontal="center"/>
    </xf>
    <xf numFmtId="0" fontId="91" fillId="0" borderId="40" xfId="4" applyFont="1" applyBorder="1" applyAlignment="1" applyProtection="1">
      <alignment horizontal="center"/>
    </xf>
    <xf numFmtId="0" fontId="91" fillId="0" borderId="44" xfId="4" applyFont="1" applyBorder="1" applyAlignment="1" applyProtection="1">
      <alignment horizontal="center"/>
    </xf>
    <xf numFmtId="0" fontId="91" fillId="0" borderId="46" xfId="4" applyFont="1" applyBorder="1" applyAlignment="1" applyProtection="1">
      <alignment horizontal="center"/>
    </xf>
    <xf numFmtId="0" fontId="91" fillId="0" borderId="61" xfId="4" applyFont="1" applyBorder="1" applyAlignment="1" applyProtection="1"/>
    <xf numFmtId="0" fontId="91" fillId="8" borderId="60" xfId="4" quotePrefix="1" applyFont="1" applyFill="1" applyBorder="1" applyAlignment="1" applyProtection="1">
      <alignment horizontal="center"/>
    </xf>
    <xf numFmtId="169" fontId="91" fillId="0" borderId="37" xfId="4" applyNumberFormat="1" applyFont="1" applyBorder="1" applyAlignment="1" applyProtection="1">
      <alignment horizontal="center"/>
    </xf>
    <xf numFmtId="1" fontId="91" fillId="0" borderId="41" xfId="4" applyNumberFormat="1" applyFont="1" applyBorder="1" applyAlignment="1" applyProtection="1">
      <alignment horizontal="center"/>
    </xf>
    <xf numFmtId="0" fontId="91" fillId="0" borderId="37" xfId="4" applyFont="1" applyBorder="1" applyAlignment="1" applyProtection="1">
      <alignment horizontal="center"/>
    </xf>
    <xf numFmtId="0" fontId="91" fillId="0" borderId="41" xfId="4" applyFont="1" applyBorder="1" applyAlignment="1" applyProtection="1">
      <alignment horizontal="center"/>
    </xf>
    <xf numFmtId="0" fontId="91" fillId="0" borderId="45" xfId="4" applyFont="1" applyBorder="1" applyAlignment="1" applyProtection="1">
      <alignment horizontal="center"/>
    </xf>
    <xf numFmtId="0" fontId="91" fillId="17" borderId="62" xfId="4" applyFont="1" applyFill="1" applyBorder="1" applyAlignment="1" applyProtection="1">
      <alignment horizontal="center"/>
    </xf>
    <xf numFmtId="0" fontId="91" fillId="8" borderId="62" xfId="4" applyFont="1" applyFill="1" applyBorder="1" applyAlignment="1" applyProtection="1">
      <alignment horizontal="center"/>
    </xf>
    <xf numFmtId="0" fontId="91" fillId="18" borderId="62" xfId="4" applyFont="1" applyFill="1" applyBorder="1" applyAlignment="1" applyProtection="1">
      <alignment horizontal="center"/>
    </xf>
    <xf numFmtId="0" fontId="91" fillId="0" borderId="62" xfId="4" applyFont="1" applyBorder="1" applyAlignment="1" applyProtection="1">
      <alignment horizontal="center"/>
    </xf>
    <xf numFmtId="0" fontId="91" fillId="8" borderId="41" xfId="4" applyFont="1" applyFill="1" applyBorder="1" applyAlignment="1" applyProtection="1">
      <alignment horizontal="center"/>
    </xf>
    <xf numFmtId="3" fontId="90" fillId="0" borderId="11" xfId="4" applyNumberFormat="1" applyFont="1" applyBorder="1" applyAlignment="1" applyProtection="1">
      <alignment horizontal="left" vertical="center" wrapText="1"/>
      <protection locked="0"/>
    </xf>
    <xf numFmtId="169" fontId="90" fillId="0" borderId="37" xfId="4" applyNumberFormat="1" applyFont="1" applyBorder="1" applyAlignment="1" applyProtection="1">
      <alignment horizontal="center"/>
      <protection locked="0"/>
    </xf>
    <xf numFmtId="1" fontId="90" fillId="0" borderId="37" xfId="4" applyNumberFormat="1" applyFont="1" applyBorder="1" applyAlignment="1" applyProtection="1">
      <alignment horizontal="center"/>
      <protection locked="0"/>
    </xf>
    <xf numFmtId="3" fontId="90" fillId="0" borderId="37" xfId="4" applyNumberFormat="1" applyFont="1" applyBorder="1" applyAlignment="1" applyProtection="1">
      <alignment horizontal="center"/>
      <protection locked="0"/>
    </xf>
    <xf numFmtId="169" fontId="90" fillId="0" borderId="11" xfId="4" applyNumberFormat="1" applyFont="1" applyBorder="1" applyAlignment="1" applyProtection="1">
      <alignment horizontal="center"/>
      <protection locked="0"/>
    </xf>
    <xf numFmtId="1" fontId="90" fillId="0" borderId="11" xfId="4" applyNumberFormat="1" applyFont="1" applyBorder="1" applyAlignment="1" applyProtection="1">
      <alignment horizontal="center"/>
      <protection locked="0"/>
    </xf>
    <xf numFmtId="3" fontId="90" fillId="0" borderId="11" xfId="4" applyNumberFormat="1" applyFont="1" applyBorder="1" applyAlignment="1" applyProtection="1">
      <alignment horizontal="center"/>
      <protection locked="0"/>
    </xf>
    <xf numFmtId="0" fontId="92" fillId="0" borderId="0" xfId="4" applyFont="1" applyAlignment="1" applyProtection="1">
      <alignment textRotation="180" wrapText="1"/>
    </xf>
    <xf numFmtId="3" fontId="90" fillId="0" borderId="0" xfId="4" applyNumberFormat="1" applyFont="1" applyBorder="1" applyAlignment="1" applyProtection="1">
      <alignment horizontal="left" vertical="center" wrapText="1"/>
      <protection locked="0"/>
    </xf>
    <xf numFmtId="169" fontId="90" fillId="0" borderId="0" xfId="4" applyNumberFormat="1" applyFont="1" applyBorder="1" applyAlignment="1" applyProtection="1">
      <alignment horizontal="center"/>
      <protection locked="0"/>
    </xf>
    <xf numFmtId="1" fontId="90" fillId="0" borderId="0" xfId="4" applyNumberFormat="1" applyFont="1" applyBorder="1" applyAlignment="1" applyProtection="1">
      <alignment horizontal="center"/>
      <protection locked="0"/>
    </xf>
    <xf numFmtId="3" fontId="90" fillId="0" borderId="0" xfId="4" applyNumberFormat="1" applyFont="1" applyBorder="1" applyAlignment="1" applyProtection="1">
      <alignment horizontal="center"/>
      <protection locked="0"/>
    </xf>
    <xf numFmtId="169" fontId="90" fillId="0" borderId="0" xfId="4" applyNumberFormat="1" applyFont="1" applyBorder="1" applyProtection="1"/>
    <xf numFmtId="1" fontId="90" fillId="0" borderId="0" xfId="4" applyNumberFormat="1" applyFont="1" applyBorder="1" applyProtection="1"/>
    <xf numFmtId="0" fontId="85" fillId="17" borderId="0" xfId="4" applyFont="1" applyFill="1" applyProtection="1"/>
    <xf numFmtId="169" fontId="92" fillId="17" borderId="0" xfId="4" applyNumberFormat="1" applyFont="1" applyFill="1" applyProtection="1"/>
    <xf numFmtId="1" fontId="92" fillId="17" borderId="0" xfId="4" applyNumberFormat="1" applyFont="1" applyFill="1" applyProtection="1"/>
    <xf numFmtId="0" fontId="92" fillId="17" borderId="0" xfId="4" applyFont="1" applyFill="1" applyProtection="1"/>
    <xf numFmtId="169" fontId="92" fillId="0" borderId="0" xfId="4" applyNumberFormat="1" applyFont="1" applyFill="1" applyProtection="1"/>
    <xf numFmtId="1" fontId="92" fillId="0" borderId="0" xfId="4" applyNumberFormat="1" applyFont="1" applyFill="1" applyProtection="1"/>
    <xf numFmtId="169" fontId="92" fillId="0" borderId="0" xfId="4" applyNumberFormat="1" applyFont="1" applyProtection="1"/>
    <xf numFmtId="1" fontId="92" fillId="0" borderId="0" xfId="4" applyNumberFormat="1" applyFont="1" applyProtection="1"/>
    <xf numFmtId="0" fontId="85" fillId="0" borderId="15" xfId="4" applyFont="1" applyBorder="1" applyProtection="1"/>
    <xf numFmtId="169" fontId="92" fillId="0" borderId="15" xfId="4" applyNumberFormat="1" applyFont="1" applyBorder="1" applyProtection="1"/>
    <xf numFmtId="1" fontId="92" fillId="0" borderId="15" xfId="4" applyNumberFormat="1" applyFont="1" applyBorder="1" applyProtection="1"/>
    <xf numFmtId="0" fontId="92" fillId="0" borderId="15" xfId="4" applyFont="1" applyBorder="1" applyAlignment="1" applyProtection="1">
      <alignment horizontal="center"/>
    </xf>
    <xf numFmtId="0" fontId="131" fillId="0" borderId="0" xfId="4" applyFont="1" applyAlignment="1" applyProtection="1">
      <alignment horizontal="left" wrapText="1"/>
    </xf>
    <xf numFmtId="0" fontId="131" fillId="0" borderId="0" xfId="4" applyFont="1" applyAlignment="1" applyProtection="1"/>
    <xf numFmtId="0" fontId="131" fillId="0" borderId="0" xfId="4" applyFont="1" applyAlignment="1" applyProtection="1">
      <alignment wrapText="1"/>
    </xf>
    <xf numFmtId="0" fontId="90" fillId="0" borderId="0" xfId="4" applyFont="1" applyAlignment="1" applyProtection="1">
      <alignment horizontal="left" wrapText="1"/>
    </xf>
    <xf numFmtId="0" fontId="90" fillId="0" borderId="0" xfId="4" applyFont="1" applyAlignment="1" applyProtection="1">
      <alignment horizontal="left"/>
    </xf>
    <xf numFmtId="169" fontId="90" fillId="0" borderId="0" xfId="4" applyNumberFormat="1" applyFont="1" applyProtection="1"/>
    <xf numFmtId="1" fontId="90" fillId="0" borderId="0" xfId="4" applyNumberFormat="1" applyFont="1" applyProtection="1"/>
    <xf numFmtId="0" fontId="90" fillId="0" borderId="0" xfId="4" applyFont="1" applyAlignment="1" applyProtection="1">
      <alignment horizontal="center"/>
    </xf>
    <xf numFmtId="0" fontId="131" fillId="0" borderId="0" xfId="4" applyFont="1" applyAlignment="1" applyProtection="1">
      <alignment vertical="center"/>
    </xf>
    <xf numFmtId="0" fontId="132" fillId="0" borderId="0" xfId="4" applyFont="1" applyFill="1" applyProtection="1"/>
    <xf numFmtId="0" fontId="101" fillId="0" borderId="0" xfId="4" applyFont="1" applyAlignment="1" applyProtection="1">
      <alignment vertical="center"/>
    </xf>
    <xf numFmtId="49" fontId="101" fillId="0" borderId="0" xfId="4" applyNumberFormat="1" applyFont="1" applyBorder="1" applyAlignment="1" applyProtection="1">
      <alignment horizontal="center" vertical="top"/>
    </xf>
    <xf numFmtId="165" fontId="85" fillId="0" borderId="0" xfId="4" applyNumberFormat="1" applyFont="1" applyBorder="1" applyAlignment="1" applyProtection="1">
      <alignment horizontal="center" vertical="center"/>
    </xf>
    <xf numFmtId="166" fontId="101" fillId="0" borderId="0" xfId="4" applyNumberFormat="1" applyFont="1" applyBorder="1" applyAlignment="1" applyProtection="1">
      <alignment horizontal="center" vertical="top"/>
    </xf>
    <xf numFmtId="0" fontId="85" fillId="0" borderId="0" xfId="4" applyFont="1" applyAlignment="1" applyProtection="1">
      <alignment horizontal="center" vertical="center"/>
    </xf>
    <xf numFmtId="0" fontId="101" fillId="0" borderId="16" xfId="4" applyFont="1" applyBorder="1" applyProtection="1"/>
    <xf numFmtId="0" fontId="92" fillId="0" borderId="16" xfId="4" applyFont="1" applyBorder="1" applyProtection="1"/>
    <xf numFmtId="0" fontId="92" fillId="0" borderId="16" xfId="4" applyFont="1" applyBorder="1" applyAlignment="1" applyProtection="1">
      <alignment horizontal="center"/>
    </xf>
    <xf numFmtId="0" fontId="92" fillId="0" borderId="0" xfId="4" applyFont="1" applyFill="1" applyBorder="1" applyProtection="1"/>
    <xf numFmtId="0" fontId="101" fillId="0" borderId="0" xfId="4" applyFont="1" applyFill="1" applyBorder="1" applyAlignment="1" applyProtection="1">
      <alignment horizontal="centerContinuous"/>
    </xf>
    <xf numFmtId="0" fontId="92" fillId="0" borderId="0" xfId="4" applyFont="1" applyBorder="1" applyAlignment="1" applyProtection="1">
      <alignment horizontal="center"/>
    </xf>
    <xf numFmtId="0" fontId="91" fillId="0" borderId="0" xfId="4" applyFont="1" applyBorder="1" applyProtection="1"/>
    <xf numFmtId="0" fontId="101" fillId="0" borderId="0" xfId="4" applyFont="1" applyBorder="1" applyAlignment="1" applyProtection="1">
      <alignment horizontal="right"/>
    </xf>
    <xf numFmtId="178" fontId="101" fillId="0" borderId="34" xfId="4" applyNumberFormat="1" applyFont="1" applyBorder="1" applyAlignment="1" applyProtection="1">
      <alignment horizontal="left"/>
      <protection locked="0"/>
    </xf>
    <xf numFmtId="0" fontId="91" fillId="0" borderId="0" xfId="4" applyFont="1" applyProtection="1"/>
    <xf numFmtId="0" fontId="92" fillId="0" borderId="11" xfId="4" applyFont="1" applyBorder="1" applyAlignment="1" applyProtection="1">
      <alignment horizontal="center" vertical="center"/>
      <protection locked="0"/>
    </xf>
    <xf numFmtId="0" fontId="92" fillId="0" borderId="0" xfId="4" applyFont="1" applyBorder="1" applyAlignment="1" applyProtection="1">
      <alignment horizontal="left" indent="1"/>
    </xf>
    <xf numFmtId="0" fontId="91" fillId="0" borderId="0" xfId="4" applyFont="1" applyBorder="1" applyAlignment="1" applyProtection="1">
      <alignment horizontal="left" indent="1"/>
    </xf>
    <xf numFmtId="0" fontId="91" fillId="0" borderId="0" xfId="4" applyFont="1" applyBorder="1" applyAlignment="1" applyProtection="1">
      <alignment horizontal="left"/>
    </xf>
    <xf numFmtId="0" fontId="92" fillId="0" borderId="34" xfId="4" applyFont="1" applyBorder="1" applyProtection="1">
      <protection locked="0"/>
    </xf>
    <xf numFmtId="0" fontId="91" fillId="0" borderId="16" xfId="4" quotePrefix="1" applyFont="1" applyBorder="1" applyAlignment="1" applyProtection="1">
      <alignment horizontal="left"/>
    </xf>
    <xf numFmtId="0" fontId="86" fillId="0" borderId="16" xfId="4" applyFont="1" applyBorder="1" applyProtection="1"/>
    <xf numFmtId="0" fontId="86" fillId="0" borderId="16" xfId="4" applyFont="1" applyBorder="1" applyAlignment="1" applyProtection="1">
      <alignment horizontal="center"/>
    </xf>
    <xf numFmtId="0" fontId="86" fillId="0" borderId="0" xfId="4" applyFont="1" applyFill="1" applyBorder="1" applyProtection="1"/>
    <xf numFmtId="0" fontId="92" fillId="0" borderId="0" xfId="4" applyFont="1" applyFill="1" applyBorder="1" applyAlignment="1" applyProtection="1"/>
    <xf numFmtId="0" fontId="92" fillId="0" borderId="0" xfId="4" applyFont="1" applyAlignment="1" applyProtection="1">
      <alignment horizontal="left"/>
    </xf>
    <xf numFmtId="0" fontId="92" fillId="0" borderId="0" xfId="4" applyFont="1" applyAlignment="1" applyProtection="1"/>
    <xf numFmtId="8" fontId="92" fillId="0" borderId="0" xfId="4" applyNumberFormat="1" applyFont="1" applyAlignment="1" applyProtection="1">
      <alignment horizontal="left"/>
    </xf>
    <xf numFmtId="0" fontId="91" fillId="0" borderId="16" xfId="4" applyFont="1" applyBorder="1" applyProtection="1"/>
    <xf numFmtId="0" fontId="92" fillId="0" borderId="0" xfId="4" applyFont="1" applyBorder="1" applyAlignment="1" applyProtection="1">
      <alignment horizontal="left"/>
    </xf>
    <xf numFmtId="0" fontId="91" fillId="0" borderId="16" xfId="4" applyFont="1" applyBorder="1" applyAlignment="1" applyProtection="1">
      <alignment horizontal="left"/>
    </xf>
    <xf numFmtId="0" fontId="92" fillId="2" borderId="16" xfId="4" applyFont="1" applyFill="1" applyBorder="1" applyProtection="1"/>
    <xf numFmtId="0" fontId="92" fillId="2" borderId="16" xfId="4" applyFont="1" applyFill="1" applyBorder="1" applyAlignment="1" applyProtection="1">
      <alignment horizontal="center"/>
    </xf>
    <xf numFmtId="0" fontId="92" fillId="2" borderId="54" xfId="4" applyFont="1" applyFill="1" applyBorder="1" applyProtection="1"/>
    <xf numFmtId="0" fontId="90" fillId="2" borderId="46" xfId="4" applyFont="1" applyFill="1" applyBorder="1" applyProtection="1"/>
    <xf numFmtId="0" fontId="90" fillId="2" borderId="130" xfId="4" applyFont="1" applyFill="1" applyBorder="1" applyProtection="1"/>
    <xf numFmtId="14" fontId="92" fillId="2" borderId="0" xfId="4" applyNumberFormat="1" applyFont="1" applyFill="1" applyBorder="1" applyProtection="1"/>
    <xf numFmtId="0" fontId="92" fillId="2" borderId="0" xfId="4" applyFont="1" applyFill="1" applyBorder="1" applyProtection="1"/>
    <xf numFmtId="0" fontId="92" fillId="2" borderId="0" xfId="4" applyFont="1" applyFill="1" applyBorder="1" applyAlignment="1" applyProtection="1">
      <alignment horizontal="center"/>
    </xf>
    <xf numFmtId="0" fontId="92" fillId="2" borderId="34" xfId="4" applyFont="1" applyFill="1" applyBorder="1" applyProtection="1"/>
    <xf numFmtId="0" fontId="90" fillId="2" borderId="0" xfId="4" applyFont="1" applyFill="1" applyBorder="1" applyProtection="1"/>
    <xf numFmtId="0" fontId="92" fillId="2" borderId="45" xfId="4" applyFont="1" applyFill="1" applyBorder="1" applyProtection="1"/>
    <xf numFmtId="0" fontId="92" fillId="2" borderId="34" xfId="4" applyFont="1" applyFill="1" applyBorder="1" applyAlignment="1" applyProtection="1">
      <alignment horizontal="center"/>
    </xf>
    <xf numFmtId="0" fontId="92" fillId="2" borderId="41" xfId="4" applyFont="1" applyFill="1" applyBorder="1" applyProtection="1"/>
    <xf numFmtId="0" fontId="92" fillId="0" borderId="15" xfId="4" applyFont="1" applyFill="1" applyBorder="1" applyProtection="1"/>
    <xf numFmtId="0" fontId="92" fillId="0" borderId="15" xfId="4" applyFont="1" applyFill="1" applyBorder="1" applyAlignment="1" applyProtection="1">
      <alignment horizontal="center"/>
    </xf>
    <xf numFmtId="0" fontId="131" fillId="0" borderId="0" xfId="4" applyFont="1" applyBorder="1" applyProtection="1"/>
    <xf numFmtId="0" fontId="131" fillId="0" borderId="0" xfId="4" applyFont="1" applyProtection="1"/>
    <xf numFmtId="0" fontId="91" fillId="0" borderId="0" xfId="4" applyFont="1" applyAlignment="1" applyProtection="1">
      <alignment horizontal="center" vertical="top" textRotation="180"/>
    </xf>
    <xf numFmtId="0" fontId="91" fillId="0" borderId="0" xfId="4" applyFont="1" applyAlignment="1" applyProtection="1">
      <alignment horizontal="right" vertical="center" textRotation="180"/>
    </xf>
    <xf numFmtId="0" fontId="101" fillId="0" borderId="0" xfId="4" applyFont="1" applyAlignment="1" applyProtection="1">
      <alignment vertical="center" textRotation="180"/>
    </xf>
    <xf numFmtId="169" fontId="101" fillId="0" borderId="0" xfId="4" applyNumberFormat="1" applyFont="1" applyBorder="1" applyProtection="1"/>
    <xf numFmtId="169" fontId="92" fillId="0" borderId="16" xfId="4" applyNumberFormat="1" applyFont="1" applyBorder="1" applyProtection="1"/>
    <xf numFmtId="169" fontId="92" fillId="0" borderId="34" xfId="4" applyNumberFormat="1" applyFont="1" applyBorder="1" applyProtection="1"/>
    <xf numFmtId="0" fontId="92" fillId="0" borderId="34" xfId="4" applyFont="1" applyBorder="1" applyProtection="1"/>
    <xf numFmtId="0" fontId="92" fillId="0" borderId="34" xfId="4" applyFont="1" applyBorder="1" applyAlignment="1" applyProtection="1">
      <alignment horizontal="center"/>
    </xf>
    <xf numFmtId="169" fontId="92" fillId="0" borderId="0" xfId="4" applyNumberFormat="1" applyFont="1" applyBorder="1" applyProtection="1"/>
    <xf numFmtId="169" fontId="114" fillId="0" borderId="0" xfId="4" applyNumberFormat="1" applyFont="1" applyBorder="1" applyAlignment="1" applyProtection="1">
      <alignment horizontal="left"/>
    </xf>
    <xf numFmtId="0" fontId="107" fillId="0" borderId="0" xfId="4" applyFont="1" applyBorder="1" applyAlignment="1" applyProtection="1">
      <alignment horizontal="left"/>
    </xf>
    <xf numFmtId="0" fontId="92" fillId="0" borderId="0" xfId="4" applyFont="1" applyBorder="1" applyAlignment="1" applyProtection="1"/>
    <xf numFmtId="0" fontId="90" fillId="0" borderId="0" xfId="4" applyFont="1" applyBorder="1" applyAlignment="1" applyProtection="1">
      <alignment horizontal="centerContinuous"/>
    </xf>
    <xf numFmtId="0" fontId="92" fillId="0" borderId="0" xfId="4" applyFont="1" applyBorder="1" applyAlignment="1" applyProtection="1">
      <alignment horizontal="centerContinuous"/>
    </xf>
    <xf numFmtId="169" fontId="91" fillId="0" borderId="0" xfId="4" applyNumberFormat="1" applyFont="1" applyProtection="1"/>
    <xf numFmtId="169" fontId="90" fillId="0" borderId="0" xfId="4" applyNumberFormat="1" applyFont="1" applyAlignment="1" applyProtection="1">
      <alignment horizontal="left"/>
    </xf>
    <xf numFmtId="0" fontId="86" fillId="0" borderId="0" xfId="4" applyFont="1" applyAlignment="1" applyProtection="1">
      <alignment horizontal="left"/>
    </xf>
    <xf numFmtId="0" fontId="92" fillId="0" borderId="34" xfId="4" applyFont="1" applyBorder="1" applyAlignment="1" applyProtection="1">
      <alignment horizontal="center" vertical="center"/>
      <protection locked="0"/>
    </xf>
    <xf numFmtId="0" fontId="92" fillId="0" borderId="0" xfId="4" applyFont="1" applyBorder="1" applyAlignment="1" applyProtection="1">
      <alignment horizontal="center" vertical="center"/>
      <protection locked="0"/>
    </xf>
    <xf numFmtId="0" fontId="133" fillId="0" borderId="0" xfId="4" applyFont="1" applyBorder="1" applyAlignment="1" applyProtection="1">
      <alignment horizontal="left"/>
    </xf>
    <xf numFmtId="169" fontId="121" fillId="0" borderId="0" xfId="4" applyNumberFormat="1" applyFont="1" applyProtection="1"/>
    <xf numFmtId="0" fontId="89" fillId="0" borderId="0" xfId="4" applyFont="1" applyProtection="1"/>
    <xf numFmtId="169" fontId="90" fillId="0" borderId="64" xfId="4" applyNumberFormat="1" applyFont="1" applyBorder="1" applyAlignment="1" applyProtection="1">
      <alignment horizontal="center"/>
    </xf>
    <xf numFmtId="169" fontId="90" fillId="0" borderId="55" xfId="4" applyNumberFormat="1" applyFont="1" applyBorder="1" applyAlignment="1" applyProtection="1">
      <alignment horizontal="center"/>
      <protection locked="0"/>
    </xf>
    <xf numFmtId="169" fontId="134" fillId="0" borderId="0" xfId="4" applyNumberFormat="1" applyFont="1" applyProtection="1"/>
    <xf numFmtId="6" fontId="130" fillId="0" borderId="58" xfId="4" applyNumberFormat="1" applyFont="1" applyBorder="1" applyProtection="1"/>
    <xf numFmtId="6" fontId="130" fillId="0" borderId="0" xfId="4" applyNumberFormat="1" applyFont="1" applyBorder="1" applyProtection="1"/>
    <xf numFmtId="10" fontId="91" fillId="0" borderId="55" xfId="4" applyNumberFormat="1" applyFont="1" applyBorder="1" applyProtection="1"/>
    <xf numFmtId="6" fontId="90" fillId="0" borderId="0" xfId="4" applyNumberFormat="1" applyFont="1" applyProtection="1"/>
    <xf numFmtId="0" fontId="130" fillId="0" borderId="0" xfId="4" applyFont="1" applyProtection="1"/>
    <xf numFmtId="10" fontId="134" fillId="0" borderId="0" xfId="4" applyNumberFormat="1" applyFont="1" applyBorder="1" applyProtection="1"/>
    <xf numFmtId="2" fontId="102" fillId="0" borderId="15" xfId="4" applyNumberFormat="1" applyFont="1" applyBorder="1" applyProtection="1"/>
    <xf numFmtId="0" fontId="102" fillId="0" borderId="15" xfId="4" applyFont="1" applyBorder="1" applyAlignment="1" applyProtection="1">
      <alignment horizontal="center"/>
    </xf>
    <xf numFmtId="0" fontId="102" fillId="0" borderId="15" xfId="4" applyFont="1" applyBorder="1" applyProtection="1"/>
    <xf numFmtId="2" fontId="102" fillId="0" borderId="0" xfId="4" applyNumberFormat="1" applyFont="1" applyBorder="1" applyProtection="1"/>
    <xf numFmtId="0" fontId="102" fillId="0" borderId="0" xfId="4" applyFont="1" applyBorder="1" applyAlignment="1" applyProtection="1">
      <alignment horizontal="center"/>
    </xf>
    <xf numFmtId="0" fontId="102" fillId="0" borderId="0" xfId="4" applyFont="1" applyBorder="1" applyProtection="1"/>
    <xf numFmtId="0" fontId="90" fillId="0" borderId="0" xfId="4" applyFont="1" applyAlignment="1" applyProtection="1">
      <alignment horizontal="left" vertical="center"/>
    </xf>
    <xf numFmtId="169" fontId="131" fillId="0" borderId="0" xfId="4" applyNumberFormat="1" applyFont="1" applyBorder="1" applyAlignment="1" applyProtection="1">
      <alignment horizontal="left" vertical="center"/>
    </xf>
    <xf numFmtId="0" fontId="131" fillId="0" borderId="0" xfId="4" applyFont="1" applyBorder="1" applyAlignment="1" applyProtection="1">
      <alignment horizontal="left" vertical="center"/>
    </xf>
    <xf numFmtId="0" fontId="92" fillId="0" borderId="0" xfId="4" applyFont="1" applyAlignment="1" applyProtection="1">
      <alignment horizontal="left" vertical="center"/>
    </xf>
    <xf numFmtId="169" fontId="90" fillId="0" borderId="0" xfId="4" applyNumberFormat="1" applyFont="1" applyAlignment="1" applyProtection="1">
      <alignment horizontal="left" vertical="center"/>
    </xf>
    <xf numFmtId="169" fontId="131" fillId="0" borderId="0" xfId="4" applyNumberFormat="1" applyFont="1" applyAlignment="1" applyProtection="1">
      <alignment horizontal="left" vertical="center"/>
    </xf>
    <xf numFmtId="0" fontId="131" fillId="0" borderId="0" xfId="4" applyFont="1" applyAlignment="1" applyProtection="1">
      <alignment horizontal="left" vertical="center"/>
    </xf>
    <xf numFmtId="49" fontId="101" fillId="0" borderId="0" xfId="4" applyNumberFormat="1" applyFont="1" applyBorder="1" applyAlignment="1" applyProtection="1">
      <alignment horizontal="center" vertical="center"/>
    </xf>
    <xf numFmtId="166" fontId="101" fillId="0" borderId="0" xfId="4" applyNumberFormat="1" applyFont="1" applyBorder="1" applyAlignment="1" applyProtection="1">
      <alignment horizontal="center" vertical="center"/>
    </xf>
    <xf numFmtId="0" fontId="101" fillId="0" borderId="0" xfId="4" applyFont="1" applyAlignment="1" applyProtection="1">
      <alignment horizontal="right"/>
    </xf>
    <xf numFmtId="178" fontId="101" fillId="0" borderId="63" xfId="4" applyNumberFormat="1" applyFont="1" applyBorder="1" applyAlignment="1" applyProtection="1">
      <alignment horizontal="center"/>
      <protection locked="0"/>
    </xf>
    <xf numFmtId="0" fontId="92" fillId="0" borderId="11" xfId="4" applyFont="1" applyBorder="1" applyAlignment="1" applyProtection="1">
      <alignment horizontal="center"/>
      <protection locked="0"/>
    </xf>
    <xf numFmtId="0" fontId="90" fillId="0" borderId="0" xfId="4" applyFont="1" applyAlignment="1" applyProtection="1">
      <alignment horizontal="left" vertical="center" indent="1"/>
    </xf>
    <xf numFmtId="0" fontId="90" fillId="0" borderId="0" xfId="4" applyFont="1" applyAlignment="1" applyProtection="1">
      <alignment horizontal="left" indent="1"/>
    </xf>
    <xf numFmtId="0" fontId="90" fillId="0" borderId="0" xfId="4" applyFont="1" applyBorder="1" applyAlignment="1" applyProtection="1">
      <alignment horizontal="left"/>
    </xf>
    <xf numFmtId="0" fontId="92" fillId="0" borderId="63" xfId="4" applyFont="1" applyBorder="1" applyProtection="1">
      <protection locked="0"/>
    </xf>
    <xf numFmtId="0" fontId="101" fillId="0" borderId="34" xfId="4" applyFont="1" applyBorder="1" applyProtection="1"/>
    <xf numFmtId="0" fontId="91" fillId="0" borderId="0" xfId="4" applyFont="1" applyAlignment="1" applyProtection="1">
      <alignment horizontal="center"/>
    </xf>
    <xf numFmtId="0" fontId="101" fillId="0" borderId="0" xfId="4" applyFont="1" applyBorder="1" applyAlignment="1" applyProtection="1">
      <alignment horizontal="center"/>
    </xf>
    <xf numFmtId="0" fontId="91" fillId="0" borderId="0" xfId="4" quotePrefix="1" applyFont="1" applyBorder="1" applyAlignment="1" applyProtection="1">
      <alignment horizontal="left"/>
    </xf>
    <xf numFmtId="0" fontId="86" fillId="0" borderId="0" xfId="4" applyFont="1" applyBorder="1" applyAlignment="1" applyProtection="1">
      <alignment horizontal="center"/>
    </xf>
    <xf numFmtId="0" fontId="92" fillId="0" borderId="34" xfId="4" applyFont="1" applyBorder="1" applyAlignment="1" applyProtection="1">
      <alignment horizontal="left"/>
    </xf>
    <xf numFmtId="0" fontId="92" fillId="0" borderId="34" xfId="4" applyFont="1" applyBorder="1" applyAlignment="1" applyProtection="1"/>
    <xf numFmtId="170" fontId="92" fillId="0" borderId="34" xfId="4" applyNumberFormat="1" applyFont="1" applyBorder="1" applyAlignment="1" applyProtection="1">
      <alignment horizontal="centerContinuous"/>
    </xf>
    <xf numFmtId="0" fontId="91" fillId="2" borderId="53" xfId="4" applyFont="1" applyFill="1" applyBorder="1" applyProtection="1"/>
    <xf numFmtId="0" fontId="91" fillId="2" borderId="16" xfId="4" applyFont="1" applyFill="1" applyBorder="1" applyProtection="1"/>
    <xf numFmtId="0" fontId="92" fillId="0" borderId="46" xfId="4" applyFont="1" applyFill="1" applyBorder="1" applyProtection="1"/>
    <xf numFmtId="14" fontId="92" fillId="2" borderId="63" xfId="4" applyNumberFormat="1" applyFont="1" applyFill="1" applyBorder="1" applyAlignment="1" applyProtection="1">
      <alignment horizontal="center"/>
    </xf>
    <xf numFmtId="0" fontId="92" fillId="2" borderId="63" xfId="4" applyFont="1" applyFill="1" applyBorder="1" applyAlignment="1" applyProtection="1">
      <alignment horizontal="center"/>
    </xf>
    <xf numFmtId="0" fontId="92" fillId="2" borderId="44" xfId="4" applyFont="1" applyFill="1" applyBorder="1" applyProtection="1"/>
    <xf numFmtId="0" fontId="99" fillId="0" borderId="65" xfId="4" applyFont="1" applyBorder="1" applyAlignment="1" applyProtection="1">
      <alignment horizontal="left"/>
    </xf>
    <xf numFmtId="0" fontId="92" fillId="0" borderId="65" xfId="4" applyFont="1" applyBorder="1" applyProtection="1"/>
    <xf numFmtId="0" fontId="92" fillId="0" borderId="65" xfId="4" applyFont="1" applyBorder="1" applyAlignment="1" applyProtection="1">
      <alignment horizontal="center"/>
    </xf>
    <xf numFmtId="49" fontId="85" fillId="0" borderId="0" xfId="4" applyNumberFormat="1" applyFont="1" applyBorder="1" applyAlignment="1" applyProtection="1">
      <alignment horizontal="center" vertical="center"/>
    </xf>
    <xf numFmtId="166" fontId="85" fillId="0" borderId="0" xfId="4" applyNumberFormat="1" applyFont="1" applyBorder="1" applyAlignment="1" applyProtection="1">
      <alignment horizontal="center" vertical="center"/>
    </xf>
    <xf numFmtId="49" fontId="85" fillId="0" borderId="0" xfId="4" applyNumberFormat="1" applyFont="1" applyAlignment="1" applyProtection="1">
      <alignment horizontal="center" vertical="center"/>
    </xf>
    <xf numFmtId="0" fontId="86" fillId="0" borderId="0" xfId="4" applyFont="1" applyBorder="1" applyAlignment="1" applyProtection="1">
      <alignment vertical="center"/>
    </xf>
    <xf numFmtId="0" fontId="121" fillId="0" borderId="0" xfId="4" applyFont="1" applyBorder="1" applyAlignment="1" applyProtection="1">
      <alignment horizontal="center"/>
    </xf>
    <xf numFmtId="179" fontId="92" fillId="0" borderId="0" xfId="4" applyNumberFormat="1" applyFont="1" applyBorder="1" applyProtection="1">
      <protection locked="0"/>
    </xf>
    <xf numFmtId="179" fontId="92" fillId="0" borderId="0" xfId="4" applyNumberFormat="1" applyFont="1" applyBorder="1" applyAlignment="1" applyProtection="1">
      <alignment horizontal="left"/>
      <protection locked="0"/>
    </xf>
    <xf numFmtId="179" fontId="91" fillId="0" borderId="0" xfId="4" applyNumberFormat="1" applyFont="1" applyProtection="1">
      <protection locked="0"/>
    </xf>
    <xf numFmtId="179" fontId="92" fillId="0" borderId="0" xfId="4" applyNumberFormat="1" applyFont="1" applyProtection="1">
      <protection locked="0"/>
    </xf>
    <xf numFmtId="179" fontId="92" fillId="0" borderId="0" xfId="4" applyNumberFormat="1" applyFont="1" applyAlignment="1" applyProtection="1">
      <alignment horizontal="left"/>
      <protection locked="0"/>
    </xf>
    <xf numFmtId="49" fontId="107" fillId="0" borderId="0" xfId="4" applyNumberFormat="1" applyFont="1" applyBorder="1" applyAlignment="1" applyProtection="1">
      <alignment horizontal="left"/>
      <protection locked="0"/>
    </xf>
    <xf numFmtId="49" fontId="92" fillId="0" borderId="0" xfId="4" applyNumberFormat="1" applyFont="1" applyProtection="1">
      <protection locked="0"/>
    </xf>
    <xf numFmtId="49" fontId="92" fillId="0" borderId="15" xfId="4" applyNumberFormat="1" applyFont="1" applyBorder="1" applyAlignment="1" applyProtection="1">
      <protection locked="0"/>
    </xf>
    <xf numFmtId="0" fontId="92" fillId="0" borderId="15" xfId="4" applyFont="1" applyBorder="1" applyProtection="1">
      <protection locked="0"/>
    </xf>
    <xf numFmtId="0" fontId="131" fillId="0" borderId="0" xfId="4" applyFont="1" applyAlignment="1" applyProtection="1">
      <alignment horizontal="left"/>
    </xf>
    <xf numFmtId="0" fontId="90" fillId="0" borderId="0" xfId="4" applyFont="1" applyAlignment="1" applyProtection="1">
      <alignment horizontal="left" vertical="center" indent="2"/>
    </xf>
    <xf numFmtId="49" fontId="135" fillId="0" borderId="0" xfId="0" applyNumberFormat="1" applyFont="1" applyBorder="1" applyAlignment="1">
      <alignment horizontal="left"/>
    </xf>
    <xf numFmtId="49" fontId="88" fillId="0" borderId="0" xfId="2" applyNumberFormat="1" applyFont="1" applyBorder="1" applyAlignment="1" applyProtection="1">
      <alignment horizontal="left" indent="4"/>
    </xf>
    <xf numFmtId="49" fontId="95" fillId="0" borderId="0" xfId="0" applyNumberFormat="1" applyFont="1" applyBorder="1" applyAlignment="1">
      <alignment horizontal="left" indent="1"/>
    </xf>
    <xf numFmtId="0" fontId="135" fillId="0" borderId="0" xfId="0" applyFont="1" applyBorder="1" applyProtection="1"/>
    <xf numFmtId="164" fontId="90" fillId="0" borderId="9" xfId="0" applyNumberFormat="1" applyFont="1" applyFill="1" applyBorder="1" applyAlignment="1" applyProtection="1">
      <alignment horizontal="left" vertical="center" wrapText="1" indent="1"/>
    </xf>
    <xf numFmtId="164" fontId="90" fillId="0" borderId="2" xfId="0" applyNumberFormat="1" applyFont="1" applyFill="1" applyBorder="1" applyAlignment="1" applyProtection="1">
      <alignment horizontal="left" vertical="center" wrapText="1" indent="1"/>
    </xf>
    <xf numFmtId="164" fontId="90" fillId="0" borderId="2" xfId="0" applyNumberFormat="1" applyFont="1" applyFill="1" applyBorder="1" applyAlignment="1" applyProtection="1">
      <alignment horizontal="left" vertical="center" indent="1"/>
    </xf>
    <xf numFmtId="0" fontId="90" fillId="0" borderId="0" xfId="0" applyFont="1" applyFill="1" applyAlignment="1" applyProtection="1">
      <alignment horizontal="left" vertical="center" indent="1"/>
    </xf>
    <xf numFmtId="164" fontId="90" fillId="0" borderId="0" xfId="0" applyNumberFormat="1" applyFont="1" applyFill="1" applyBorder="1" applyAlignment="1" applyProtection="1">
      <alignment horizontal="left" vertical="center" wrapText="1" indent="1"/>
    </xf>
    <xf numFmtId="0" fontId="91" fillId="0" borderId="8" xfId="0" applyFont="1" applyFill="1" applyBorder="1" applyAlignment="1" applyProtection="1">
      <alignment horizontal="left" vertical="center" indent="2"/>
    </xf>
    <xf numFmtId="0" fontId="90" fillId="0" borderId="0" xfId="0" applyFont="1" applyFill="1" applyBorder="1" applyAlignment="1" applyProtection="1">
      <alignment horizontal="left" vertical="center" indent="1"/>
    </xf>
    <xf numFmtId="0" fontId="90" fillId="0" borderId="14" xfId="0" applyFont="1" applyBorder="1" applyAlignment="1" applyProtection="1">
      <alignment horizontal="left" vertical="top" indent="1"/>
    </xf>
    <xf numFmtId="0" fontId="90" fillId="0" borderId="0" xfId="0" applyFont="1" applyFill="1" applyBorder="1" applyAlignment="1" applyProtection="1">
      <alignment horizontal="left" vertical="top" indent="1"/>
    </xf>
    <xf numFmtId="0" fontId="90" fillId="0" borderId="8" xfId="0" applyFont="1" applyBorder="1" applyAlignment="1" applyProtection="1">
      <alignment horizontal="left" vertical="center" indent="1"/>
    </xf>
    <xf numFmtId="0" fontId="90" fillId="0" borderId="51" xfId="0" applyFont="1" applyBorder="1" applyAlignment="1" applyProtection="1">
      <alignment horizontal="left" vertical="center" indent="1"/>
    </xf>
    <xf numFmtId="0" fontId="90" fillId="0" borderId="66" xfId="0" applyFont="1" applyBorder="1" applyAlignment="1" applyProtection="1">
      <alignment horizontal="left" vertical="center" indent="1"/>
    </xf>
    <xf numFmtId="0" fontId="90" fillId="0" borderId="14" xfId="0" applyFont="1" applyBorder="1" applyAlignment="1" applyProtection="1">
      <alignment horizontal="left" vertical="center" wrapText="1" indent="1"/>
    </xf>
    <xf numFmtId="0" fontId="90" fillId="0" borderId="131" xfId="0" applyFont="1" applyFill="1" applyBorder="1" applyAlignment="1" applyProtection="1">
      <alignment horizontal="left" vertical="center" indent="1"/>
    </xf>
    <xf numFmtId="0" fontId="90" fillId="0" borderId="112" xfId="0" applyFont="1" applyFill="1" applyBorder="1" applyAlignment="1" applyProtection="1">
      <alignment horizontal="left" vertical="center" indent="1"/>
    </xf>
    <xf numFmtId="3" fontId="90" fillId="0" borderId="2" xfId="0" applyNumberFormat="1" applyFont="1" applyBorder="1" applyAlignment="1">
      <alignment horizontal="left" vertical="center" wrapText="1" indent="1"/>
    </xf>
    <xf numFmtId="3" fontId="90" fillId="0" borderId="3" xfId="0" applyNumberFormat="1" applyFont="1" applyBorder="1" applyAlignment="1">
      <alignment horizontal="left" vertical="center" wrapText="1" indent="1"/>
    </xf>
    <xf numFmtId="3" fontId="90" fillId="0" borderId="3" xfId="0" applyNumberFormat="1" applyFont="1" applyBorder="1" applyAlignment="1">
      <alignment horizontal="left" vertical="center" indent="1"/>
    </xf>
    <xf numFmtId="3" fontId="91" fillId="7" borderId="31" xfId="0" applyNumberFormat="1" applyFont="1" applyFill="1" applyBorder="1" applyAlignment="1">
      <alignment horizontal="left" vertical="center" wrapText="1" indent="1"/>
    </xf>
    <xf numFmtId="3" fontId="90" fillId="0" borderId="2" xfId="0" applyNumberFormat="1" applyFont="1" applyBorder="1" applyAlignment="1">
      <alignment horizontal="left" vertical="top" wrapText="1" indent="1"/>
    </xf>
    <xf numFmtId="3" fontId="90" fillId="0" borderId="18" xfId="0" applyNumberFormat="1" applyFont="1" applyBorder="1" applyAlignment="1">
      <alignment horizontal="left" vertical="center" wrapText="1" indent="1"/>
    </xf>
    <xf numFmtId="3" fontId="90" fillId="0" borderId="9" xfId="0" applyNumberFormat="1" applyFont="1" applyFill="1" applyBorder="1" applyAlignment="1">
      <alignment horizontal="left" vertical="center" wrapText="1" indent="1"/>
    </xf>
    <xf numFmtId="3" fontId="90" fillId="0" borderId="26" xfId="0" applyNumberFormat="1" applyFont="1" applyFill="1" applyBorder="1" applyAlignment="1">
      <alignment horizontal="left" vertical="center" wrapText="1" indent="1"/>
    </xf>
    <xf numFmtId="3" fontId="90" fillId="0" borderId="18" xfId="0" applyNumberFormat="1" applyFont="1" applyFill="1" applyBorder="1" applyAlignment="1">
      <alignment horizontal="left" vertical="center" wrapText="1" indent="1"/>
    </xf>
    <xf numFmtId="3" fontId="90" fillId="0" borderId="2" xfId="0" applyNumberFormat="1" applyFont="1" applyFill="1" applyBorder="1" applyAlignment="1">
      <alignment horizontal="left" vertical="center" wrapText="1" indent="1"/>
    </xf>
    <xf numFmtId="3" fontId="91" fillId="0" borderId="27" xfId="0" applyNumberFormat="1" applyFont="1" applyFill="1" applyBorder="1" applyAlignment="1">
      <alignment horizontal="left" vertical="center" wrapText="1" indent="1"/>
    </xf>
    <xf numFmtId="3" fontId="91" fillId="6" borderId="23" xfId="0" applyNumberFormat="1" applyFont="1" applyFill="1" applyBorder="1" applyAlignment="1">
      <alignment horizontal="left" vertical="center" wrapText="1" indent="1"/>
    </xf>
    <xf numFmtId="3" fontId="90" fillId="0" borderId="2" xfId="0" applyNumberFormat="1" applyFont="1" applyBorder="1" applyAlignment="1">
      <alignment horizontal="left" vertical="center" indent="1"/>
    </xf>
    <xf numFmtId="3" fontId="90" fillId="0" borderId="21" xfId="0" applyNumberFormat="1" applyFont="1" applyBorder="1" applyAlignment="1">
      <alignment horizontal="left" vertical="center" wrapText="1" indent="1"/>
    </xf>
    <xf numFmtId="164" fontId="90" fillId="0" borderId="21" xfId="0" applyNumberFormat="1" applyFont="1" applyFill="1" applyBorder="1" applyAlignment="1">
      <alignment horizontal="left" vertical="center" wrapText="1" indent="1"/>
    </xf>
    <xf numFmtId="0" fontId="90" fillId="0" borderId="2" xfId="0" applyFont="1" applyFill="1" applyBorder="1" applyAlignment="1">
      <alignment horizontal="left" vertical="center" wrapText="1" indent="1"/>
    </xf>
    <xf numFmtId="0" fontId="90" fillId="0" borderId="3" xfId="0" applyFont="1" applyFill="1" applyBorder="1" applyAlignment="1">
      <alignment horizontal="left" vertical="center" wrapText="1" indent="1"/>
    </xf>
    <xf numFmtId="3" fontId="91" fillId="6" borderId="32" xfId="0" applyNumberFormat="1" applyFont="1" applyFill="1" applyBorder="1" applyAlignment="1">
      <alignment horizontal="left" vertical="center" wrapText="1" indent="1"/>
    </xf>
    <xf numFmtId="3" fontId="90" fillId="0" borderId="2" xfId="0" applyNumberFormat="1" applyFont="1" applyBorder="1" applyAlignment="1">
      <alignment horizontal="left" vertical="top" indent="1"/>
    </xf>
    <xf numFmtId="0" fontId="90" fillId="0" borderId="2" xfId="0" applyFont="1" applyFill="1" applyBorder="1" applyAlignment="1">
      <alignment horizontal="left" vertical="center" indent="1"/>
    </xf>
    <xf numFmtId="38" fontId="86" fillId="0" borderId="18" xfId="0" applyNumberFormat="1" applyFont="1" applyFill="1" applyBorder="1" applyAlignment="1" applyProtection="1">
      <alignment horizontal="right" vertical="center"/>
      <protection locked="0"/>
    </xf>
    <xf numFmtId="38" fontId="85" fillId="3" borderId="132" xfId="0" applyNumberFormat="1" applyFont="1" applyFill="1" applyBorder="1" applyAlignment="1">
      <alignment horizontal="center" vertical="center" wrapText="1"/>
    </xf>
    <xf numFmtId="38" fontId="85" fillId="3" borderId="132" xfId="0" applyNumberFormat="1" applyFont="1" applyFill="1" applyBorder="1" applyAlignment="1">
      <alignment horizontal="center" vertical="top" wrapText="1"/>
    </xf>
    <xf numFmtId="38" fontId="91" fillId="3" borderId="132" xfId="0" applyNumberFormat="1" applyFont="1" applyFill="1" applyBorder="1" applyAlignment="1">
      <alignment horizontal="center" vertical="center" wrapText="1"/>
    </xf>
    <xf numFmtId="38" fontId="91" fillId="3" borderId="5" xfId="0" applyNumberFormat="1" applyFont="1" applyFill="1" applyBorder="1" applyAlignment="1">
      <alignment horizontal="center" vertical="center" wrapText="1"/>
    </xf>
    <xf numFmtId="0" fontId="85" fillId="0" borderId="2" xfId="14" applyFont="1" applyFill="1" applyBorder="1" applyAlignment="1">
      <alignment horizontal="center" vertical="center"/>
    </xf>
    <xf numFmtId="0" fontId="92" fillId="0" borderId="45" xfId="0" applyFont="1" applyBorder="1" applyAlignment="1">
      <alignment horizontal="left" wrapText="1"/>
    </xf>
    <xf numFmtId="0" fontId="119" fillId="0" borderId="0" xfId="0" applyFont="1" applyAlignment="1" applyProtection="1">
      <alignment horizontal="right"/>
    </xf>
    <xf numFmtId="0" fontId="119" fillId="0" borderId="0" xfId="0" applyFont="1" applyAlignment="1" applyProtection="1">
      <alignment horizontal="right" vertical="top"/>
    </xf>
    <xf numFmtId="0" fontId="80" fillId="0" borderId="0" xfId="9"/>
    <xf numFmtId="0" fontId="136" fillId="0" borderId="67" xfId="9" applyFont="1" applyBorder="1" applyAlignment="1">
      <alignment horizontal="left" vertical="top"/>
    </xf>
    <xf numFmtId="0" fontId="137" fillId="0" borderId="68" xfId="9" applyFont="1" applyBorder="1" applyAlignment="1">
      <alignment horizontal="center" vertical="top"/>
    </xf>
    <xf numFmtId="0" fontId="137" fillId="0" borderId="69" xfId="9" applyFont="1" applyBorder="1" applyAlignment="1">
      <alignment horizontal="center" vertical="top"/>
    </xf>
    <xf numFmtId="0" fontId="138" fillId="0" borderId="70" xfId="9" applyFont="1" applyBorder="1" applyAlignment="1">
      <alignment vertical="top"/>
    </xf>
    <xf numFmtId="0" fontId="138" fillId="0" borderId="0" xfId="9" applyFont="1" applyBorder="1" applyAlignment="1">
      <alignment vertical="top"/>
    </xf>
    <xf numFmtId="0" fontId="138" fillId="0" borderId="71" xfId="9" applyFont="1" applyBorder="1" applyAlignment="1">
      <alignment vertical="top"/>
    </xf>
    <xf numFmtId="38" fontId="80" fillId="19" borderId="133" xfId="9" applyNumberFormat="1" applyFill="1" applyBorder="1" applyAlignment="1">
      <alignment horizontal="right" vertical="top"/>
    </xf>
    <xf numFmtId="38" fontId="80" fillId="19" borderId="72" xfId="9" applyNumberFormat="1" applyFill="1" applyBorder="1" applyAlignment="1">
      <alignment horizontal="right" vertical="top"/>
    </xf>
    <xf numFmtId="0" fontId="80" fillId="0" borderId="0" xfId="9" applyAlignment="1">
      <alignment horizontal="left" vertical="top" wrapText="1"/>
    </xf>
    <xf numFmtId="0" fontId="80" fillId="0" borderId="0" xfId="9" applyAlignment="1">
      <alignment vertical="top"/>
    </xf>
    <xf numFmtId="38" fontId="80" fillId="0" borderId="0" xfId="9" applyNumberFormat="1" applyAlignment="1">
      <alignment horizontal="right" vertical="top"/>
    </xf>
    <xf numFmtId="0" fontId="80" fillId="0" borderId="0" xfId="9" applyAlignment="1">
      <alignment horizontal="center" vertical="top" wrapText="1"/>
    </xf>
    <xf numFmtId="0" fontId="83" fillId="20" borderId="73" xfId="9" applyFont="1" applyFill="1" applyBorder="1" applyAlignment="1">
      <alignment horizontal="center" vertical="center" wrapText="1"/>
    </xf>
    <xf numFmtId="38" fontId="83" fillId="20" borderId="73" xfId="9" applyNumberFormat="1" applyFont="1" applyFill="1" applyBorder="1" applyAlignment="1">
      <alignment horizontal="center" vertical="center" wrapText="1"/>
    </xf>
    <xf numFmtId="3" fontId="86" fillId="20" borderId="134" xfId="0" applyNumberFormat="1" applyFont="1" applyFill="1" applyBorder="1" applyAlignment="1">
      <alignment horizontal="center"/>
    </xf>
    <xf numFmtId="3" fontId="86" fillId="20" borderId="134" xfId="0" applyNumberFormat="1" applyFont="1" applyFill="1" applyBorder="1" applyAlignment="1">
      <alignment horizontal="right"/>
    </xf>
    <xf numFmtId="3" fontId="86" fillId="20" borderId="135" xfId="0" applyNumberFormat="1" applyFont="1" applyFill="1" applyBorder="1" applyAlignment="1">
      <alignment horizontal="center"/>
    </xf>
    <xf numFmtId="38" fontId="86" fillId="20" borderId="9" xfId="0" applyNumberFormat="1" applyFont="1" applyFill="1" applyBorder="1" applyAlignment="1">
      <alignment horizontal="right"/>
    </xf>
    <xf numFmtId="38" fontId="86" fillId="20" borderId="8" xfId="0" applyNumberFormat="1" applyFont="1" applyFill="1" applyBorder="1" applyAlignment="1">
      <alignment horizontal="right"/>
    </xf>
    <xf numFmtId="38" fontId="86" fillId="20" borderId="10" xfId="0" applyNumberFormat="1" applyFont="1" applyFill="1" applyBorder="1" applyAlignment="1">
      <alignment horizontal="right"/>
    </xf>
    <xf numFmtId="3" fontId="101" fillId="20" borderId="9" xfId="0" applyNumberFormat="1" applyFont="1" applyFill="1" applyBorder="1" applyAlignment="1">
      <alignment horizontal="center" vertical="center" wrapText="1"/>
    </xf>
    <xf numFmtId="49" fontId="90" fillId="20" borderId="10" xfId="0" applyNumberFormat="1" applyFont="1" applyFill="1" applyBorder="1" applyAlignment="1">
      <alignment horizontal="center" vertical="center"/>
    </xf>
    <xf numFmtId="38" fontId="86" fillId="20" borderId="21" xfId="0" applyNumberFormat="1" applyFont="1" applyFill="1" applyBorder="1" applyAlignment="1">
      <alignment horizontal="right"/>
    </xf>
    <xf numFmtId="38" fontId="86" fillId="20" borderId="14" xfId="0" applyNumberFormat="1" applyFont="1" applyFill="1" applyBorder="1" applyAlignment="1">
      <alignment horizontal="right"/>
    </xf>
    <xf numFmtId="38" fontId="86" fillId="20" borderId="19" xfId="0" applyNumberFormat="1" applyFont="1" applyFill="1" applyBorder="1" applyAlignment="1">
      <alignment horizontal="right"/>
    </xf>
    <xf numFmtId="38" fontId="85" fillId="20" borderId="21" xfId="0" applyNumberFormat="1" applyFont="1" applyFill="1" applyBorder="1" applyAlignment="1" applyProtection="1">
      <alignment horizontal="right"/>
    </xf>
    <xf numFmtId="38" fontId="85" fillId="20" borderId="14" xfId="0" applyNumberFormat="1" applyFont="1" applyFill="1" applyBorder="1" applyAlignment="1" applyProtection="1">
      <alignment horizontal="right"/>
    </xf>
    <xf numFmtId="38" fontId="85" fillId="20" borderId="14" xfId="1" applyNumberFormat="1" applyFont="1" applyFill="1" applyBorder="1" applyAlignment="1" applyProtection="1">
      <alignment horizontal="right"/>
    </xf>
    <xf numFmtId="38" fontId="85" fillId="20" borderId="19" xfId="0" applyNumberFormat="1" applyFont="1" applyFill="1" applyBorder="1" applyAlignment="1" applyProtection="1">
      <alignment horizontal="right"/>
    </xf>
    <xf numFmtId="38" fontId="86" fillId="20" borderId="9" xfId="0" applyNumberFormat="1" applyFont="1" applyFill="1" applyBorder="1" applyAlignment="1" applyProtection="1">
      <alignment horizontal="right"/>
    </xf>
    <xf numFmtId="38" fontId="86" fillId="20" borderId="8" xfId="0" applyNumberFormat="1" applyFont="1" applyFill="1" applyBorder="1" applyAlignment="1" applyProtection="1">
      <alignment horizontal="right"/>
    </xf>
    <xf numFmtId="38" fontId="86" fillId="20" borderId="14" xfId="0" applyNumberFormat="1" applyFont="1" applyFill="1" applyBorder="1" applyAlignment="1" applyProtection="1">
      <alignment horizontal="right"/>
    </xf>
    <xf numFmtId="38" fontId="86" fillId="20" borderId="19" xfId="0" applyNumberFormat="1" applyFont="1" applyFill="1" applyBorder="1" applyAlignment="1" applyProtection="1">
      <alignment horizontal="right"/>
    </xf>
    <xf numFmtId="0" fontId="92" fillId="20" borderId="28" xfId="0" applyFont="1" applyFill="1" applyBorder="1" applyAlignment="1">
      <alignment horizontal="center" vertical="center"/>
    </xf>
    <xf numFmtId="38" fontId="86" fillId="20" borderId="21" xfId="0" applyNumberFormat="1" applyFont="1" applyFill="1" applyBorder="1" applyAlignment="1" applyProtection="1">
      <alignment horizontal="right"/>
    </xf>
    <xf numFmtId="38" fontId="86" fillId="20" borderId="10" xfId="0" applyNumberFormat="1" applyFont="1" applyFill="1" applyBorder="1" applyAlignment="1" applyProtection="1">
      <alignment horizontal="right"/>
    </xf>
    <xf numFmtId="38" fontId="86" fillId="20" borderId="27" xfId="0" applyNumberFormat="1" applyFont="1" applyFill="1" applyBorder="1" applyAlignment="1" applyProtection="1">
      <alignment horizontal="right"/>
    </xf>
    <xf numFmtId="38" fontId="86" fillId="20" borderId="74" xfId="0" applyNumberFormat="1" applyFont="1" applyFill="1" applyBorder="1" applyAlignment="1" applyProtection="1">
      <alignment horizontal="right"/>
    </xf>
    <xf numFmtId="38" fontId="86" fillId="20" borderId="28" xfId="0" applyNumberFormat="1" applyFont="1" applyFill="1" applyBorder="1" applyAlignment="1" applyProtection="1">
      <alignment horizontal="right"/>
    </xf>
    <xf numFmtId="3" fontId="85" fillId="20" borderId="21" xfId="0" applyNumberFormat="1" applyFont="1" applyFill="1" applyBorder="1" applyAlignment="1" applyProtection="1">
      <alignment horizontal="right" vertical="center"/>
    </xf>
    <xf numFmtId="3" fontId="85" fillId="20" borderId="14" xfId="0" applyNumberFormat="1" applyFont="1" applyFill="1" applyBorder="1" applyAlignment="1" applyProtection="1">
      <alignment horizontal="right" vertical="center"/>
    </xf>
    <xf numFmtId="3" fontId="85" fillId="20" borderId="19" xfId="0" applyNumberFormat="1" applyFont="1" applyFill="1" applyBorder="1" applyAlignment="1" applyProtection="1">
      <alignment horizontal="right" vertical="center"/>
    </xf>
    <xf numFmtId="0" fontId="91" fillId="11" borderId="19" xfId="0" applyFont="1" applyFill="1" applyBorder="1" applyAlignment="1" applyProtection="1">
      <alignment horizontal="left" vertical="center"/>
    </xf>
    <xf numFmtId="0" fontId="91" fillId="11" borderId="2" xfId="0" applyFont="1" applyFill="1" applyBorder="1" applyAlignment="1" applyProtection="1">
      <alignment horizontal="center" vertical="top"/>
    </xf>
    <xf numFmtId="0" fontId="91" fillId="11" borderId="2" xfId="0" applyFont="1" applyFill="1" applyBorder="1" applyAlignment="1" applyProtection="1">
      <alignment horizontal="center" vertical="center"/>
    </xf>
    <xf numFmtId="3" fontId="85" fillId="20" borderId="21" xfId="0" applyNumberFormat="1" applyFont="1" applyFill="1" applyBorder="1" applyAlignment="1" applyProtection="1">
      <alignment horizontal="center" vertical="center"/>
    </xf>
    <xf numFmtId="49" fontId="91" fillId="20" borderId="14" xfId="0" applyNumberFormat="1" applyFont="1" applyFill="1" applyBorder="1" applyAlignment="1" applyProtection="1">
      <alignment horizontal="center" vertical="center"/>
    </xf>
    <xf numFmtId="3" fontId="86" fillId="20" borderId="14" xfId="0" applyNumberFormat="1" applyFont="1" applyFill="1" applyBorder="1" applyAlignment="1" applyProtection="1">
      <alignment horizontal="center"/>
    </xf>
    <xf numFmtId="3" fontId="92" fillId="20" borderId="14" xfId="0" applyNumberFormat="1" applyFont="1" applyFill="1" applyBorder="1" applyAlignment="1" applyProtection="1">
      <alignment horizontal="center"/>
    </xf>
    <xf numFmtId="38" fontId="92" fillId="20" borderId="14" xfId="0" applyNumberFormat="1" applyFont="1" applyFill="1" applyBorder="1" applyAlignment="1" applyProtection="1">
      <alignment horizontal="center"/>
    </xf>
    <xf numFmtId="3" fontId="92" fillId="20" borderId="19" xfId="0" applyNumberFormat="1" applyFont="1" applyFill="1" applyBorder="1" applyAlignment="1" applyProtection="1">
      <alignment horizontal="center"/>
    </xf>
    <xf numFmtId="0" fontId="85" fillId="20" borderId="27" xfId="0" applyFont="1" applyFill="1" applyBorder="1" applyAlignment="1" applyProtection="1">
      <alignment horizontal="center" vertical="center" wrapText="1"/>
    </xf>
    <xf numFmtId="0" fontId="86" fillId="20" borderId="74" xfId="0" applyFont="1" applyFill="1" applyBorder="1" applyAlignment="1">
      <alignment horizontal="center" vertical="center" wrapText="1"/>
    </xf>
    <xf numFmtId="164" fontId="85" fillId="20" borderId="27" xfId="0" applyNumberFormat="1" applyFont="1" applyFill="1" applyBorder="1" applyAlignment="1" applyProtection="1">
      <alignment horizontal="center" vertical="center" wrapText="1"/>
    </xf>
    <xf numFmtId="0" fontId="92" fillId="20" borderId="28" xfId="0" applyFont="1" applyFill="1" applyBorder="1" applyAlignment="1">
      <alignment horizontal="center" vertical="center" wrapText="1"/>
    </xf>
    <xf numFmtId="164" fontId="85" fillId="20" borderId="27" xfId="0" applyNumberFormat="1" applyFont="1" applyFill="1" applyBorder="1" applyAlignment="1" applyProtection="1">
      <alignment horizontal="center" vertical="center"/>
    </xf>
    <xf numFmtId="3" fontId="91" fillId="11" borderId="8" xfId="0" applyNumberFormat="1" applyFont="1" applyFill="1" applyBorder="1" applyAlignment="1" applyProtection="1">
      <alignment horizontal="left" vertical="center"/>
    </xf>
    <xf numFmtId="0" fontId="91" fillId="11" borderId="2" xfId="0" applyFont="1" applyFill="1" applyBorder="1" applyAlignment="1">
      <alignment horizontal="center" vertical="center"/>
    </xf>
    <xf numFmtId="164" fontId="91" fillId="11" borderId="8" xfId="0" applyNumberFormat="1" applyFont="1" applyFill="1" applyBorder="1" applyAlignment="1" applyProtection="1">
      <alignment horizontal="left" vertical="center"/>
    </xf>
    <xf numFmtId="0" fontId="91" fillId="11" borderId="26" xfId="0" applyFont="1" applyFill="1" applyBorder="1" applyAlignment="1" applyProtection="1">
      <alignment horizontal="center" vertical="center"/>
    </xf>
    <xf numFmtId="0" fontId="91" fillId="11" borderId="18" xfId="0" applyFont="1" applyFill="1" applyBorder="1" applyAlignment="1" applyProtection="1">
      <alignment horizontal="center" vertical="center"/>
    </xf>
    <xf numFmtId="164" fontId="91" fillId="11" borderId="14" xfId="0" applyNumberFormat="1" applyFont="1" applyFill="1" applyBorder="1" applyAlignment="1" applyProtection="1">
      <alignment horizontal="left" vertical="center"/>
    </xf>
    <xf numFmtId="0" fontId="91" fillId="11" borderId="19" xfId="0" applyFont="1" applyFill="1" applyBorder="1" applyAlignment="1" applyProtection="1">
      <alignment horizontal="center" vertical="center"/>
    </xf>
    <xf numFmtId="0" fontId="91" fillId="11" borderId="28" xfId="0" applyFont="1" applyFill="1" applyBorder="1" applyAlignment="1" applyProtection="1">
      <alignment horizontal="center" vertical="center"/>
    </xf>
    <xf numFmtId="164" fontId="91" fillId="16" borderId="14" xfId="0" applyNumberFormat="1" applyFont="1" applyFill="1" applyBorder="1" applyAlignment="1" applyProtection="1">
      <alignment horizontal="left" vertical="center" indent="1"/>
    </xf>
    <xf numFmtId="0" fontId="90" fillId="16" borderId="19" xfId="0" applyFont="1" applyFill="1" applyBorder="1" applyAlignment="1" applyProtection="1">
      <alignment horizontal="center" vertical="center"/>
    </xf>
    <xf numFmtId="164" fontId="91" fillId="16" borderId="8" xfId="0" applyNumberFormat="1" applyFont="1" applyFill="1" applyBorder="1" applyAlignment="1" applyProtection="1">
      <alignment horizontal="left" vertical="center" indent="1"/>
    </xf>
    <xf numFmtId="1" fontId="90" fillId="16" borderId="10" xfId="0" applyNumberFormat="1" applyFont="1" applyFill="1" applyBorder="1" applyAlignment="1" applyProtection="1">
      <alignment horizontal="center" vertical="center"/>
    </xf>
    <xf numFmtId="1" fontId="90" fillId="16" borderId="18" xfId="0" applyNumberFormat="1" applyFont="1" applyFill="1" applyBorder="1" applyAlignment="1" applyProtection="1">
      <alignment horizontal="center" vertical="center"/>
    </xf>
    <xf numFmtId="0" fontId="91" fillId="16" borderId="14" xfId="0" applyFont="1" applyFill="1" applyBorder="1" applyAlignment="1">
      <alignment horizontal="left" vertical="center" indent="1"/>
    </xf>
    <xf numFmtId="0" fontId="90" fillId="16" borderId="19" xfId="0" applyFont="1" applyFill="1" applyBorder="1" applyAlignment="1">
      <alignment horizontal="left" vertical="center"/>
    </xf>
    <xf numFmtId="0" fontId="90" fillId="16" borderId="10" xfId="0" applyFont="1" applyFill="1" applyBorder="1" applyAlignment="1" applyProtection="1">
      <alignment horizontal="center" vertical="center"/>
    </xf>
    <xf numFmtId="3" fontId="91" fillId="11" borderId="9" xfId="0" applyNumberFormat="1" applyFont="1" applyFill="1" applyBorder="1" applyAlignment="1">
      <alignment horizontal="left" vertical="center" wrapText="1"/>
    </xf>
    <xf numFmtId="49" fontId="91" fillId="11" borderId="18" xfId="0" applyNumberFormat="1" applyFont="1" applyFill="1" applyBorder="1" applyAlignment="1">
      <alignment horizontal="center" vertical="center"/>
    </xf>
    <xf numFmtId="0" fontId="91" fillId="11" borderId="6" xfId="0" applyFont="1" applyFill="1" applyBorder="1" applyAlignment="1">
      <alignment horizontal="left" vertical="center" wrapText="1"/>
    </xf>
    <xf numFmtId="49" fontId="91" fillId="11" borderId="26" xfId="0" applyNumberFormat="1" applyFont="1" applyFill="1" applyBorder="1" applyAlignment="1">
      <alignment horizontal="center" vertical="center"/>
    </xf>
    <xf numFmtId="3" fontId="91" fillId="11" borderId="24" xfId="0" applyNumberFormat="1" applyFont="1" applyFill="1" applyBorder="1" applyAlignment="1">
      <alignment horizontal="left" vertical="center" wrapText="1"/>
    </xf>
    <xf numFmtId="49" fontId="91" fillId="11" borderId="24" xfId="0" applyNumberFormat="1" applyFont="1" applyFill="1" applyBorder="1" applyAlignment="1">
      <alignment horizontal="center" vertical="center"/>
    </xf>
    <xf numFmtId="164" fontId="91" fillId="11" borderId="9" xfId="0" applyNumberFormat="1" applyFont="1" applyFill="1" applyBorder="1" applyAlignment="1">
      <alignment horizontal="left" vertical="center" wrapText="1"/>
    </xf>
    <xf numFmtId="49" fontId="91" fillId="11" borderId="18" xfId="0" applyNumberFormat="1" applyFont="1" applyFill="1" applyBorder="1" applyAlignment="1">
      <alignment horizontal="center" vertical="center"/>
    </xf>
    <xf numFmtId="3" fontId="91" fillId="11" borderId="21" xfId="0" applyNumberFormat="1" applyFont="1" applyFill="1" applyBorder="1" applyAlignment="1">
      <alignment horizontal="left" vertical="center" wrapText="1"/>
    </xf>
    <xf numFmtId="49" fontId="91" fillId="11" borderId="2" xfId="0" applyNumberFormat="1" applyFont="1" applyFill="1" applyBorder="1" applyAlignment="1">
      <alignment horizontal="center" vertical="center"/>
    </xf>
    <xf numFmtId="164" fontId="91" fillId="11" borderId="6" xfId="0" applyNumberFormat="1" applyFont="1" applyFill="1" applyBorder="1" applyAlignment="1">
      <alignment horizontal="left" vertical="center" wrapText="1"/>
    </xf>
    <xf numFmtId="0" fontId="91" fillId="11" borderId="31" xfId="0" applyFont="1" applyFill="1" applyBorder="1" applyAlignment="1">
      <alignment horizontal="left" vertical="center" wrapText="1"/>
    </xf>
    <xf numFmtId="49" fontId="91" fillId="11" borderId="23" xfId="0" applyNumberFormat="1" applyFont="1" applyFill="1" applyBorder="1" applyAlignment="1">
      <alignment horizontal="center" vertical="center"/>
    </xf>
    <xf numFmtId="3" fontId="91" fillId="11" borderId="30" xfId="0" applyNumberFormat="1" applyFont="1" applyFill="1" applyBorder="1" applyAlignment="1">
      <alignment horizontal="left" vertical="center" wrapText="1"/>
    </xf>
    <xf numFmtId="0" fontId="91" fillId="11" borderId="21" xfId="0" applyFont="1" applyFill="1" applyBorder="1" applyAlignment="1">
      <alignment horizontal="left" vertical="center" wrapText="1"/>
    </xf>
    <xf numFmtId="49" fontId="91" fillId="11" borderId="19" xfId="0" applyNumberFormat="1" applyFont="1" applyFill="1" applyBorder="1" applyAlignment="1">
      <alignment horizontal="center" vertical="center"/>
    </xf>
    <xf numFmtId="0" fontId="91" fillId="11" borderId="30" xfId="0" applyFont="1" applyFill="1" applyBorder="1" applyAlignment="1">
      <alignment horizontal="left" vertical="center" wrapText="1"/>
    </xf>
    <xf numFmtId="164" fontId="91" fillId="11" borderId="21" xfId="0" applyNumberFormat="1" applyFont="1" applyFill="1" applyBorder="1" applyAlignment="1">
      <alignment horizontal="left" vertical="center" wrapText="1"/>
    </xf>
    <xf numFmtId="0" fontId="91" fillId="11" borderId="18" xfId="0" applyFont="1" applyFill="1" applyBorder="1" applyAlignment="1">
      <alignment horizontal="left" vertical="center" wrapText="1"/>
    </xf>
    <xf numFmtId="3" fontId="91" fillId="11" borderId="18" xfId="0" applyNumberFormat="1" applyFont="1" applyFill="1" applyBorder="1" applyAlignment="1">
      <alignment horizontal="left" vertical="center" wrapText="1"/>
    </xf>
    <xf numFmtId="38" fontId="86" fillId="21" borderId="9" xfId="0" applyNumberFormat="1" applyFont="1" applyFill="1" applyBorder="1" applyAlignment="1">
      <alignment horizontal="right"/>
    </xf>
    <xf numFmtId="38" fontId="86" fillId="21" borderId="8" xfId="0" applyNumberFormat="1" applyFont="1" applyFill="1" applyBorder="1" applyAlignment="1">
      <alignment horizontal="right"/>
    </xf>
    <xf numFmtId="38" fontId="86" fillId="21" borderId="10" xfId="0" applyNumberFormat="1" applyFont="1" applyFill="1" applyBorder="1" applyAlignment="1">
      <alignment horizontal="right"/>
    </xf>
    <xf numFmtId="0" fontId="91" fillId="11" borderId="45" xfId="0" applyFont="1" applyFill="1" applyBorder="1" applyAlignment="1" applyProtection="1">
      <alignment horizontal="left" vertical="center"/>
    </xf>
    <xf numFmtId="0" fontId="91" fillId="11" borderId="11" xfId="0" applyFont="1" applyFill="1" applyBorder="1" applyAlignment="1" applyProtection="1">
      <alignment horizontal="center" vertical="center"/>
    </xf>
    <xf numFmtId="0" fontId="91" fillId="11" borderId="38" xfId="0" applyFont="1" applyFill="1" applyBorder="1" applyAlignment="1" applyProtection="1">
      <alignment horizontal="left" vertical="center"/>
    </xf>
    <xf numFmtId="0" fontId="91" fillId="11" borderId="38" xfId="0" applyFont="1" applyFill="1" applyBorder="1" applyAlignment="1" applyProtection="1">
      <alignment horizontal="left" vertical="center" wrapText="1"/>
    </xf>
    <xf numFmtId="0" fontId="91" fillId="11" borderId="38" xfId="0" applyFont="1" applyFill="1" applyBorder="1" applyAlignment="1" applyProtection="1">
      <alignment horizontal="left" vertical="center" indent="1"/>
    </xf>
    <xf numFmtId="0" fontId="101" fillId="20" borderId="21" xfId="0" applyFont="1" applyFill="1" applyBorder="1" applyAlignment="1">
      <alignment horizontal="left" vertical="center"/>
    </xf>
    <xf numFmtId="0" fontId="101" fillId="20" borderId="14" xfId="0" applyFont="1" applyFill="1" applyBorder="1" applyAlignment="1">
      <alignment horizontal="left" vertical="center"/>
    </xf>
    <xf numFmtId="0" fontId="101" fillId="20" borderId="19" xfId="0" applyFont="1" applyFill="1" applyBorder="1" applyAlignment="1">
      <alignment horizontal="left" vertical="center"/>
    </xf>
    <xf numFmtId="0" fontId="85" fillId="16" borderId="3" xfId="0" applyFont="1" applyFill="1" applyBorder="1" applyAlignment="1" applyProtection="1">
      <alignment vertical="center"/>
    </xf>
    <xf numFmtId="0" fontId="91" fillId="0" borderId="136" xfId="0" applyFont="1" applyBorder="1" applyAlignment="1">
      <alignment horizontal="centerContinuous" vertical="center"/>
    </xf>
    <xf numFmtId="0" fontId="86" fillId="0" borderId="137" xfId="0" applyFont="1" applyBorder="1" applyAlignment="1">
      <alignment horizontal="centerContinuous" vertical="center"/>
    </xf>
    <xf numFmtId="0" fontId="92" fillId="0" borderId="137" xfId="0" applyFont="1" applyBorder="1" applyAlignment="1">
      <alignment horizontal="centerContinuous" vertical="center"/>
    </xf>
    <xf numFmtId="0" fontId="91" fillId="0" borderId="138" xfId="0" applyFont="1" applyBorder="1" applyAlignment="1">
      <alignment horizontal="center"/>
    </xf>
    <xf numFmtId="0" fontId="92" fillId="20" borderId="4" xfId="4" applyFont="1" applyFill="1" applyBorder="1" applyAlignment="1">
      <alignment horizontal="left" vertical="center"/>
    </xf>
    <xf numFmtId="0" fontId="92" fillId="20" borderId="5" xfId="4" applyFont="1" applyFill="1" applyBorder="1" applyAlignment="1">
      <alignment horizontal="left" vertical="center"/>
    </xf>
    <xf numFmtId="0" fontId="92" fillId="20" borderId="9" xfId="4" applyNumberFormat="1" applyFont="1" applyFill="1" applyBorder="1" applyAlignment="1">
      <alignment vertical="center"/>
    </xf>
    <xf numFmtId="0" fontId="92" fillId="20" borderId="8" xfId="4" applyNumberFormat="1" applyFont="1" applyFill="1" applyBorder="1" applyAlignment="1">
      <alignment vertical="center"/>
    </xf>
    <xf numFmtId="0" fontId="92" fillId="20" borderId="10" xfId="4" applyNumberFormat="1" applyFont="1" applyFill="1" applyBorder="1" applyAlignment="1">
      <alignment vertical="center"/>
    </xf>
    <xf numFmtId="0" fontId="80" fillId="0" borderId="0" xfId="9" quotePrefix="1" applyNumberFormat="1" applyFont="1"/>
    <xf numFmtId="0" fontId="138" fillId="17" borderId="133" xfId="9" applyFont="1" applyFill="1" applyBorder="1" applyAlignment="1" applyProtection="1">
      <alignment horizontal="left" vertical="top" wrapText="1"/>
    </xf>
    <xf numFmtId="49" fontId="138" fillId="17" borderId="133" xfId="9" applyNumberFormat="1" applyFont="1" applyFill="1" applyBorder="1" applyAlignment="1" applyProtection="1">
      <alignment horizontal="center" vertical="top"/>
    </xf>
    <xf numFmtId="0" fontId="138" fillId="17" borderId="133" xfId="9" applyFont="1" applyFill="1" applyBorder="1" applyAlignment="1" applyProtection="1">
      <alignment vertical="top"/>
    </xf>
    <xf numFmtId="38" fontId="138" fillId="17" borderId="133" xfId="9" applyNumberFormat="1" applyFont="1" applyFill="1" applyBorder="1" applyAlignment="1" applyProtection="1">
      <alignment horizontal="right" vertical="top"/>
    </xf>
    <xf numFmtId="38" fontId="138" fillId="17" borderId="133" xfId="9" applyNumberFormat="1" applyFont="1" applyFill="1" applyBorder="1" applyAlignment="1" applyProtection="1">
      <alignment vertical="top"/>
    </xf>
    <xf numFmtId="0" fontId="80" fillId="0" borderId="133" xfId="9" applyBorder="1" applyAlignment="1" applyProtection="1">
      <alignment horizontal="left" vertical="top" wrapText="1"/>
      <protection locked="0"/>
    </xf>
    <xf numFmtId="0" fontId="80" fillId="0" borderId="133" xfId="9" applyBorder="1" applyAlignment="1" applyProtection="1">
      <alignment vertical="top"/>
      <protection locked="0"/>
    </xf>
    <xf numFmtId="0" fontId="80" fillId="0" borderId="133" xfId="9" applyFont="1" applyBorder="1" applyAlignment="1" applyProtection="1">
      <alignment horizontal="left" vertical="top" wrapText="1"/>
      <protection locked="0"/>
    </xf>
    <xf numFmtId="0" fontId="80" fillId="0" borderId="133" xfId="9" applyFont="1" applyBorder="1" applyAlignment="1" applyProtection="1">
      <alignment vertical="top"/>
      <protection locked="0"/>
    </xf>
    <xf numFmtId="0" fontId="80" fillId="0" borderId="0" xfId="9" applyAlignment="1">
      <alignment horizontal="center" vertical="center" wrapText="1"/>
    </xf>
    <xf numFmtId="0" fontId="80" fillId="0" borderId="0" xfId="9" applyFont="1" applyAlignment="1">
      <alignment horizontal="left" vertical="center" wrapText="1"/>
    </xf>
    <xf numFmtId="0" fontId="80" fillId="0" borderId="0" xfId="9" applyFont="1" applyAlignment="1">
      <alignment vertical="center"/>
    </xf>
    <xf numFmtId="0" fontId="80" fillId="0" borderId="0" xfId="9" applyAlignment="1">
      <alignment vertical="center"/>
    </xf>
    <xf numFmtId="0" fontId="138" fillId="0" borderId="75" xfId="9" applyFont="1" applyBorder="1" applyAlignment="1">
      <alignment horizontal="left" vertical="top"/>
    </xf>
    <xf numFmtId="0" fontId="138" fillId="0" borderId="15" xfId="9" applyFont="1" applyBorder="1" applyAlignment="1">
      <alignment horizontal="left" vertical="top"/>
    </xf>
    <xf numFmtId="0" fontId="138" fillId="0" borderId="76" xfId="9" applyFont="1" applyBorder="1" applyAlignment="1">
      <alignment horizontal="left" vertical="top"/>
    </xf>
    <xf numFmtId="0" fontId="24" fillId="0" borderId="0" xfId="2" applyNumberFormat="1" applyAlignment="1" applyProtection="1">
      <alignment vertical="center"/>
    </xf>
    <xf numFmtId="0" fontId="91" fillId="0" borderId="46" xfId="4" applyFont="1" applyFill="1" applyBorder="1" applyAlignment="1" applyProtection="1"/>
    <xf numFmtId="49" fontId="80" fillId="0" borderId="133" xfId="9" applyNumberFormat="1" applyBorder="1" applyAlignment="1" applyProtection="1">
      <alignment horizontal="center" vertical="center"/>
      <protection locked="0"/>
    </xf>
    <xf numFmtId="49" fontId="80" fillId="0" borderId="133" xfId="9" applyNumberFormat="1" applyFont="1" applyBorder="1" applyAlignment="1" applyProtection="1">
      <alignment horizontal="center" vertical="center"/>
      <protection locked="0"/>
    </xf>
    <xf numFmtId="3" fontId="91" fillId="22" borderId="31" xfId="0" applyNumberFormat="1" applyFont="1" applyFill="1" applyBorder="1" applyAlignment="1">
      <alignment horizontal="left" vertical="center" wrapText="1" indent="1"/>
    </xf>
    <xf numFmtId="49" fontId="91" fillId="22" borderId="23" xfId="0" applyNumberFormat="1" applyFont="1" applyFill="1" applyBorder="1" applyAlignment="1">
      <alignment horizontal="center" vertical="center"/>
    </xf>
    <xf numFmtId="38" fontId="86" fillId="22" borderId="23" xfId="0" applyNumberFormat="1" applyFont="1" applyFill="1" applyBorder="1" applyAlignment="1">
      <alignment horizontal="right"/>
    </xf>
    <xf numFmtId="38" fontId="86" fillId="22" borderId="2" xfId="0" applyNumberFormat="1" applyFont="1" applyFill="1" applyBorder="1" applyAlignment="1">
      <alignment horizontal="right"/>
    </xf>
    <xf numFmtId="38" fontId="86" fillId="22" borderId="18" xfId="0" applyNumberFormat="1" applyFont="1" applyFill="1" applyBorder="1" applyAlignment="1">
      <alignment horizontal="right"/>
    </xf>
    <xf numFmtId="49" fontId="91" fillId="22" borderId="31" xfId="0" applyNumberFormat="1" applyFont="1" applyFill="1" applyBorder="1" applyAlignment="1">
      <alignment horizontal="center" vertical="center"/>
    </xf>
    <xf numFmtId="38" fontId="86" fillId="22" borderId="77" xfId="0" applyNumberFormat="1" applyFont="1" applyFill="1" applyBorder="1" applyAlignment="1">
      <alignment horizontal="right"/>
    </xf>
    <xf numFmtId="49" fontId="91" fillId="22" borderId="77" xfId="0" applyNumberFormat="1" applyFont="1" applyFill="1" applyBorder="1" applyAlignment="1">
      <alignment horizontal="center" vertical="center"/>
    </xf>
    <xf numFmtId="0" fontId="91" fillId="22" borderId="25" xfId="0" applyNumberFormat="1" applyFont="1" applyFill="1" applyBorder="1" applyAlignment="1">
      <alignment horizontal="center" vertical="center"/>
    </xf>
    <xf numFmtId="38" fontId="86" fillId="22" borderId="25" xfId="0" applyNumberFormat="1" applyFont="1" applyFill="1" applyBorder="1" applyAlignment="1">
      <alignment horizontal="right"/>
    </xf>
    <xf numFmtId="0" fontId="91" fillId="22" borderId="23" xfId="0" applyFont="1" applyFill="1" applyBorder="1" applyAlignment="1">
      <alignment horizontal="center" vertical="center"/>
    </xf>
    <xf numFmtId="38" fontId="86" fillId="22" borderId="24" xfId="0" applyNumberFormat="1" applyFont="1" applyFill="1" applyBorder="1" applyAlignment="1">
      <alignment horizontal="right"/>
    </xf>
    <xf numFmtId="3" fontId="91" fillId="22" borderId="23" xfId="0" applyNumberFormat="1" applyFont="1" applyFill="1" applyBorder="1" applyAlignment="1">
      <alignment horizontal="left" vertical="center" indent="1"/>
    </xf>
    <xf numFmtId="0" fontId="91" fillId="22" borderId="23" xfId="0" applyFont="1" applyFill="1" applyBorder="1" applyAlignment="1">
      <alignment horizontal="center" vertical="top"/>
    </xf>
    <xf numFmtId="0" fontId="92" fillId="22" borderId="77" xfId="0" applyFont="1" applyFill="1" applyBorder="1" applyAlignment="1">
      <alignment horizontal="left" vertical="center" indent="1"/>
    </xf>
    <xf numFmtId="38" fontId="86" fillId="22" borderId="20" xfId="0" applyNumberFormat="1" applyFont="1" applyFill="1" applyBorder="1" applyAlignment="1">
      <alignment horizontal="right"/>
    </xf>
    <xf numFmtId="38" fontId="86" fillId="22" borderId="22" xfId="0" applyNumberFormat="1" applyFont="1" applyFill="1" applyBorder="1" applyAlignment="1">
      <alignment horizontal="right"/>
    </xf>
    <xf numFmtId="38" fontId="86" fillId="22" borderId="26" xfId="0" applyNumberFormat="1" applyFont="1" applyFill="1" applyBorder="1" applyAlignment="1">
      <alignment horizontal="right"/>
    </xf>
    <xf numFmtId="3" fontId="91" fillId="22" borderId="32" xfId="0" applyNumberFormat="1" applyFont="1" applyFill="1" applyBorder="1" applyAlignment="1">
      <alignment horizontal="left" vertical="center" wrapText="1" indent="1"/>
    </xf>
    <xf numFmtId="49" fontId="91" fillId="22" borderId="25" xfId="0" applyNumberFormat="1" applyFont="1" applyFill="1" applyBorder="1" applyAlignment="1">
      <alignment horizontal="center" vertical="center"/>
    </xf>
    <xf numFmtId="38" fontId="86" fillId="22" borderId="23" xfId="0" applyNumberFormat="1" applyFont="1" applyFill="1" applyBorder="1" applyAlignment="1" applyProtection="1">
      <alignment horizontal="right"/>
    </xf>
    <xf numFmtId="3" fontId="91" fillId="22" borderId="32" xfId="0" applyNumberFormat="1" applyFont="1" applyFill="1" applyBorder="1" applyAlignment="1">
      <alignment horizontal="left" vertical="top" wrapText="1" indent="1"/>
    </xf>
    <xf numFmtId="49" fontId="90" fillId="22" borderId="78" xfId="0" applyNumberFormat="1" applyFont="1" applyFill="1" applyBorder="1" applyAlignment="1">
      <alignment horizontal="center" vertical="top"/>
    </xf>
    <xf numFmtId="3" fontId="91" fillId="22" borderId="23" xfId="0" applyNumberFormat="1" applyFont="1" applyFill="1" applyBorder="1" applyAlignment="1">
      <alignment horizontal="left" vertical="center" wrapText="1" indent="1"/>
    </xf>
    <xf numFmtId="3" fontId="91" fillId="22" borderId="31" xfId="0" applyNumberFormat="1" applyFont="1" applyFill="1" applyBorder="1" applyAlignment="1">
      <alignment horizontal="left" vertical="top" wrapText="1" indent="1"/>
    </xf>
    <xf numFmtId="0" fontId="90" fillId="22" borderId="77" xfId="0" applyFont="1" applyFill="1" applyBorder="1" applyAlignment="1">
      <alignment vertical="top"/>
    </xf>
    <xf numFmtId="3" fontId="91" fillId="22" borderId="31" xfId="0" applyNumberFormat="1" applyFont="1" applyFill="1" applyBorder="1" applyAlignment="1">
      <alignment horizontal="left" vertical="center" indent="1"/>
    </xf>
    <xf numFmtId="0" fontId="91" fillId="22" borderId="77" xfId="0" applyFont="1" applyFill="1" applyBorder="1" applyAlignment="1">
      <alignment horizontal="center" vertical="center"/>
    </xf>
    <xf numFmtId="0" fontId="91" fillId="22" borderId="23" xfId="0" applyFont="1" applyFill="1" applyBorder="1" applyAlignment="1">
      <alignment horizontal="center" vertical="center" wrapText="1"/>
    </xf>
    <xf numFmtId="49" fontId="91" fillId="22" borderId="23" xfId="0" applyNumberFormat="1" applyFont="1" applyFill="1" applyBorder="1" applyAlignment="1">
      <alignment horizontal="center" vertical="top" wrapText="1"/>
    </xf>
    <xf numFmtId="3" fontId="91" fillId="22" borderId="31" xfId="0" applyNumberFormat="1" applyFont="1" applyFill="1" applyBorder="1" applyAlignment="1">
      <alignment horizontal="left" vertical="top" indent="1"/>
    </xf>
    <xf numFmtId="38" fontId="86" fillId="22" borderId="17" xfId="0" applyNumberFormat="1" applyFont="1" applyFill="1" applyBorder="1" applyAlignment="1">
      <alignment horizontal="right"/>
    </xf>
    <xf numFmtId="0" fontId="91" fillId="22" borderId="31" xfId="0" applyFont="1" applyFill="1" applyBorder="1" applyAlignment="1">
      <alignment horizontal="left" vertical="center" wrapText="1" indent="1"/>
    </xf>
    <xf numFmtId="49" fontId="90" fillId="22" borderId="78" xfId="0" applyNumberFormat="1" applyFont="1" applyFill="1" applyBorder="1" applyAlignment="1">
      <alignment horizontal="center" vertical="center"/>
    </xf>
    <xf numFmtId="38" fontId="86" fillId="22" borderId="24" xfId="0" applyNumberFormat="1" applyFont="1" applyFill="1" applyBorder="1" applyAlignment="1" applyProtection="1">
      <alignment horizontal="right"/>
    </xf>
    <xf numFmtId="38" fontId="86" fillId="22" borderId="25" xfId="0" applyNumberFormat="1" applyFont="1" applyFill="1" applyBorder="1" applyAlignment="1" applyProtection="1">
      <alignment horizontal="right"/>
    </xf>
    <xf numFmtId="0" fontId="90" fillId="22" borderId="77" xfId="0" applyFont="1" applyFill="1" applyBorder="1" applyAlignment="1">
      <alignment horizontal="left" vertical="top" wrapText="1" indent="1"/>
    </xf>
    <xf numFmtId="0" fontId="91" fillId="22" borderId="79" xfId="0" applyFont="1" applyFill="1" applyBorder="1" applyAlignment="1" applyProtection="1">
      <alignment horizontal="left" vertical="center" wrapText="1" indent="1"/>
    </xf>
    <xf numFmtId="0" fontId="90" fillId="22" borderId="77" xfId="0" applyFont="1" applyFill="1" applyBorder="1" applyAlignment="1" applyProtection="1">
      <alignment horizontal="left" vertical="center"/>
    </xf>
    <xf numFmtId="38" fontId="86" fillId="22" borderId="31" xfId="0" applyNumberFormat="1" applyFont="1" applyFill="1" applyBorder="1" applyAlignment="1" applyProtection="1">
      <alignment horizontal="right"/>
    </xf>
    <xf numFmtId="0" fontId="91" fillId="22" borderId="79" xfId="0" applyFont="1" applyFill="1" applyBorder="1" applyAlignment="1" applyProtection="1">
      <alignment horizontal="left" vertical="center" indent="1"/>
    </xf>
    <xf numFmtId="0" fontId="90" fillId="22" borderId="77" xfId="0" applyFont="1" applyFill="1" applyBorder="1" applyAlignment="1" applyProtection="1">
      <alignment horizontal="center" vertical="center"/>
    </xf>
    <xf numFmtId="37" fontId="86" fillId="22" borderId="31" xfId="0" applyNumberFormat="1" applyFont="1" applyFill="1" applyBorder="1" applyAlignment="1" applyProtection="1">
      <alignment horizontal="right"/>
    </xf>
    <xf numFmtId="37" fontId="86" fillId="22" borderId="23" xfId="0" applyNumberFormat="1" applyFont="1" applyFill="1" applyBorder="1" applyAlignment="1" applyProtection="1">
      <alignment horizontal="right"/>
    </xf>
    <xf numFmtId="0" fontId="90" fillId="22" borderId="77" xfId="0" applyFont="1" applyFill="1" applyBorder="1" applyAlignment="1" applyProtection="1">
      <alignment horizontal="left" vertical="center" indent="2"/>
    </xf>
    <xf numFmtId="0" fontId="91" fillId="22" borderId="66" xfId="0" applyFont="1" applyFill="1" applyBorder="1" applyAlignment="1" applyProtection="1">
      <alignment horizontal="left" vertical="top" wrapText="1" indent="1"/>
    </xf>
    <xf numFmtId="49" fontId="91" fillId="22" borderId="24" xfId="0" applyNumberFormat="1" applyFont="1" applyFill="1" applyBorder="1" applyAlignment="1">
      <alignment horizontal="center" vertical="center"/>
    </xf>
    <xf numFmtId="38" fontId="86" fillId="22" borderId="30" xfId="0" applyNumberFormat="1" applyFont="1" applyFill="1" applyBorder="1" applyAlignment="1" applyProtection="1">
      <alignment horizontal="right"/>
    </xf>
    <xf numFmtId="49" fontId="91" fillId="22" borderId="79" xfId="0" applyNumberFormat="1" applyFont="1" applyFill="1" applyBorder="1" applyAlignment="1" applyProtection="1">
      <alignment horizontal="left" vertical="top" indent="1"/>
    </xf>
    <xf numFmtId="49" fontId="91" fillId="22" borderId="23" xfId="0" applyNumberFormat="1" applyFont="1" applyFill="1" applyBorder="1" applyAlignment="1">
      <alignment horizontal="center" vertical="top"/>
    </xf>
    <xf numFmtId="38" fontId="86" fillId="22" borderId="3" xfId="0" applyNumberFormat="1" applyFont="1" applyFill="1" applyBorder="1" applyAlignment="1" applyProtection="1">
      <alignment horizontal="right"/>
    </xf>
    <xf numFmtId="49" fontId="90" fillId="22" borderId="77" xfId="0" applyNumberFormat="1" applyFont="1" applyFill="1" applyBorder="1" applyAlignment="1" applyProtection="1">
      <alignment horizontal="center" vertical="center"/>
    </xf>
    <xf numFmtId="1" fontId="90" fillId="22" borderId="77" xfId="0" applyNumberFormat="1" applyFont="1" applyFill="1" applyBorder="1" applyAlignment="1" applyProtection="1">
      <alignment horizontal="center" vertical="center"/>
    </xf>
    <xf numFmtId="38" fontId="86" fillId="22" borderId="17" xfId="0" applyNumberFormat="1" applyFont="1" applyFill="1" applyBorder="1" applyAlignment="1" applyProtection="1">
      <alignment horizontal="right"/>
    </xf>
    <xf numFmtId="38" fontId="86" fillId="22" borderId="32" xfId="0" applyNumberFormat="1" applyFont="1" applyFill="1" applyBorder="1" applyAlignment="1" applyProtection="1">
      <alignment horizontal="right"/>
    </xf>
    <xf numFmtId="0" fontId="91" fillId="22" borderId="79" xfId="0" applyFont="1" applyFill="1" applyBorder="1" applyAlignment="1" applyProtection="1">
      <alignment horizontal="left" indent="1"/>
    </xf>
    <xf numFmtId="0" fontId="90" fillId="22" borderId="77" xfId="0" applyFont="1" applyFill="1" applyBorder="1" applyAlignment="1" applyProtection="1">
      <alignment horizontal="center"/>
    </xf>
    <xf numFmtId="0" fontId="91" fillId="22" borderId="31" xfId="0" applyFont="1" applyFill="1" applyBorder="1" applyAlignment="1" applyProtection="1">
      <alignment horizontal="left" vertical="center" indent="1"/>
    </xf>
    <xf numFmtId="0" fontId="90" fillId="22" borderId="23" xfId="0" applyFont="1" applyFill="1" applyBorder="1" applyAlignment="1" applyProtection="1">
      <alignment horizontal="center" vertical="center"/>
    </xf>
    <xf numFmtId="0" fontId="91" fillId="22" borderId="77" xfId="0" applyFont="1" applyFill="1" applyBorder="1" applyAlignment="1">
      <alignment vertical="center"/>
    </xf>
    <xf numFmtId="49" fontId="91" fillId="22" borderId="24" xfId="0" applyNumberFormat="1" applyFont="1" applyFill="1" applyBorder="1" applyAlignment="1" applyProtection="1">
      <alignment horizontal="left" vertical="center" wrapText="1" indent="1"/>
    </xf>
    <xf numFmtId="49" fontId="91" fillId="22" borderId="80" xfId="0" applyNumberFormat="1" applyFont="1" applyFill="1" applyBorder="1" applyAlignment="1">
      <alignment horizontal="center" vertical="center"/>
    </xf>
    <xf numFmtId="0" fontId="91" fillId="22" borderId="66" xfId="0" applyFont="1" applyFill="1" applyBorder="1" applyAlignment="1" applyProtection="1">
      <alignment horizontal="left" wrapText="1" indent="1"/>
    </xf>
    <xf numFmtId="0" fontId="90" fillId="22" borderId="80" xfId="0" applyFont="1" applyFill="1" applyBorder="1" applyAlignment="1" applyProtection="1">
      <alignment horizontal="left" indent="2"/>
    </xf>
    <xf numFmtId="176" fontId="92" fillId="22" borderId="2" xfId="0" applyNumberFormat="1" applyFont="1" applyFill="1" applyBorder="1" applyAlignment="1" applyProtection="1">
      <alignment vertical="center"/>
    </xf>
    <xf numFmtId="38" fontId="92" fillId="22" borderId="2" xfId="0" applyNumberFormat="1" applyFont="1" applyFill="1" applyBorder="1" applyAlignment="1" applyProtection="1">
      <alignment horizontal="right" vertical="center"/>
    </xf>
    <xf numFmtId="38" fontId="92" fillId="22" borderId="2" xfId="0" applyNumberFormat="1" applyFont="1" applyFill="1" applyBorder="1" applyAlignment="1" applyProtection="1">
      <alignment vertical="center"/>
    </xf>
    <xf numFmtId="37" fontId="92" fillId="22" borderId="21" xfId="10" applyNumberFormat="1" applyFont="1" applyFill="1" applyBorder="1" applyAlignment="1" applyProtection="1">
      <alignment horizontal="right"/>
    </xf>
    <xf numFmtId="0" fontId="91" fillId="22" borderId="79" xfId="0" applyFont="1" applyFill="1" applyBorder="1" applyAlignment="1" applyProtection="1">
      <alignment horizontal="left" vertical="center" indent="2"/>
    </xf>
    <xf numFmtId="38" fontId="86" fillId="22" borderId="77" xfId="0" applyNumberFormat="1" applyFont="1" applyFill="1" applyBorder="1" applyAlignment="1" applyProtection="1">
      <alignment horizontal="right"/>
    </xf>
    <xf numFmtId="0" fontId="91" fillId="22" borderId="8" xfId="0" applyFont="1" applyFill="1" applyBorder="1" applyAlignment="1" applyProtection="1">
      <alignment horizontal="left" vertical="center" indent="2"/>
    </xf>
    <xf numFmtId="0" fontId="91" fillId="22" borderId="19" xfId="0" applyFont="1" applyFill="1" applyBorder="1" applyAlignment="1" applyProtection="1">
      <alignment horizontal="center" vertical="center"/>
    </xf>
    <xf numFmtId="38" fontId="86" fillId="22" borderId="20" xfId="0" applyNumberFormat="1" applyFont="1" applyFill="1" applyBorder="1" applyAlignment="1" applyProtection="1">
      <alignment horizontal="right"/>
    </xf>
    <xf numFmtId="0" fontId="91" fillId="22" borderId="77" xfId="0" applyFont="1" applyFill="1" applyBorder="1" applyAlignment="1" applyProtection="1">
      <alignment horizontal="center" vertical="center"/>
    </xf>
    <xf numFmtId="38" fontId="86" fillId="22" borderId="18" xfId="0" applyNumberFormat="1" applyFont="1" applyFill="1" applyBorder="1" applyAlignment="1" applyProtection="1">
      <alignment horizontal="right"/>
    </xf>
    <xf numFmtId="38" fontId="86" fillId="22" borderId="2" xfId="0" applyNumberFormat="1" applyFont="1" applyFill="1" applyBorder="1" applyAlignment="1" applyProtection="1">
      <alignment horizontal="right"/>
    </xf>
    <xf numFmtId="0" fontId="100" fillId="22" borderId="8" xfId="0" applyFont="1" applyFill="1" applyBorder="1" applyAlignment="1" applyProtection="1">
      <alignment horizontal="left" vertical="center" indent="1"/>
    </xf>
    <xf numFmtId="0" fontId="90" fillId="22" borderId="18" xfId="0" applyFont="1" applyFill="1" applyBorder="1" applyAlignment="1" applyProtection="1">
      <alignment horizontal="center"/>
    </xf>
    <xf numFmtId="38" fontId="86" fillId="22" borderId="22" xfId="0" applyNumberFormat="1" applyFont="1" applyFill="1" applyBorder="1" applyAlignment="1" applyProtection="1">
      <alignment horizontal="right"/>
    </xf>
    <xf numFmtId="38" fontId="86" fillId="22" borderId="7" xfId="0" applyNumberFormat="1" applyFont="1" applyFill="1" applyBorder="1" applyAlignment="1" applyProtection="1">
      <alignment horizontal="right"/>
    </xf>
    <xf numFmtId="38" fontId="86" fillId="22" borderId="0" xfId="0" applyNumberFormat="1" applyFont="1" applyFill="1" applyAlignment="1" applyProtection="1">
      <alignment horizontal="right"/>
    </xf>
    <xf numFmtId="38" fontId="86" fillId="22" borderId="18" xfId="0" applyNumberFormat="1" applyFont="1" applyFill="1" applyBorder="1" applyAlignment="1" applyProtection="1">
      <alignment horizontal="right" vertical="center"/>
      <protection locked="0"/>
    </xf>
    <xf numFmtId="38" fontId="86" fillId="22" borderId="2" xfId="0" applyNumberFormat="1" applyFont="1" applyFill="1" applyBorder="1" applyAlignment="1" applyProtection="1">
      <alignment horizontal="right" vertical="center"/>
      <protection locked="0"/>
    </xf>
    <xf numFmtId="38" fontId="86" fillId="22" borderId="23" xfId="0" applyNumberFormat="1" applyFont="1" applyFill="1" applyBorder="1" applyAlignment="1" applyProtection="1">
      <alignment horizontal="right" vertical="center"/>
      <protection locked="0"/>
    </xf>
    <xf numFmtId="38" fontId="86" fillId="22" borderId="18" xfId="0" applyNumberFormat="1" applyFont="1" applyFill="1" applyBorder="1" applyAlignment="1" applyProtection="1">
      <alignment horizontal="right" vertical="center"/>
    </xf>
    <xf numFmtId="38" fontId="86" fillId="22" borderId="2" xfId="0" applyNumberFormat="1" applyFont="1" applyFill="1" applyBorder="1" applyAlignment="1" applyProtection="1">
      <alignment horizontal="right" vertical="center"/>
    </xf>
    <xf numFmtId="0" fontId="91" fillId="22" borderId="23" xfId="0" applyFont="1" applyFill="1" applyBorder="1" applyAlignment="1">
      <alignment horizontal="left" vertical="center" wrapText="1" indent="1"/>
    </xf>
    <xf numFmtId="38" fontId="86" fillId="22" borderId="23" xfId="0" applyNumberFormat="1" applyFont="1" applyFill="1" applyBorder="1" applyAlignment="1" applyProtection="1">
      <alignment horizontal="right" vertical="center"/>
    </xf>
    <xf numFmtId="38" fontId="86" fillId="22" borderId="2" xfId="14" applyNumberFormat="1" applyFont="1" applyFill="1" applyBorder="1" applyAlignment="1" applyProtection="1">
      <alignment horizontal="right"/>
    </xf>
    <xf numFmtId="49" fontId="90" fillId="22" borderId="81" xfId="0" applyNumberFormat="1" applyFont="1" applyFill="1" applyBorder="1" applyAlignment="1" applyProtection="1">
      <alignment horizontal="center" vertical="center"/>
    </xf>
    <xf numFmtId="38" fontId="86" fillId="22" borderId="81" xfId="0" applyNumberFormat="1" applyFont="1" applyFill="1" applyBorder="1" applyAlignment="1" applyProtection="1">
      <alignment vertical="center"/>
    </xf>
    <xf numFmtId="49" fontId="90" fillId="22" borderId="35" xfId="0" applyNumberFormat="1" applyFont="1" applyFill="1" applyBorder="1" applyAlignment="1" applyProtection="1">
      <alignment horizontal="center" vertical="center"/>
    </xf>
    <xf numFmtId="38" fontId="86" fillId="22" borderId="81" xfId="0" applyNumberFormat="1" applyFont="1" applyFill="1" applyBorder="1" applyAlignment="1" applyProtection="1">
      <alignment horizontal="right" vertical="center"/>
    </xf>
    <xf numFmtId="49" fontId="90" fillId="22" borderId="35" xfId="0" applyNumberFormat="1" applyFont="1" applyFill="1" applyBorder="1" applyAlignment="1" applyProtection="1">
      <alignment horizontal="left" vertical="center" indent="2"/>
    </xf>
    <xf numFmtId="0" fontId="92" fillId="22" borderId="35" xfId="0" applyFont="1" applyFill="1" applyBorder="1" applyAlignment="1">
      <alignment horizontal="left" indent="2"/>
    </xf>
    <xf numFmtId="38" fontId="86" fillId="22" borderId="82" xfId="0" applyNumberFormat="1" applyFont="1" applyFill="1" applyBorder="1" applyAlignment="1" applyProtection="1"/>
    <xf numFmtId="38" fontId="86" fillId="22" borderId="81" xfId="0" applyNumberFormat="1" applyFont="1" applyFill="1" applyBorder="1" applyAlignment="1" applyProtection="1">
      <alignment horizontal="right"/>
    </xf>
    <xf numFmtId="0" fontId="91" fillId="22" borderId="83" xfId="0" applyFont="1" applyFill="1" applyBorder="1" applyAlignment="1" applyProtection="1">
      <alignment horizontal="left" vertical="center" indent="2"/>
    </xf>
    <xf numFmtId="0" fontId="91" fillId="22" borderId="81" xfId="0" applyFont="1" applyFill="1" applyBorder="1" applyAlignment="1" applyProtection="1">
      <alignment horizontal="center" vertical="center"/>
    </xf>
    <xf numFmtId="0" fontId="91" fillId="22" borderId="81" xfId="0" applyFont="1" applyFill="1" applyBorder="1" applyAlignment="1" applyProtection="1">
      <alignment horizontal="left" vertical="center" indent="1"/>
    </xf>
    <xf numFmtId="0" fontId="92" fillId="22" borderId="81" xfId="0" applyFont="1" applyFill="1" applyBorder="1" applyAlignment="1" applyProtection="1">
      <alignment vertical="center"/>
    </xf>
    <xf numFmtId="38" fontId="86" fillId="22" borderId="11" xfId="0" applyNumberFormat="1" applyFont="1" applyFill="1" applyBorder="1" applyAlignment="1" applyProtection="1">
      <alignment horizontal="right" vertical="center"/>
    </xf>
    <xf numFmtId="0" fontId="90" fillId="22" borderId="0" xfId="15" applyFont="1" applyFill="1" applyAlignment="1">
      <alignment vertical="center"/>
    </xf>
    <xf numFmtId="0" fontId="90" fillId="22" borderId="0" xfId="15" applyFont="1" applyFill="1" applyAlignment="1">
      <alignment horizontal="center" vertical="center"/>
    </xf>
    <xf numFmtId="0" fontId="90" fillId="22" borderId="0" xfId="15" applyFont="1" applyFill="1" applyAlignment="1">
      <alignment horizontal="right" vertical="center"/>
    </xf>
    <xf numFmtId="0" fontId="91" fillId="22" borderId="0" xfId="15" applyFont="1" applyFill="1" applyAlignment="1">
      <alignment horizontal="right" vertical="center" indent="3"/>
    </xf>
    <xf numFmtId="0" fontId="90" fillId="22" borderId="0" xfId="15" applyFont="1" applyFill="1" applyBorder="1" applyAlignment="1">
      <alignment horizontal="right" vertical="center"/>
    </xf>
    <xf numFmtId="3" fontId="91" fillId="22" borderId="84" xfId="15" applyNumberFormat="1" applyFont="1" applyFill="1" applyBorder="1" applyAlignment="1" applyProtection="1">
      <alignment vertical="center"/>
    </xf>
    <xf numFmtId="0" fontId="90" fillId="22" borderId="0" xfId="15" applyFont="1" applyFill="1" applyAlignment="1">
      <alignment horizontal="left" vertical="center"/>
    </xf>
    <xf numFmtId="0" fontId="91" fillId="22" borderId="0" xfId="15" applyFont="1" applyFill="1" applyAlignment="1">
      <alignment horizontal="right" vertical="center"/>
    </xf>
    <xf numFmtId="38" fontId="91" fillId="22" borderId="12" xfId="15" applyNumberFormat="1" applyFont="1" applyFill="1" applyBorder="1" applyAlignment="1">
      <alignment horizontal="right"/>
    </xf>
    <xf numFmtId="0" fontId="90" fillId="22" borderId="0" xfId="15" quotePrefix="1" applyFont="1" applyFill="1" applyAlignment="1">
      <alignment horizontal="left" vertical="center"/>
    </xf>
    <xf numFmtId="38" fontId="90" fillId="22" borderId="85" xfId="15" applyNumberFormat="1" applyFont="1" applyFill="1" applyBorder="1" applyAlignment="1" applyProtection="1">
      <alignment horizontal="right"/>
    </xf>
    <xf numFmtId="0" fontId="90" fillId="22" borderId="0" xfId="16" quotePrefix="1" applyFont="1" applyFill="1" applyAlignment="1">
      <alignment horizontal="left" vertical="center"/>
    </xf>
    <xf numFmtId="0" fontId="91" fillId="22" borderId="0" xfId="15" quotePrefix="1" applyFont="1" applyFill="1" applyAlignment="1">
      <alignment horizontal="left" vertical="center"/>
    </xf>
    <xf numFmtId="40" fontId="91" fillId="22" borderId="12" xfId="15" applyNumberFormat="1" applyFont="1" applyFill="1" applyBorder="1" applyAlignment="1" applyProtection="1">
      <alignment horizontal="right"/>
    </xf>
    <xf numFmtId="0" fontId="90" fillId="22" borderId="0" xfId="16" applyFont="1" applyFill="1" applyAlignment="1">
      <alignment horizontal="left" vertical="center"/>
    </xf>
    <xf numFmtId="0" fontId="90" fillId="22" borderId="0" xfId="16" applyFont="1" applyFill="1" applyAlignment="1">
      <alignment horizontal="right" vertical="center"/>
    </xf>
    <xf numFmtId="0" fontId="91" fillId="22" borderId="0" xfId="16" applyFont="1" applyFill="1" applyAlignment="1">
      <alignment horizontal="right" vertical="center"/>
    </xf>
    <xf numFmtId="0" fontId="90" fillId="22" borderId="0" xfId="16" applyFont="1" applyFill="1" applyBorder="1" applyAlignment="1">
      <alignment horizontal="right" vertical="center"/>
    </xf>
    <xf numFmtId="38" fontId="91" fillId="22" borderId="34" xfId="16" applyNumberFormat="1" applyFont="1" applyFill="1" applyBorder="1" applyAlignment="1" applyProtection="1">
      <alignment horizontal="right"/>
    </xf>
    <xf numFmtId="38" fontId="90" fillId="22" borderId="39" xfId="16" applyNumberFormat="1" applyFont="1" applyFill="1" applyBorder="1" applyAlignment="1" applyProtection="1">
      <alignment horizontal="right"/>
    </xf>
    <xf numFmtId="0" fontId="90" fillId="22" borderId="0" xfId="16" applyFont="1" applyFill="1" applyAlignment="1">
      <alignment vertical="center"/>
    </xf>
    <xf numFmtId="40" fontId="90" fillId="22" borderId="34" xfId="16" applyNumberFormat="1" applyFont="1" applyFill="1" applyBorder="1" applyAlignment="1" applyProtection="1">
      <alignment horizontal="right"/>
    </xf>
    <xf numFmtId="40" fontId="91" fillId="22" borderId="84" xfId="16" applyNumberFormat="1" applyFont="1" applyFill="1" applyBorder="1" applyAlignment="1" applyProtection="1">
      <alignment horizontal="right"/>
    </xf>
    <xf numFmtId="38" fontId="80" fillId="22" borderId="133" xfId="9" applyNumberFormat="1" applyFill="1" applyBorder="1" applyAlignment="1" applyProtection="1">
      <alignment horizontal="right" vertical="top"/>
    </xf>
    <xf numFmtId="38" fontId="80" fillId="22" borderId="133" xfId="9" applyNumberFormat="1" applyFill="1" applyBorder="1" applyAlignment="1" applyProtection="1">
      <alignment vertical="top"/>
    </xf>
    <xf numFmtId="38" fontId="80" fillId="22" borderId="72" xfId="9" applyNumberFormat="1" applyFill="1" applyBorder="1" applyAlignment="1" applyProtection="1">
      <alignment horizontal="right" vertical="top"/>
    </xf>
    <xf numFmtId="38" fontId="80" fillId="22" borderId="72" xfId="9" applyNumberFormat="1" applyFill="1" applyBorder="1" applyAlignment="1" applyProtection="1">
      <alignment vertical="top"/>
    </xf>
    <xf numFmtId="0" fontId="80" fillId="22" borderId="72" xfId="9" applyFill="1" applyBorder="1" applyAlignment="1" applyProtection="1">
      <alignment horizontal="left" vertical="top" wrapText="1"/>
    </xf>
    <xf numFmtId="49" fontId="80" fillId="22" borderId="72" xfId="9" applyNumberFormat="1" applyFill="1" applyBorder="1" applyAlignment="1" applyProtection="1">
      <alignment vertical="top"/>
    </xf>
    <xf numFmtId="0" fontId="80" fillId="22" borderId="72" xfId="9" applyFill="1" applyBorder="1" applyAlignment="1" applyProtection="1">
      <alignment vertical="top"/>
    </xf>
    <xf numFmtId="0" fontId="86" fillId="22" borderId="10" xfId="0" applyFont="1" applyFill="1" applyBorder="1"/>
    <xf numFmtId="37" fontId="86" fillId="22" borderId="10" xfId="0" applyNumberFormat="1" applyFont="1" applyFill="1" applyBorder="1"/>
    <xf numFmtId="37" fontId="86" fillId="22" borderId="8" xfId="0" applyNumberFormat="1" applyFont="1" applyFill="1" applyBorder="1"/>
    <xf numFmtId="0" fontId="86" fillId="22" borderId="19" xfId="0" applyFont="1" applyFill="1" applyBorder="1"/>
    <xf numFmtId="0" fontId="86" fillId="22" borderId="14" xfId="0" applyFont="1" applyFill="1" applyBorder="1"/>
    <xf numFmtId="37" fontId="86" fillId="22" borderId="19" xfId="0" applyNumberFormat="1" applyFont="1" applyFill="1" applyBorder="1"/>
    <xf numFmtId="37" fontId="86" fillId="22" borderId="14" xfId="0" applyNumberFormat="1" applyFont="1" applyFill="1" applyBorder="1"/>
    <xf numFmtId="38" fontId="86" fillId="22" borderId="19" xfId="0" applyNumberFormat="1" applyFont="1" applyFill="1" applyBorder="1"/>
    <xf numFmtId="0" fontId="90" fillId="22" borderId="0" xfId="0" applyFont="1" applyFill="1" applyBorder="1" applyAlignment="1">
      <alignment horizontal="right"/>
    </xf>
    <xf numFmtId="38" fontId="86" fillId="22" borderId="7" xfId="0" applyNumberFormat="1" applyFont="1" applyFill="1" applyBorder="1"/>
    <xf numFmtId="0" fontId="86" fillId="22" borderId="21" xfId="0" applyFont="1" applyFill="1" applyBorder="1" applyAlignment="1">
      <alignment horizontal="right"/>
    </xf>
    <xf numFmtId="10" fontId="85" fillId="22" borderId="19" xfId="0" applyNumberFormat="1" applyFont="1" applyFill="1" applyBorder="1" applyAlignment="1">
      <alignment horizontal="left" indent="2"/>
    </xf>
    <xf numFmtId="38" fontId="86" fillId="22" borderId="2" xfId="4" applyNumberFormat="1" applyFont="1" applyFill="1" applyBorder="1" applyAlignment="1">
      <alignment vertical="center"/>
    </xf>
    <xf numFmtId="38" fontId="86" fillId="22" borderId="2" xfId="4" applyNumberFormat="1" applyFont="1" applyFill="1" applyBorder="1" applyAlignment="1" applyProtection="1">
      <alignment vertical="center"/>
    </xf>
    <xf numFmtId="38" fontId="86" fillId="22" borderId="23" xfId="4" applyNumberFormat="1" applyFont="1" applyFill="1" applyBorder="1" applyAlignment="1">
      <alignment vertical="center"/>
    </xf>
    <xf numFmtId="9" fontId="86" fillId="22" borderId="18" xfId="4" applyNumberFormat="1" applyFont="1" applyFill="1" applyBorder="1" applyAlignment="1">
      <alignment horizontal="center" vertical="center"/>
    </xf>
    <xf numFmtId="38" fontId="86" fillId="22" borderId="11" xfId="4" applyNumberFormat="1" applyFont="1" applyFill="1" applyBorder="1" applyAlignment="1">
      <alignment horizontal="right" vertical="center"/>
    </xf>
    <xf numFmtId="38" fontId="86" fillId="22" borderId="81" xfId="4" applyNumberFormat="1" applyFont="1" applyFill="1" applyBorder="1" applyAlignment="1">
      <alignment horizontal="right" vertical="center"/>
    </xf>
    <xf numFmtId="38" fontId="86" fillId="22" borderId="86" xfId="4" applyNumberFormat="1" applyFont="1" applyFill="1" applyBorder="1" applyAlignment="1">
      <alignment horizontal="right" vertical="center"/>
    </xf>
    <xf numFmtId="38" fontId="85" fillId="22" borderId="86" xfId="4" applyNumberFormat="1" applyFont="1" applyFill="1" applyBorder="1" applyAlignment="1">
      <alignment horizontal="right" vertical="center"/>
    </xf>
    <xf numFmtId="38" fontId="86" fillId="22" borderId="82" xfId="4" applyNumberFormat="1" applyFont="1" applyFill="1" applyBorder="1" applyAlignment="1">
      <alignment horizontal="right" vertical="center"/>
    </xf>
    <xf numFmtId="38" fontId="85" fillId="22" borderId="82" xfId="4" applyNumberFormat="1" applyFont="1" applyFill="1" applyBorder="1" applyAlignment="1">
      <alignment horizontal="right" vertical="center"/>
    </xf>
    <xf numFmtId="38" fontId="86" fillId="22" borderId="18" xfId="0" applyNumberFormat="1" applyFont="1" applyFill="1" applyBorder="1" applyAlignment="1" applyProtection="1">
      <alignment horizontal="right"/>
    </xf>
    <xf numFmtId="0" fontId="91" fillId="16" borderId="6" xfId="0" applyFont="1" applyFill="1" applyBorder="1" applyAlignment="1">
      <alignment horizontal="left" vertical="center" wrapText="1"/>
    </xf>
    <xf numFmtId="49" fontId="91" fillId="16" borderId="20" xfId="0" applyNumberFormat="1" applyFont="1" applyFill="1" applyBorder="1" applyAlignment="1">
      <alignment horizontal="center" vertical="center"/>
    </xf>
    <xf numFmtId="38" fontId="86" fillId="16" borderId="20" xfId="0" applyNumberFormat="1" applyFont="1" applyFill="1" applyBorder="1" applyAlignment="1">
      <alignment horizontal="right"/>
    </xf>
    <xf numFmtId="38" fontId="86" fillId="16" borderId="17" xfId="0" applyNumberFormat="1" applyFont="1" applyFill="1" applyBorder="1" applyAlignment="1">
      <alignment horizontal="right"/>
    </xf>
    <xf numFmtId="0" fontId="91" fillId="0" borderId="21" xfId="0" applyFont="1" applyFill="1" applyBorder="1" applyAlignment="1">
      <alignment horizontal="left" vertical="center" wrapText="1"/>
    </xf>
    <xf numFmtId="49" fontId="91" fillId="0" borderId="2" xfId="0" applyNumberFormat="1" applyFont="1" applyFill="1" applyBorder="1" applyAlignment="1">
      <alignment horizontal="center" vertical="center"/>
    </xf>
    <xf numFmtId="0" fontId="91" fillId="22" borderId="21" xfId="0" applyFont="1" applyFill="1" applyBorder="1" applyAlignment="1">
      <alignment horizontal="left" vertical="center" wrapText="1"/>
    </xf>
    <xf numFmtId="49" fontId="91" fillId="22" borderId="2" xfId="0" applyNumberFormat="1" applyFont="1" applyFill="1" applyBorder="1" applyAlignment="1">
      <alignment horizontal="center" vertical="center"/>
    </xf>
    <xf numFmtId="3" fontId="90" fillId="0" borderId="21" xfId="0" applyNumberFormat="1" applyFont="1" applyFill="1" applyBorder="1" applyAlignment="1">
      <alignment horizontal="left" vertical="center" wrapText="1" indent="1"/>
    </xf>
    <xf numFmtId="0" fontId="91" fillId="0" borderId="27" xfId="0" applyFont="1" applyFill="1" applyBorder="1" applyAlignment="1">
      <alignment horizontal="left" vertical="center" wrapText="1" indent="1"/>
    </xf>
    <xf numFmtId="0" fontId="91" fillId="0" borderId="21" xfId="0" applyFont="1" applyFill="1" applyBorder="1" applyAlignment="1">
      <alignment horizontal="left" vertical="center" wrapText="1" indent="1"/>
    </xf>
    <xf numFmtId="38" fontId="86" fillId="23" borderId="20" xfId="0" applyNumberFormat="1" applyFont="1" applyFill="1" applyBorder="1" applyAlignment="1">
      <alignment horizontal="right"/>
    </xf>
    <xf numFmtId="3" fontId="90" fillId="0" borderId="3" xfId="0" applyNumberFormat="1" applyFont="1" applyBorder="1" applyAlignment="1">
      <alignment horizontal="left" vertical="top" wrapText="1" indent="1"/>
    </xf>
    <xf numFmtId="38" fontId="86" fillId="22" borderId="9" xfId="0" applyNumberFormat="1" applyFont="1" applyFill="1" applyBorder="1" applyAlignment="1" applyProtection="1">
      <alignment horizontal="right"/>
    </xf>
    <xf numFmtId="49" fontId="24" fillId="0" borderId="0" xfId="2" applyNumberFormat="1" applyBorder="1" applyAlignment="1" applyProtection="1">
      <alignment horizontal="center"/>
    </xf>
    <xf numFmtId="49" fontId="80" fillId="0" borderId="133" xfId="9" applyNumberFormat="1" applyFont="1" applyBorder="1" applyAlignment="1" applyProtection="1">
      <alignment horizontal="center" vertical="center"/>
      <protection locked="0"/>
    </xf>
    <xf numFmtId="14" fontId="92" fillId="0" borderId="0" xfId="0" applyNumberFormat="1" applyFont="1" applyBorder="1" applyAlignment="1" applyProtection="1">
      <alignment vertical="center"/>
      <protection locked="0"/>
    </xf>
    <xf numFmtId="0" fontId="100" fillId="0" borderId="0" xfId="4" applyFont="1" applyBorder="1" applyAlignment="1" applyProtection="1">
      <alignment horizontal="center" vertical="top"/>
    </xf>
    <xf numFmtId="0" fontId="92" fillId="0" borderId="139" xfId="4" applyFont="1" applyBorder="1" applyProtection="1"/>
    <xf numFmtId="49" fontId="90" fillId="0" borderId="19" xfId="0" applyNumberFormat="1" applyFont="1" applyFill="1" applyBorder="1" applyAlignment="1" applyProtection="1">
      <alignment horizontal="center" vertical="center"/>
    </xf>
    <xf numFmtId="38" fontId="86" fillId="16" borderId="17" xfId="0" applyNumberFormat="1" applyFont="1" applyFill="1" applyBorder="1" applyAlignment="1" applyProtection="1">
      <alignment horizontal="right"/>
    </xf>
    <xf numFmtId="38" fontId="86" fillId="16" borderId="20" xfId="0" applyNumberFormat="1" applyFont="1" applyFill="1" applyBorder="1" applyAlignment="1" applyProtection="1">
      <alignment horizontal="right"/>
    </xf>
    <xf numFmtId="38" fontId="80" fillId="0" borderId="133" xfId="9" applyNumberFormat="1" applyBorder="1" applyAlignment="1" applyProtection="1">
      <alignment horizontal="right" vertical="top"/>
      <protection locked="0"/>
    </xf>
    <xf numFmtId="49" fontId="80" fillId="0" borderId="133" xfId="9" applyNumberFormat="1" applyFont="1" applyBorder="1" applyAlignment="1" applyProtection="1">
      <alignment horizontal="center" vertical="top"/>
      <protection locked="0"/>
    </xf>
    <xf numFmtId="49" fontId="80" fillId="0" borderId="133" xfId="9" applyNumberFormat="1" applyFont="1" applyBorder="1" applyAlignment="1" applyProtection="1">
      <alignment horizontal="center" vertical="top"/>
      <protection locked="0"/>
    </xf>
    <xf numFmtId="0" fontId="90" fillId="0" borderId="0" xfId="4" applyFont="1" applyBorder="1" applyAlignment="1" applyProtection="1">
      <alignment horizontal="left" vertical="top" wrapText="1"/>
    </xf>
    <xf numFmtId="0" fontId="85" fillId="0" borderId="0" xfId="4" applyFont="1" applyAlignment="1" applyProtection="1">
      <alignment horizontal="center"/>
    </xf>
    <xf numFmtId="0" fontId="139" fillId="0" borderId="0" xfId="7" applyFont="1"/>
    <xf numFmtId="0" fontId="140" fillId="20" borderId="0" xfId="7" applyFont="1" applyFill="1" applyAlignment="1">
      <alignment horizontal="centerContinuous" vertical="center"/>
    </xf>
    <xf numFmtId="0" fontId="139" fillId="20" borderId="0" xfId="7" applyFont="1" applyFill="1" applyAlignment="1">
      <alignment horizontal="centerContinuous"/>
    </xf>
    <xf numFmtId="0" fontId="115" fillId="0" borderId="140" xfId="7" applyFont="1" applyFill="1" applyBorder="1" applyAlignment="1">
      <alignment horizontal="center" vertical="top" wrapText="1"/>
    </xf>
    <xf numFmtId="0" fontId="115" fillId="0" borderId="0" xfId="7" applyFont="1" applyFill="1" applyBorder="1" applyAlignment="1">
      <alignment horizontal="center" vertical="top" wrapText="1"/>
    </xf>
    <xf numFmtId="0" fontId="80" fillId="0" borderId="0" xfId="7" applyFont="1" applyAlignment="1">
      <alignment wrapText="1"/>
    </xf>
    <xf numFmtId="0" fontId="141" fillId="0" borderId="87" xfId="7" applyFont="1" applyFill="1" applyBorder="1" applyAlignment="1" applyProtection="1">
      <alignment horizontal="center" vertical="center"/>
      <protection locked="0"/>
    </xf>
    <xf numFmtId="0" fontId="142" fillId="0" borderId="0" xfId="7" applyNumberFormat="1" applyFont="1"/>
    <xf numFmtId="0" fontId="106" fillId="0" borderId="141" xfId="7" applyFont="1" applyBorder="1" applyAlignment="1">
      <alignment horizontal="left" vertical="center" wrapText="1"/>
    </xf>
    <xf numFmtId="0" fontId="106" fillId="0" borderId="142" xfId="7" applyFont="1" applyBorder="1" applyAlignment="1">
      <alignment horizontal="left" vertical="center" wrapText="1"/>
    </xf>
    <xf numFmtId="49" fontId="137" fillId="0" borderId="143" xfId="7" applyNumberFormat="1" applyFont="1" applyBorder="1" applyAlignment="1" applyProtection="1">
      <alignment horizontal="center" vertical="center"/>
      <protection locked="0"/>
    </xf>
    <xf numFmtId="0" fontId="137" fillId="0" borderId="143" xfId="7" applyFont="1" applyFill="1" applyBorder="1" applyAlignment="1" applyProtection="1">
      <alignment horizontal="center" vertical="center" wrapText="1"/>
      <protection locked="0"/>
    </xf>
    <xf numFmtId="0" fontId="139" fillId="0" borderId="143" xfId="7" applyFont="1" applyFill="1" applyBorder="1"/>
    <xf numFmtId="0" fontId="143" fillId="0" borderId="136" xfId="7" applyFont="1" applyBorder="1" applyAlignment="1">
      <alignment horizontal="left" vertical="center" wrapText="1"/>
    </xf>
    <xf numFmtId="0" fontId="143" fillId="0" borderId="137" xfId="7" applyFont="1" applyBorder="1" applyAlignment="1">
      <alignment horizontal="left" vertical="center" wrapText="1"/>
    </xf>
    <xf numFmtId="49" fontId="143" fillId="11" borderId="143" xfId="7" applyNumberFormat="1" applyFont="1" applyFill="1" applyBorder="1" applyAlignment="1">
      <alignment horizontal="center" vertical="center"/>
    </xf>
    <xf numFmtId="0" fontId="106" fillId="0" borderId="141" xfId="7" applyFont="1" applyFill="1" applyBorder="1" applyAlignment="1">
      <alignment horizontal="left" vertical="center" wrapText="1"/>
    </xf>
    <xf numFmtId="0" fontId="106" fillId="0" borderId="135" xfId="7" applyFont="1" applyFill="1" applyBorder="1" applyAlignment="1">
      <alignment horizontal="left" vertical="center" wrapText="1"/>
    </xf>
    <xf numFmtId="49" fontId="144" fillId="0" borderId="138" xfId="7" applyNumberFormat="1" applyFont="1" applyBorder="1" applyAlignment="1" applyProtection="1">
      <alignment horizontal="center" vertical="center"/>
      <protection locked="0"/>
    </xf>
    <xf numFmtId="49" fontId="144" fillId="0" borderId="144" xfId="7" applyNumberFormat="1" applyFont="1" applyFill="1" applyBorder="1" applyAlignment="1" applyProtection="1">
      <alignment horizontal="center" vertical="center"/>
      <protection locked="0"/>
    </xf>
    <xf numFmtId="0" fontId="139" fillId="0" borderId="138" xfId="7" applyFont="1" applyBorder="1" applyProtection="1">
      <protection locked="0"/>
    </xf>
    <xf numFmtId="49" fontId="144" fillId="0" borderId="141" xfId="7" applyNumberFormat="1" applyFont="1" applyFill="1" applyBorder="1" applyAlignment="1" applyProtection="1">
      <alignment horizontal="center" vertical="center"/>
      <protection locked="0"/>
    </xf>
    <xf numFmtId="0" fontId="139" fillId="0" borderId="0" xfId="7" applyFont="1" applyProtection="1"/>
    <xf numFmtId="0" fontId="80" fillId="0" borderId="0" xfId="7" applyFont="1"/>
    <xf numFmtId="0" fontId="145" fillId="0" borderId="67" xfId="7" applyFont="1" applyBorder="1" applyAlignment="1">
      <alignment vertical="top"/>
    </xf>
    <xf numFmtId="0" fontId="145" fillId="0" borderId="68" xfId="7" applyFont="1" applyBorder="1" applyAlignment="1">
      <alignment vertical="top"/>
    </xf>
    <xf numFmtId="0" fontId="105" fillId="16" borderId="58" xfId="7" applyFont="1" applyFill="1" applyBorder="1" applyAlignment="1">
      <alignment vertical="top"/>
    </xf>
    <xf numFmtId="0" fontId="145" fillId="0" borderId="67" xfId="7" applyFont="1" applyBorder="1" applyAlignment="1">
      <alignment vertical="top" wrapText="1"/>
    </xf>
    <xf numFmtId="0" fontId="145" fillId="0" borderId="68" xfId="7" applyFont="1" applyBorder="1" applyAlignment="1">
      <alignment vertical="top" wrapText="1"/>
    </xf>
    <xf numFmtId="0" fontId="139" fillId="0" borderId="0" xfId="7" applyFont="1" applyAlignment="1">
      <alignment horizontal="left" vertical="center" wrapText="1"/>
    </xf>
    <xf numFmtId="0" fontId="139" fillId="0" borderId="0" xfId="7" applyFont="1" applyFill="1" applyBorder="1"/>
    <xf numFmtId="0" fontId="142" fillId="0" borderId="0" xfId="7" applyFont="1"/>
    <xf numFmtId="0" fontId="81" fillId="0" borderId="0" xfId="7" applyFont="1"/>
    <xf numFmtId="0" fontId="101" fillId="24" borderId="38" xfId="0" applyFont="1" applyFill="1" applyBorder="1" applyAlignment="1" applyProtection="1">
      <alignment horizontal="left" vertical="center"/>
    </xf>
    <xf numFmtId="0" fontId="91" fillId="24" borderId="39" xfId="0" applyFont="1" applyFill="1" applyBorder="1" applyAlignment="1" applyProtection="1">
      <alignment horizontal="left" vertical="center"/>
    </xf>
    <xf numFmtId="0" fontId="90" fillId="24" borderId="35" xfId="0" applyFont="1" applyFill="1" applyBorder="1" applyAlignment="1" applyProtection="1">
      <alignment horizontal="left" vertical="center" indent="2"/>
    </xf>
    <xf numFmtId="0" fontId="101" fillId="24" borderId="2" xfId="0" applyFont="1" applyFill="1" applyBorder="1" applyAlignment="1">
      <alignment horizontal="center" vertical="center"/>
    </xf>
    <xf numFmtId="49" fontId="91" fillId="0" borderId="2" xfId="0" applyNumberFormat="1" applyFont="1" applyFill="1" applyBorder="1" applyAlignment="1" applyProtection="1">
      <alignment horizontal="center" vertical="top" wrapText="1"/>
    </xf>
    <xf numFmtId="49" fontId="91" fillId="0" borderId="2" xfId="14" applyNumberFormat="1" applyFont="1" applyFill="1" applyBorder="1" applyAlignment="1">
      <alignment horizontal="center" vertical="top" wrapText="1"/>
    </xf>
    <xf numFmtId="49" fontId="91" fillId="8" borderId="2" xfId="14" applyNumberFormat="1" applyFont="1" applyFill="1" applyBorder="1" applyAlignment="1" applyProtection="1">
      <alignment horizontal="center" vertical="top" wrapText="1"/>
    </xf>
    <xf numFmtId="0" fontId="139" fillId="20" borderId="0" xfId="7" applyFont="1" applyFill="1" applyAlignment="1">
      <alignment horizontal="centerContinuous" vertical="center"/>
    </xf>
    <xf numFmtId="0" fontId="143" fillId="20" borderId="145" xfId="7" applyFont="1" applyFill="1" applyBorder="1" applyAlignment="1">
      <alignment horizontal="center" vertical="center" wrapText="1"/>
    </xf>
    <xf numFmtId="0" fontId="143" fillId="20" borderId="146" xfId="7" applyFont="1" applyFill="1" applyBorder="1" applyAlignment="1">
      <alignment horizontal="center" vertical="center" wrapText="1"/>
    </xf>
    <xf numFmtId="0" fontId="143" fillId="11" borderId="147" xfId="7" applyFont="1" applyFill="1" applyBorder="1" applyAlignment="1">
      <alignment horizontal="center" vertical="center" wrapText="1"/>
    </xf>
    <xf numFmtId="49" fontId="143" fillId="11" borderId="141" xfId="7" applyNumberFormat="1" applyFont="1" applyFill="1" applyBorder="1" applyAlignment="1">
      <alignment horizontal="center" vertical="center" wrapText="1"/>
    </xf>
    <xf numFmtId="0" fontId="105" fillId="11" borderId="148" xfId="7" applyFont="1" applyFill="1" applyBorder="1" applyAlignment="1">
      <alignment horizontal="center"/>
    </xf>
    <xf numFmtId="0" fontId="146" fillId="0" borderId="147" xfId="7" applyFont="1" applyFill="1" applyBorder="1" applyAlignment="1" applyProtection="1">
      <alignment horizontal="right"/>
    </xf>
    <xf numFmtId="0" fontId="101" fillId="20" borderId="3" xfId="4" applyNumberFormat="1" applyFont="1" applyFill="1" applyBorder="1" applyAlignment="1">
      <alignment horizontal="left"/>
    </xf>
    <xf numFmtId="0" fontId="85" fillId="0" borderId="3" xfId="4" applyNumberFormat="1" applyFont="1" applyFill="1" applyBorder="1" applyAlignment="1">
      <alignment horizontal="centerContinuous" vertical="center"/>
    </xf>
    <xf numFmtId="0" fontId="85" fillId="0" borderId="17" xfId="4" applyNumberFormat="1" applyFont="1" applyFill="1" applyBorder="1" applyAlignment="1">
      <alignment horizontal="centerContinuous" vertical="center"/>
    </xf>
    <xf numFmtId="0" fontId="86" fillId="24" borderId="33" xfId="0" applyFont="1" applyFill="1" applyBorder="1"/>
    <xf numFmtId="0" fontId="86" fillId="24" borderId="88" xfId="0" applyFont="1" applyFill="1" applyBorder="1" applyAlignment="1">
      <alignment horizontal="left" vertical="top"/>
    </xf>
    <xf numFmtId="0" fontId="86" fillId="24" borderId="88" xfId="0" applyFont="1" applyFill="1" applyBorder="1" applyAlignment="1">
      <alignment vertical="top" wrapText="1"/>
    </xf>
    <xf numFmtId="0" fontId="91" fillId="24" borderId="89" xfId="0" applyFont="1" applyFill="1" applyBorder="1" applyAlignment="1">
      <alignment vertical="top"/>
    </xf>
    <xf numFmtId="6" fontId="86" fillId="0" borderId="15" xfId="4" applyNumberFormat="1" applyFont="1" applyBorder="1" applyAlignment="1" applyProtection="1">
      <alignment horizontal="center"/>
      <protection locked="0"/>
    </xf>
    <xf numFmtId="0" fontId="92" fillId="0" borderId="0" xfId="4" applyFont="1" applyFill="1" applyBorder="1" applyAlignment="1" applyProtection="1">
      <alignment horizontal="center" vertical="center"/>
    </xf>
    <xf numFmtId="3" fontId="86" fillId="0" borderId="0" xfId="4" applyNumberFormat="1" applyFont="1" applyBorder="1" applyAlignment="1" applyProtection="1">
      <alignment horizontal="right" indent="1"/>
    </xf>
    <xf numFmtId="5" fontId="86" fillId="0" borderId="0" xfId="4" applyNumberFormat="1" applyFont="1" applyBorder="1" applyAlignment="1" applyProtection="1"/>
    <xf numFmtId="5" fontId="86" fillId="0" borderId="0" xfId="4" applyNumberFormat="1" applyFont="1" applyBorder="1" applyAlignment="1" applyProtection="1">
      <alignment horizontal="center"/>
    </xf>
    <xf numFmtId="38" fontId="90" fillId="0" borderId="39" xfId="16" applyNumberFormat="1" applyFont="1" applyFill="1" applyBorder="1" applyAlignment="1" applyProtection="1">
      <alignment horizontal="right"/>
      <protection locked="0"/>
    </xf>
    <xf numFmtId="38" fontId="90" fillId="22" borderId="0" xfId="16" applyNumberFormat="1" applyFont="1" applyFill="1" applyBorder="1" applyAlignment="1" applyProtection="1">
      <alignment horizontal="right"/>
    </xf>
    <xf numFmtId="38" fontId="90" fillId="22" borderId="34" xfId="16" applyNumberFormat="1" applyFont="1" applyFill="1" applyBorder="1" applyAlignment="1" applyProtection="1">
      <alignment horizontal="right"/>
    </xf>
    <xf numFmtId="3" fontId="90" fillId="22" borderId="34" xfId="15" applyNumberFormat="1" applyFont="1" applyFill="1" applyBorder="1" applyAlignment="1" applyProtection="1">
      <alignment vertical="center"/>
    </xf>
    <xf numFmtId="3" fontId="90" fillId="22" borderId="39" xfId="15" applyNumberFormat="1" applyFont="1" applyFill="1" applyBorder="1" applyAlignment="1" applyProtection="1">
      <alignment vertical="center"/>
    </xf>
    <xf numFmtId="38" fontId="90" fillId="22" borderId="34" xfId="15" applyNumberFormat="1" applyFont="1" applyFill="1" applyBorder="1" applyAlignment="1" applyProtection="1">
      <alignment horizontal="right" vertical="center"/>
    </xf>
    <xf numFmtId="38" fontId="90" fillId="22" borderId="0" xfId="15" applyNumberFormat="1" applyFont="1" applyFill="1" applyAlignment="1">
      <alignment vertical="top"/>
    </xf>
    <xf numFmtId="38" fontId="90" fillId="22" borderId="39" xfId="15" applyNumberFormat="1" applyFont="1" applyFill="1" applyBorder="1" applyAlignment="1" applyProtection="1">
      <alignment horizontal="right" vertical="center"/>
    </xf>
    <xf numFmtId="38" fontId="90" fillId="22" borderId="39" xfId="15" applyNumberFormat="1" applyFont="1" applyFill="1" applyBorder="1" applyAlignment="1" applyProtection="1">
      <alignment horizontal="right"/>
    </xf>
    <xf numFmtId="38" fontId="90" fillId="22" borderId="0" xfId="15" applyNumberFormat="1" applyFont="1" applyFill="1" applyAlignment="1">
      <alignment horizontal="right"/>
    </xf>
    <xf numFmtId="38" fontId="90" fillId="22" borderId="34" xfId="15" applyNumberFormat="1" applyFont="1" applyFill="1" applyBorder="1" applyAlignment="1" applyProtection="1">
      <alignment horizontal="right"/>
    </xf>
    <xf numFmtId="38" fontId="90" fillId="22" borderId="39" xfId="15" applyNumberFormat="1" applyFont="1" applyFill="1" applyBorder="1" applyAlignment="1">
      <alignment horizontal="right"/>
    </xf>
    <xf numFmtId="38" fontId="90" fillId="22" borderId="39" xfId="15" applyNumberFormat="1" applyFont="1" applyFill="1" applyBorder="1" applyAlignment="1" applyProtection="1">
      <alignment horizontal="right"/>
    </xf>
    <xf numFmtId="0" fontId="91" fillId="0" borderId="0" xfId="16" quotePrefix="1" applyFont="1" applyAlignment="1">
      <alignment horizontal="left" vertical="top"/>
    </xf>
    <xf numFmtId="0" fontId="91" fillId="0" borderId="0" xfId="16" applyFont="1" applyAlignment="1">
      <alignment horizontal="left" vertical="top"/>
    </xf>
    <xf numFmtId="0" fontId="91" fillId="0" borderId="0" xfId="16" applyFont="1" applyAlignment="1">
      <alignment horizontal="center" vertical="top"/>
    </xf>
    <xf numFmtId="0" fontId="91" fillId="0" borderId="0" xfId="16" applyFont="1" applyAlignment="1">
      <alignment horizontal="left" vertical="top" wrapText="1"/>
    </xf>
    <xf numFmtId="0" fontId="91" fillId="0" borderId="0" xfId="15" applyFont="1" applyAlignment="1">
      <alignment vertical="center"/>
    </xf>
    <xf numFmtId="0" fontId="91" fillId="0" borderId="0" xfId="16" applyFont="1" applyAlignment="1">
      <alignment vertical="center"/>
    </xf>
    <xf numFmtId="0" fontId="91" fillId="0" borderId="0" xfId="16" applyFont="1" applyAlignment="1">
      <alignment horizontal="right" vertical="center"/>
    </xf>
    <xf numFmtId="0" fontId="91" fillId="0" borderId="0" xfId="0" applyFont="1" applyBorder="1" applyAlignment="1" applyProtection="1">
      <alignment horizontal="left" vertical="center"/>
    </xf>
    <xf numFmtId="0" fontId="114" fillId="0" borderId="0" xfId="2" applyFont="1" applyAlignment="1" applyProtection="1">
      <alignment horizontal="right" vertical="center"/>
    </xf>
    <xf numFmtId="0" fontId="24" fillId="0" borderId="0" xfId="2" applyAlignment="1" applyProtection="1">
      <alignment vertical="center"/>
    </xf>
    <xf numFmtId="0" fontId="91" fillId="11" borderId="14" xfId="0" applyFont="1" applyFill="1" applyBorder="1" applyAlignment="1" applyProtection="1">
      <alignment vertical="center"/>
    </xf>
    <xf numFmtId="0" fontId="91" fillId="11" borderId="2" xfId="0" applyFont="1" applyFill="1" applyBorder="1" applyAlignment="1" applyProtection="1">
      <alignment vertical="center"/>
    </xf>
    <xf numFmtId="0" fontId="4" fillId="0" borderId="9" xfId="17" applyNumberFormat="1" applyFont="1" applyFill="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180" fontId="4" fillId="0" borderId="9" xfId="17" applyNumberFormat="1" applyFont="1" applyBorder="1" applyAlignment="1" applyProtection="1">
      <alignment horizontal="left" vertical="center"/>
      <protection locked="0"/>
    </xf>
    <xf numFmtId="180" fontId="4" fillId="0" borderId="8" xfId="0" applyNumberFormat="1" applyFont="1" applyBorder="1" applyAlignment="1" applyProtection="1">
      <alignment horizontal="left" vertical="center"/>
      <protection locked="0"/>
    </xf>
    <xf numFmtId="180" fontId="4" fillId="0" borderId="10" xfId="0" applyNumberFormat="1" applyFont="1" applyBorder="1" applyAlignment="1" applyProtection="1">
      <alignment horizontal="left" vertical="center"/>
      <protection locked="0"/>
    </xf>
    <xf numFmtId="0" fontId="2" fillId="0" borderId="3" xfId="17" applyNumberFormat="1" applyFont="1" applyBorder="1" applyAlignment="1" applyProtection="1">
      <alignment horizontal="left" vertical="center"/>
    </xf>
    <xf numFmtId="0" fontId="5" fillId="0" borderId="4" xfId="0" applyNumberFormat="1" applyFont="1" applyBorder="1" applyAlignment="1">
      <alignment horizontal="left" vertical="center"/>
    </xf>
    <xf numFmtId="0" fontId="5" fillId="0" borderId="9" xfId="17" applyFont="1" applyBorder="1" applyAlignment="1" applyProtection="1">
      <alignment vertical="center"/>
    </xf>
    <xf numFmtId="0" fontId="0" fillId="0" borderId="8" xfId="0" applyBorder="1" applyAlignment="1">
      <alignment vertical="center"/>
    </xf>
    <xf numFmtId="0" fontId="0" fillId="0" borderId="10" xfId="0" applyBorder="1" applyAlignment="1">
      <alignment vertical="center"/>
    </xf>
    <xf numFmtId="0" fontId="25" fillId="0" borderId="6" xfId="17" applyNumberFormat="1" applyFont="1" applyBorder="1" applyAlignment="1" applyProtection="1">
      <alignment horizontal="center"/>
    </xf>
    <xf numFmtId="0" fontId="0" fillId="0" borderId="0" xfId="0" applyBorder="1" applyAlignment="1">
      <alignment horizontal="center"/>
    </xf>
    <xf numFmtId="0" fontId="0" fillId="0" borderId="7" xfId="0" applyBorder="1" applyAlignment="1">
      <alignment horizontal="center"/>
    </xf>
    <xf numFmtId="0" fontId="24" fillId="0" borderId="9" xfId="2" applyNumberFormat="1" applyBorder="1" applyAlignment="1" applyProtection="1">
      <alignment horizontal="left" vertical="center" indent="1"/>
      <protection locked="0"/>
    </xf>
    <xf numFmtId="0" fontId="35" fillId="0" borderId="8" xfId="2" applyNumberFormat="1" applyFont="1" applyBorder="1" applyAlignment="1" applyProtection="1">
      <alignment horizontal="left" vertical="center" indent="1"/>
      <protection locked="0"/>
    </xf>
    <xf numFmtId="0" fontId="35" fillId="0" borderId="8" xfId="2"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0" fontId="12" fillId="0" borderId="10" xfId="0" applyFont="1" applyBorder="1" applyAlignment="1" applyProtection="1">
      <alignment horizontal="left" vertical="center" indent="1"/>
      <protection locked="0"/>
    </xf>
    <xf numFmtId="180" fontId="4" fillId="0" borderId="9" xfId="0" applyNumberFormat="1" applyFont="1" applyBorder="1" applyAlignment="1" applyProtection="1">
      <alignment horizontal="left" vertical="center" indent="1"/>
      <protection locked="0"/>
    </xf>
    <xf numFmtId="180" fontId="4" fillId="0" borderId="8" xfId="0" applyNumberFormat="1" applyFont="1" applyBorder="1" applyAlignment="1" applyProtection="1">
      <alignment horizontal="left" vertical="center" indent="1"/>
      <protection locked="0"/>
    </xf>
    <xf numFmtId="180" fontId="4" fillId="0" borderId="10" xfId="0" applyNumberFormat="1" applyFont="1" applyBorder="1" applyAlignment="1" applyProtection="1">
      <alignment horizontal="left" vertical="center" indent="1"/>
      <protection locked="0"/>
    </xf>
    <xf numFmtId="0" fontId="4" fillId="0" borderId="8" xfId="0" applyNumberFormat="1" applyFont="1" applyBorder="1" applyAlignment="1" applyProtection="1">
      <alignment horizontal="left" vertical="center" indent="1"/>
      <protection locked="0"/>
    </xf>
    <xf numFmtId="0" fontId="147" fillId="0" borderId="0" xfId="17" applyFont="1" applyBorder="1" applyAlignment="1" applyProtection="1">
      <alignment horizontal="center" vertical="center" wrapText="1"/>
    </xf>
    <xf numFmtId="0" fontId="147" fillId="0" borderId="7" xfId="17" applyFont="1" applyBorder="1" applyAlignment="1" applyProtection="1">
      <alignment horizontal="center" vertical="center" wrapText="1"/>
    </xf>
    <xf numFmtId="0" fontId="147" fillId="0" borderId="8" xfId="17" applyFont="1" applyBorder="1" applyAlignment="1" applyProtection="1">
      <alignment horizontal="center" vertical="center" wrapText="1"/>
    </xf>
    <xf numFmtId="0" fontId="147" fillId="0" borderId="10" xfId="17" applyFont="1" applyBorder="1" applyAlignment="1" applyProtection="1">
      <alignment horizontal="center" vertical="center" wrapText="1"/>
    </xf>
    <xf numFmtId="0" fontId="5" fillId="0" borderId="8" xfId="17" applyFont="1" applyBorder="1" applyAlignment="1" applyProtection="1">
      <alignment vertical="center"/>
    </xf>
    <xf numFmtId="180" fontId="4" fillId="0" borderId="9" xfId="17" applyNumberFormat="1" applyFont="1" applyBorder="1" applyAlignment="1" applyProtection="1">
      <alignment horizontal="left" vertical="center" indent="1"/>
      <protection locked="0"/>
    </xf>
    <xf numFmtId="0" fontId="4" fillId="0" borderId="0" xfId="17" applyFont="1" applyBorder="1" applyAlignment="1" applyProtection="1">
      <alignment vertical="center"/>
      <protection locked="0"/>
    </xf>
    <xf numFmtId="0" fontId="4" fillId="0" borderId="8" xfId="0" applyNumberFormat="1"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5" fillId="0" borderId="9" xfId="17" applyFont="1" applyBorder="1" applyAlignment="1" applyProtection="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4" fillId="0" borderId="6" xfId="17" applyNumberFormat="1" applyFont="1" applyBorder="1" applyAlignment="1" applyProtection="1">
      <alignment horizontal="left" vertical="center" indent="1"/>
      <protection locked="0"/>
    </xf>
    <xf numFmtId="0" fontId="4" fillId="0" borderId="0" xfId="0" applyNumberFormat="1" applyFont="1" applyBorder="1" applyAlignment="1" applyProtection="1">
      <alignment horizontal="left" vertical="center" indent="1"/>
      <protection locked="0"/>
    </xf>
    <xf numFmtId="180" fontId="4" fillId="0" borderId="9" xfId="0" applyNumberFormat="1" applyFont="1" applyBorder="1" applyAlignment="1" applyProtection="1">
      <alignment horizontal="left" vertical="center"/>
      <protection locked="0"/>
    </xf>
    <xf numFmtId="0" fontId="35" fillId="0" borderId="9" xfId="2" applyNumberFormat="1" applyFont="1" applyBorder="1" applyAlignment="1" applyProtection="1">
      <alignment horizontal="left" vertical="center"/>
      <protection locked="0"/>
    </xf>
    <xf numFmtId="0" fontId="35" fillId="0" borderId="8" xfId="2" applyFont="1" applyBorder="1" applyAlignment="1" applyProtection="1">
      <alignment horizontal="left" vertical="center"/>
      <protection locked="0"/>
    </xf>
    <xf numFmtId="0" fontId="35" fillId="0" borderId="10" xfId="2" applyFont="1" applyBorder="1" applyAlignment="1" applyProtection="1">
      <alignment horizontal="left" vertical="center"/>
      <protection locked="0"/>
    </xf>
    <xf numFmtId="49" fontId="7" fillId="0" borderId="0" xfId="17" applyNumberFormat="1" applyFont="1" applyBorder="1" applyAlignment="1" applyProtection="1">
      <alignment horizontal="center" vertical="center"/>
    </xf>
    <xf numFmtId="0" fontId="7" fillId="0" borderId="0" xfId="0" applyFont="1" applyBorder="1" applyAlignment="1">
      <alignment horizontal="center" vertical="center"/>
    </xf>
    <xf numFmtId="0" fontId="7" fillId="0" borderId="0" xfId="17" applyFont="1" applyBorder="1" applyAlignment="1" applyProtection="1">
      <alignment horizontal="center" vertical="center"/>
    </xf>
    <xf numFmtId="171" fontId="4" fillId="0" borderId="0" xfId="17" applyNumberFormat="1" applyFont="1" applyBorder="1" applyAlignment="1" applyProtection="1">
      <alignment horizontal="center" vertical="top"/>
    </xf>
    <xf numFmtId="0" fontId="0" fillId="0" borderId="0" xfId="0" applyBorder="1" applyAlignment="1">
      <alignment horizontal="center" vertical="top"/>
    </xf>
    <xf numFmtId="0" fontId="25" fillId="0" borderId="3" xfId="17" applyFont="1" applyBorder="1" applyAlignment="1" applyProtection="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4" fillId="0" borderId="0" xfId="17" applyFont="1" applyBorder="1" applyAlignment="1" applyProtection="1">
      <alignment horizontal="center" vertical="center"/>
    </xf>
    <xf numFmtId="0" fontId="0" fillId="0" borderId="0" xfId="0" applyBorder="1" applyAlignment="1">
      <alignment horizontal="center" vertical="center"/>
    </xf>
    <xf numFmtId="49" fontId="4" fillId="0" borderId="0" xfId="17" applyNumberFormat="1" applyFont="1" applyBorder="1" applyAlignment="1" applyProtection="1">
      <alignment horizontal="center" vertical="center"/>
    </xf>
    <xf numFmtId="49" fontId="24" fillId="0" borderId="9" xfId="2" applyNumberFormat="1" applyFill="1" applyBorder="1" applyAlignment="1" applyProtection="1">
      <alignment horizontal="left" vertical="center" indent="1"/>
      <protection locked="0"/>
    </xf>
    <xf numFmtId="49" fontId="28" fillId="0" borderId="8" xfId="0" applyNumberFormat="1" applyFont="1" applyBorder="1" applyAlignment="1" applyProtection="1">
      <alignment horizontal="left" vertical="center" indent="1"/>
      <protection locked="0"/>
    </xf>
    <xf numFmtId="49" fontId="28" fillId="0" borderId="10" xfId="0" applyNumberFormat="1" applyFont="1" applyBorder="1" applyAlignment="1" applyProtection="1">
      <alignment horizontal="left" vertical="center" indent="1"/>
      <protection locked="0"/>
    </xf>
    <xf numFmtId="0" fontId="12" fillId="0" borderId="6" xfId="17" applyNumberFormat="1" applyFont="1" applyBorder="1" applyAlignment="1" applyProtection="1">
      <alignment horizontal="center" vertical="center"/>
    </xf>
    <xf numFmtId="0" fontId="0" fillId="0" borderId="7" xfId="0" applyBorder="1" applyAlignment="1">
      <alignment horizontal="center" vertical="center"/>
    </xf>
    <xf numFmtId="0" fontId="24" fillId="0" borderId="6" xfId="2" applyNumberFormat="1" applyBorder="1" applyAlignment="1" applyProtection="1">
      <alignment horizontal="center" vertical="center"/>
    </xf>
    <xf numFmtId="0" fontId="24" fillId="0" borderId="0" xfId="2" applyBorder="1" applyAlignment="1" applyProtection="1">
      <alignment horizontal="center" vertical="center"/>
    </xf>
    <xf numFmtId="0" fontId="24" fillId="0" borderId="7" xfId="2" applyBorder="1" applyAlignment="1" applyProtection="1">
      <alignment horizontal="center" vertical="center"/>
    </xf>
    <xf numFmtId="0" fontId="25" fillId="0" borderId="6" xfId="17" applyFont="1" applyBorder="1" applyAlignment="1" applyProtection="1">
      <alignment horizontal="center"/>
    </xf>
    <xf numFmtId="0" fontId="4" fillId="0" borderId="7" xfId="0" applyFont="1" applyBorder="1" applyAlignment="1" applyProtection="1">
      <alignment horizontal="left" vertical="center" indent="1"/>
      <protection locked="0"/>
    </xf>
    <xf numFmtId="0" fontId="25" fillId="0" borderId="3" xfId="17" applyNumberFormat="1" applyFont="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5" fillId="0" borderId="6" xfId="17" applyNumberFormat="1" applyFont="1" applyBorder="1" applyAlignment="1" applyProtection="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0" fillId="0" borderId="9" xfId="0" applyFont="1" applyBorder="1" applyAlignment="1">
      <alignment horizontal="center" vertical="top"/>
    </xf>
    <xf numFmtId="0" fontId="30" fillId="0" borderId="8" xfId="0" applyFont="1" applyBorder="1" applyAlignment="1">
      <alignment horizontal="center" vertical="top"/>
    </xf>
    <xf numFmtId="0" fontId="30" fillId="0" borderId="10" xfId="0" applyFont="1" applyBorder="1" applyAlignment="1">
      <alignment horizontal="center" vertical="top"/>
    </xf>
    <xf numFmtId="0" fontId="4" fillId="0" borderId="9" xfId="17" applyNumberFormat="1" applyFont="1" applyBorder="1" applyAlignment="1" applyProtection="1">
      <alignment horizontal="left" vertical="center" indent="1"/>
      <protection locked="0"/>
    </xf>
    <xf numFmtId="174" fontId="4" fillId="0" borderId="6" xfId="17" applyNumberFormat="1" applyFont="1" applyBorder="1" applyAlignment="1" applyProtection="1">
      <alignment horizontal="left" vertical="center" indent="1"/>
      <protection locked="0"/>
    </xf>
    <xf numFmtId="174" fontId="4" fillId="0" borderId="0" xfId="0" applyNumberFormat="1" applyFont="1" applyBorder="1" applyAlignment="1" applyProtection="1">
      <alignment horizontal="left" vertical="center" indent="1"/>
      <protection locked="0"/>
    </xf>
    <xf numFmtId="174" fontId="4" fillId="0" borderId="7" xfId="0" applyNumberFormat="1" applyFont="1" applyBorder="1" applyAlignment="1" applyProtection="1">
      <alignment horizontal="left" vertical="center" indent="1"/>
      <protection locked="0"/>
    </xf>
    <xf numFmtId="0" fontId="4" fillId="0" borderId="8" xfId="17" applyNumberFormat="1" applyFont="1" applyBorder="1" applyAlignment="1" applyProtection="1">
      <alignment horizontal="left" vertical="center" indent="1"/>
      <protection locked="0"/>
    </xf>
    <xf numFmtId="0" fontId="4" fillId="0" borderId="10" xfId="17" applyNumberFormat="1" applyFont="1" applyBorder="1" applyAlignment="1" applyProtection="1">
      <alignment horizontal="left" vertical="center" indent="1"/>
      <protection locked="0"/>
    </xf>
    <xf numFmtId="0" fontId="4" fillId="0" borderId="9" xfId="17" applyNumberFormat="1" applyFont="1" applyBorder="1" applyAlignment="1" applyProtection="1">
      <alignment horizontal="left" vertical="center" readingOrder="1"/>
      <protection locked="0"/>
    </xf>
    <xf numFmtId="0" fontId="4" fillId="0" borderId="8" xfId="0" applyNumberFormat="1" applyFont="1" applyBorder="1" applyAlignment="1" applyProtection="1">
      <alignment horizontal="left" vertical="center" readingOrder="1"/>
      <protection locked="0"/>
    </xf>
    <xf numFmtId="0" fontId="5" fillId="0" borderId="8" xfId="0" applyFont="1" applyBorder="1" applyAlignment="1" applyProtection="1">
      <alignment vertical="center" readingOrder="1"/>
      <protection locked="0"/>
    </xf>
    <xf numFmtId="0" fontId="5" fillId="0" borderId="10" xfId="0" applyFont="1" applyBorder="1" applyAlignment="1" applyProtection="1">
      <alignment vertical="center" readingOrder="1"/>
      <protection locked="0"/>
    </xf>
    <xf numFmtId="0" fontId="4" fillId="0" borderId="9" xfId="17" applyNumberFormat="1" applyFont="1" applyBorder="1" applyAlignment="1" applyProtection="1">
      <alignment horizontal="left" vertical="center"/>
      <protection locked="0"/>
    </xf>
    <xf numFmtId="0" fontId="5" fillId="0" borderId="8"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4" fillId="0" borderId="149" xfId="17"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11" fillId="0" borderId="9" xfId="17" applyNumberFormat="1"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24" fillId="0" borderId="9" xfId="2" applyBorder="1" applyAlignment="1" applyProtection="1">
      <protection locked="0"/>
    </xf>
    <xf numFmtId="0" fontId="10" fillId="0" borderId="8" xfId="0" applyFont="1" applyBorder="1" applyProtection="1">
      <protection locked="0"/>
    </xf>
    <xf numFmtId="0" fontId="10" fillId="0" borderId="10" xfId="0" applyFont="1" applyBorder="1" applyProtection="1">
      <protection locked="0"/>
    </xf>
    <xf numFmtId="0" fontId="4" fillId="0" borderId="0" xfId="0" applyFont="1" applyBorder="1" applyAlignment="1" applyProtection="1">
      <alignment horizontal="left" vertical="center" indent="1"/>
      <protection locked="0"/>
    </xf>
    <xf numFmtId="180" fontId="4" fillId="0" borderId="6" xfId="17" applyNumberFormat="1" applyFont="1" applyBorder="1" applyAlignment="1" applyProtection="1">
      <alignment horizontal="left" vertical="center" indent="1"/>
      <protection locked="0"/>
    </xf>
    <xf numFmtId="180" fontId="4" fillId="0" borderId="0" xfId="0" applyNumberFormat="1" applyFont="1" applyBorder="1" applyAlignment="1" applyProtection="1">
      <alignment horizontal="left" vertical="center" indent="1"/>
      <protection locked="0"/>
    </xf>
    <xf numFmtId="0" fontId="35" fillId="0" borderId="8" xfId="2" applyNumberFormat="1" applyFont="1" applyBorder="1" applyAlignment="1" applyProtection="1">
      <alignment horizontal="left" vertical="center"/>
      <protection locked="0"/>
    </xf>
    <xf numFmtId="14" fontId="4" fillId="0" borderId="9" xfId="17" applyNumberFormat="1" applyFont="1" applyBorder="1" applyAlignment="1" applyProtection="1">
      <alignment horizontal="left" vertical="center" indent="1"/>
      <protection locked="0"/>
    </xf>
    <xf numFmtId="180" fontId="4" fillId="0" borderId="8" xfId="17" applyNumberFormat="1" applyFont="1" applyBorder="1" applyAlignment="1" applyProtection="1">
      <alignment horizontal="left" vertical="center" indent="1"/>
      <protection locked="0"/>
    </xf>
    <xf numFmtId="180" fontId="4" fillId="0" borderId="10" xfId="17" applyNumberFormat="1" applyFont="1" applyBorder="1" applyAlignment="1" applyProtection="1">
      <alignment horizontal="left" vertical="center" indent="1"/>
      <protection locked="0"/>
    </xf>
    <xf numFmtId="0" fontId="85" fillId="0" borderId="0" xfId="0" applyFont="1" applyBorder="1" applyAlignment="1">
      <alignment horizontal="center" vertical="center"/>
    </xf>
    <xf numFmtId="0" fontId="85" fillId="0" borderId="0" xfId="0" applyFont="1" applyBorder="1" applyAlignment="1">
      <alignment horizontal="center"/>
    </xf>
    <xf numFmtId="0" fontId="88" fillId="0" borderId="0" xfId="2" applyFont="1" applyBorder="1" applyAlignment="1" applyProtection="1">
      <alignment horizontal="center"/>
    </xf>
    <xf numFmtId="0" fontId="85" fillId="0" borderId="90" xfId="0" applyFont="1" applyBorder="1" applyAlignment="1">
      <alignment horizontal="center"/>
    </xf>
    <xf numFmtId="0" fontId="98" fillId="0" borderId="0" xfId="0" applyFont="1" applyBorder="1" applyAlignment="1" applyProtection="1">
      <alignment horizontal="center" vertical="center"/>
    </xf>
    <xf numFmtId="0" fontId="86" fillId="0" borderId="3" xfId="4" applyFont="1" applyBorder="1" applyAlignment="1" applyProtection="1">
      <alignment horizontal="left" vertical="top"/>
      <protection locked="0"/>
    </xf>
    <xf numFmtId="0" fontId="86" fillId="0" borderId="4" xfId="4" applyFont="1" applyBorder="1" applyAlignment="1" applyProtection="1">
      <alignment horizontal="left" vertical="top"/>
      <protection locked="0"/>
    </xf>
    <xf numFmtId="0" fontId="86" fillId="0" borderId="5" xfId="4" applyFont="1" applyBorder="1" applyAlignment="1" applyProtection="1">
      <alignment horizontal="left" vertical="top"/>
      <protection locked="0"/>
    </xf>
    <xf numFmtId="0" fontId="86" fillId="0" borderId="6" xfId="4" applyFont="1" applyBorder="1" applyAlignment="1" applyProtection="1">
      <alignment horizontal="left" vertical="top"/>
      <protection locked="0"/>
    </xf>
    <xf numFmtId="0" fontId="86" fillId="0" borderId="0" xfId="4" applyFont="1" applyBorder="1" applyAlignment="1" applyProtection="1">
      <alignment horizontal="left" vertical="top"/>
      <protection locked="0"/>
    </xf>
    <xf numFmtId="0" fontId="86" fillId="0" borderId="7" xfId="4" applyFont="1" applyBorder="1" applyAlignment="1" applyProtection="1">
      <alignment horizontal="left" vertical="top"/>
      <protection locked="0"/>
    </xf>
    <xf numFmtId="0" fontId="86" fillId="0" borderId="9" xfId="4" applyFont="1" applyBorder="1" applyAlignment="1" applyProtection="1">
      <alignment horizontal="left" vertical="top"/>
      <protection locked="0"/>
    </xf>
    <xf numFmtId="0" fontId="86" fillId="0" borderId="8" xfId="4" applyFont="1" applyBorder="1" applyAlignment="1" applyProtection="1">
      <alignment horizontal="left" vertical="top"/>
      <protection locked="0"/>
    </xf>
    <xf numFmtId="0" fontId="86" fillId="0" borderId="10" xfId="4" applyFont="1" applyBorder="1" applyAlignment="1" applyProtection="1">
      <alignment horizontal="left" vertical="top"/>
      <protection locked="0"/>
    </xf>
    <xf numFmtId="0" fontId="85" fillId="0" borderId="150" xfId="4" applyFont="1" applyBorder="1" applyAlignment="1" applyProtection="1">
      <alignment horizontal="center"/>
      <protection locked="0"/>
    </xf>
    <xf numFmtId="0" fontId="100" fillId="0" borderId="0" xfId="4" applyFont="1" applyBorder="1" applyAlignment="1">
      <alignment horizontal="left" vertical="top" wrapText="1"/>
    </xf>
    <xf numFmtId="0" fontId="108" fillId="0" borderId="0" xfId="4" applyFont="1" applyBorder="1" applyAlignment="1">
      <alignment horizontal="left" vertical="top" wrapText="1"/>
    </xf>
    <xf numFmtId="0" fontId="108" fillId="0" borderId="0" xfId="4" applyFont="1" applyAlignment="1">
      <alignment horizontal="left" vertical="top" wrapText="1"/>
    </xf>
    <xf numFmtId="0" fontId="98" fillId="0" borderId="0" xfId="0" applyFont="1" applyBorder="1" applyAlignment="1" applyProtection="1">
      <alignment horizontal="left" vertical="center"/>
    </xf>
    <xf numFmtId="0" fontId="98" fillId="0" borderId="0" xfId="0" applyFont="1" applyAlignment="1">
      <alignment horizontal="left" vertical="center"/>
    </xf>
    <xf numFmtId="0" fontId="101" fillId="0" borderId="0" xfId="0" applyFont="1" applyAlignment="1">
      <alignment horizontal="left" vertical="center"/>
    </xf>
    <xf numFmtId="0" fontId="102" fillId="0" borderId="0" xfId="0" applyFont="1" applyAlignment="1">
      <alignment horizontal="left" vertical="center"/>
    </xf>
    <xf numFmtId="0" fontId="92" fillId="0" borderId="0" xfId="0" applyFont="1" applyAlignment="1">
      <alignment horizontal="left" vertical="center"/>
    </xf>
    <xf numFmtId="0" fontId="85" fillId="25" borderId="0" xfId="0" applyFont="1" applyFill="1" applyBorder="1" applyAlignment="1" applyProtection="1">
      <alignment horizontal="center" vertical="center"/>
    </xf>
    <xf numFmtId="0" fontId="85" fillId="25" borderId="123" xfId="0" applyFont="1" applyFill="1" applyBorder="1" applyAlignment="1" applyProtection="1">
      <alignment horizontal="center" vertical="center"/>
    </xf>
    <xf numFmtId="0" fontId="86" fillId="0" borderId="3" xfId="0" applyFont="1" applyBorder="1" applyAlignment="1" applyProtection="1">
      <alignment horizontal="left" vertical="top" wrapText="1"/>
      <protection locked="0"/>
    </xf>
    <xf numFmtId="0" fontId="86" fillId="0" borderId="4" xfId="0" applyFont="1" applyBorder="1" applyAlignment="1" applyProtection="1">
      <alignment horizontal="left" vertical="top" wrapText="1"/>
      <protection locked="0"/>
    </xf>
    <xf numFmtId="0" fontId="86" fillId="0" borderId="5" xfId="0" applyFont="1" applyBorder="1" applyAlignment="1" applyProtection="1">
      <alignment horizontal="left" vertical="top" wrapText="1"/>
      <protection locked="0"/>
    </xf>
    <xf numFmtId="0" fontId="86" fillId="0" borderId="6" xfId="0" applyFont="1" applyBorder="1" applyAlignment="1" applyProtection="1">
      <alignment horizontal="left" vertical="top" wrapText="1"/>
      <protection locked="0"/>
    </xf>
    <xf numFmtId="0" fontId="86" fillId="0" borderId="0" xfId="0" applyFont="1" applyBorder="1" applyAlignment="1" applyProtection="1">
      <alignment horizontal="left" vertical="top" wrapText="1"/>
      <protection locked="0"/>
    </xf>
    <xf numFmtId="0" fontId="86" fillId="0" borderId="7" xfId="0" applyFont="1" applyBorder="1" applyAlignment="1" applyProtection="1">
      <alignment horizontal="left" vertical="top" wrapText="1"/>
      <protection locked="0"/>
    </xf>
    <xf numFmtId="0" fontId="86" fillId="0" borderId="9" xfId="0" applyFont="1" applyBorder="1" applyAlignment="1" applyProtection="1">
      <alignment horizontal="left" vertical="top" wrapText="1"/>
      <protection locked="0"/>
    </xf>
    <xf numFmtId="0" fontId="86" fillId="0" borderId="8" xfId="0" applyFont="1" applyBorder="1" applyAlignment="1" applyProtection="1">
      <alignment horizontal="left" vertical="top" wrapText="1"/>
      <protection locked="0"/>
    </xf>
    <xf numFmtId="0" fontId="86" fillId="0" borderId="10" xfId="0" applyFont="1" applyBorder="1" applyAlignment="1" applyProtection="1">
      <alignment horizontal="left" vertical="top" wrapText="1"/>
      <protection locked="0"/>
    </xf>
    <xf numFmtId="0" fontId="96" fillId="0" borderId="0" xfId="0" applyFont="1" applyBorder="1" applyAlignment="1" applyProtection="1">
      <alignment horizontal="center" vertical="center"/>
    </xf>
    <xf numFmtId="38" fontId="85" fillId="0" borderId="91" xfId="0" applyNumberFormat="1" applyFont="1" applyBorder="1" applyAlignment="1" applyProtection="1">
      <alignment horizontal="left" vertical="top" wrapText="1"/>
      <protection locked="0"/>
    </xf>
    <xf numFmtId="0" fontId="85" fillId="0" borderId="92" xfId="0" applyFont="1" applyBorder="1" applyAlignment="1" applyProtection="1">
      <alignment wrapText="1"/>
      <protection locked="0"/>
    </xf>
    <xf numFmtId="0" fontId="85" fillId="0" borderId="93" xfId="0" applyFont="1" applyBorder="1" applyAlignment="1" applyProtection="1">
      <alignment wrapText="1"/>
      <protection locked="0"/>
    </xf>
    <xf numFmtId="0" fontId="85" fillId="0" borderId="94" xfId="0" applyFont="1" applyBorder="1" applyAlignment="1" applyProtection="1">
      <alignment wrapText="1"/>
      <protection locked="0"/>
    </xf>
    <xf numFmtId="0" fontId="85" fillId="0" borderId="0" xfId="0" applyFont="1" applyAlignment="1" applyProtection="1">
      <alignment wrapText="1"/>
      <protection locked="0"/>
    </xf>
    <xf numFmtId="0" fontId="85" fillId="0" borderId="95" xfId="0" applyFont="1" applyBorder="1" applyAlignment="1" applyProtection="1">
      <alignment wrapText="1"/>
      <protection locked="0"/>
    </xf>
    <xf numFmtId="0" fontId="85" fillId="0" borderId="96" xfId="0" applyFont="1" applyBorder="1" applyAlignment="1" applyProtection="1">
      <alignment wrapText="1"/>
      <protection locked="0"/>
    </xf>
    <xf numFmtId="0" fontId="85" fillId="0" borderId="97" xfId="0" applyFont="1" applyBorder="1" applyAlignment="1" applyProtection="1">
      <alignment wrapText="1"/>
      <protection locked="0"/>
    </xf>
    <xf numFmtId="0" fontId="85" fillId="0" borderId="98" xfId="0" applyFont="1" applyBorder="1" applyAlignment="1" applyProtection="1">
      <alignment wrapText="1"/>
      <protection locked="0"/>
    </xf>
    <xf numFmtId="0" fontId="112" fillId="0" borderId="0" xfId="0" applyNumberFormat="1" applyFont="1" applyBorder="1" applyAlignment="1" applyProtection="1">
      <alignment horizontal="left" vertical="center" wrapText="1"/>
    </xf>
    <xf numFmtId="0" fontId="86" fillId="0" borderId="0" xfId="0" applyFont="1" applyAlignment="1">
      <alignment horizontal="left" vertical="center" wrapText="1"/>
    </xf>
    <xf numFmtId="166" fontId="90" fillId="0" borderId="0" xfId="0" applyNumberFormat="1" applyFont="1" applyBorder="1" applyAlignment="1" applyProtection="1">
      <alignment horizontal="left" vertical="center"/>
    </xf>
    <xf numFmtId="166" fontId="92" fillId="0" borderId="0" xfId="0" applyNumberFormat="1" applyFont="1" applyAlignment="1">
      <alignment horizontal="left" vertical="center"/>
    </xf>
    <xf numFmtId="0" fontId="90" fillId="0" borderId="0" xfId="0" applyFont="1" applyBorder="1" applyAlignment="1" applyProtection="1">
      <alignment wrapText="1"/>
    </xf>
    <xf numFmtId="0" fontId="90" fillId="0" borderId="0" xfId="0" applyFont="1" applyAlignment="1" applyProtection="1">
      <alignment horizontal="left" vertical="center"/>
    </xf>
    <xf numFmtId="0" fontId="90" fillId="0" borderId="0" xfId="0" applyFont="1" applyAlignment="1">
      <alignment horizontal="left" vertical="center"/>
    </xf>
    <xf numFmtId="0" fontId="90" fillId="0" borderId="0" xfId="0" applyFont="1" applyBorder="1" applyAlignment="1" applyProtection="1">
      <alignment vertical="top" wrapText="1"/>
    </xf>
    <xf numFmtId="0" fontId="90" fillId="0" borderId="0" xfId="0" applyFont="1" applyAlignment="1">
      <alignment wrapText="1"/>
    </xf>
    <xf numFmtId="0" fontId="99" fillId="0" borderId="0" xfId="0" applyFont="1" applyAlignment="1">
      <alignment horizontal="center" vertical="center"/>
    </xf>
    <xf numFmtId="0" fontId="92" fillId="0" borderId="0" xfId="0" applyFont="1" applyAlignment="1">
      <alignment horizontal="center" vertical="center"/>
    </xf>
    <xf numFmtId="0" fontId="87" fillId="0" borderId="0" xfId="2" applyFont="1" applyAlignment="1" applyProtection="1">
      <alignment horizontal="center" vertical="center"/>
    </xf>
    <xf numFmtId="0" fontId="85" fillId="0" borderId="5" xfId="0" applyFont="1" applyFill="1" applyBorder="1" applyAlignment="1" applyProtection="1">
      <alignment horizontal="center" vertical="center" wrapText="1"/>
    </xf>
    <xf numFmtId="0" fontId="85" fillId="0" borderId="10" xfId="0" applyFont="1" applyFill="1" applyBorder="1" applyAlignment="1" applyProtection="1">
      <alignment horizontal="center" vertical="center" wrapText="1"/>
    </xf>
    <xf numFmtId="3" fontId="91" fillId="20" borderId="21" xfId="0" applyNumberFormat="1" applyFont="1" applyFill="1" applyBorder="1" applyAlignment="1" applyProtection="1">
      <alignment horizontal="left" vertical="center"/>
    </xf>
    <xf numFmtId="3" fontId="91" fillId="20" borderId="19" xfId="0" applyNumberFormat="1" applyFont="1" applyFill="1" applyBorder="1" applyAlignment="1" applyProtection="1">
      <alignment horizontal="left" vertical="center"/>
    </xf>
    <xf numFmtId="164" fontId="91" fillId="20" borderId="27" xfId="0" applyNumberFormat="1" applyFont="1" applyFill="1" applyBorder="1" applyAlignment="1" applyProtection="1">
      <alignment horizontal="left" vertical="center"/>
    </xf>
    <xf numFmtId="164" fontId="91" fillId="20" borderId="28" xfId="0" applyNumberFormat="1" applyFont="1" applyFill="1" applyBorder="1" applyAlignment="1" applyProtection="1">
      <alignment horizontal="left" vertical="center"/>
    </xf>
    <xf numFmtId="0" fontId="91" fillId="20" borderId="74" xfId="0" applyFont="1" applyFill="1" applyBorder="1" applyAlignment="1" applyProtection="1">
      <alignment horizontal="left" vertical="center"/>
    </xf>
    <xf numFmtId="0" fontId="91" fillId="20" borderId="28" xfId="0" applyFont="1" applyFill="1" applyBorder="1" applyAlignment="1" applyProtection="1">
      <alignment horizontal="left" vertical="center"/>
    </xf>
    <xf numFmtId="164" fontId="91" fillId="20" borderId="21" xfId="0" applyNumberFormat="1" applyFont="1" applyFill="1" applyBorder="1" applyAlignment="1" applyProtection="1">
      <alignment horizontal="left" vertical="center"/>
    </xf>
    <xf numFmtId="164" fontId="91" fillId="20" borderId="19" xfId="0" applyNumberFormat="1" applyFont="1" applyFill="1" applyBorder="1" applyAlignment="1" applyProtection="1">
      <alignment horizontal="left" vertical="center"/>
    </xf>
    <xf numFmtId="164" fontId="91" fillId="22" borderId="31" xfId="0" applyNumberFormat="1" applyFont="1" applyFill="1" applyBorder="1" applyAlignment="1" applyProtection="1">
      <alignment horizontal="left" vertical="center" wrapText="1" indent="2"/>
    </xf>
    <xf numFmtId="164" fontId="91" fillId="22" borderId="77" xfId="0" applyNumberFormat="1" applyFont="1" applyFill="1" applyBorder="1" applyAlignment="1" applyProtection="1">
      <alignment horizontal="left" vertical="center" wrapText="1" indent="2"/>
    </xf>
    <xf numFmtId="0" fontId="91" fillId="22" borderId="66" xfId="0" applyFont="1" applyFill="1" applyBorder="1" applyAlignment="1" applyProtection="1">
      <alignment horizontal="left" vertical="center" indent="2"/>
    </xf>
    <xf numFmtId="0" fontId="91" fillId="22" borderId="80" xfId="0" applyFont="1" applyFill="1" applyBorder="1" applyAlignment="1" applyProtection="1">
      <alignment horizontal="left" vertical="center" indent="2"/>
    </xf>
    <xf numFmtId="0" fontId="91" fillId="22" borderId="79" xfId="0" applyFont="1" applyFill="1" applyBorder="1" applyAlignment="1" applyProtection="1">
      <alignment horizontal="left" vertical="center" indent="2"/>
    </xf>
    <xf numFmtId="0" fontId="91" fillId="22" borderId="77" xfId="0" applyFont="1" applyFill="1" applyBorder="1" applyAlignment="1" applyProtection="1">
      <alignment horizontal="left" vertical="center" indent="2"/>
    </xf>
    <xf numFmtId="0" fontId="90" fillId="22" borderId="66" xfId="0" applyFont="1" applyFill="1" applyBorder="1" applyAlignment="1" applyProtection="1">
      <alignment horizontal="left" vertical="center" wrapText="1" indent="2"/>
    </xf>
    <xf numFmtId="0" fontId="92" fillId="22" borderId="80" xfId="0" applyFont="1" applyFill="1" applyBorder="1" applyAlignment="1">
      <alignment horizontal="left" wrapText="1" indent="2"/>
    </xf>
    <xf numFmtId="3" fontId="91" fillId="0" borderId="5" xfId="0" applyNumberFormat="1" applyFont="1" applyBorder="1" applyAlignment="1" applyProtection="1">
      <alignment horizontal="center" vertical="center" wrapText="1"/>
    </xf>
    <xf numFmtId="3" fontId="91" fillId="0" borderId="10" xfId="0" applyNumberFormat="1" applyFont="1" applyBorder="1" applyAlignment="1" applyProtection="1">
      <alignment horizontal="center" vertical="center" wrapText="1"/>
    </xf>
    <xf numFmtId="0" fontId="91" fillId="22" borderId="74" xfId="0" applyFont="1" applyFill="1" applyBorder="1" applyAlignment="1" applyProtection="1">
      <alignment horizontal="left" vertical="center" indent="1"/>
    </xf>
    <xf numFmtId="0" fontId="91" fillId="22" borderId="28" xfId="0" applyFont="1" applyFill="1" applyBorder="1" applyAlignment="1" applyProtection="1">
      <alignment horizontal="left" vertical="center" indent="1"/>
    </xf>
    <xf numFmtId="0" fontId="90" fillId="0" borderId="14" xfId="0" applyFont="1" applyBorder="1" applyAlignment="1" applyProtection="1">
      <alignment horizontal="left" vertical="center" indent="1"/>
    </xf>
    <xf numFmtId="0" fontId="90" fillId="0" borderId="19" xfId="0" applyFont="1" applyBorder="1" applyAlignment="1" applyProtection="1">
      <alignment horizontal="left" vertical="center" indent="1"/>
    </xf>
    <xf numFmtId="164" fontId="91" fillId="26" borderId="21" xfId="0" applyNumberFormat="1" applyFont="1" applyFill="1" applyBorder="1" applyAlignment="1" applyProtection="1">
      <alignment horizontal="left" vertical="center" wrapText="1" indent="1"/>
    </xf>
    <xf numFmtId="164" fontId="91" fillId="26" borderId="19" xfId="0" applyNumberFormat="1" applyFont="1" applyFill="1" applyBorder="1" applyAlignment="1" applyProtection="1">
      <alignment horizontal="left" vertical="center" wrapText="1" indent="1"/>
    </xf>
    <xf numFmtId="164" fontId="91" fillId="27" borderId="21" xfId="0" applyNumberFormat="1" applyFont="1" applyFill="1" applyBorder="1" applyAlignment="1" applyProtection="1">
      <alignment horizontal="left" vertical="center" wrapText="1" indent="1"/>
    </xf>
    <xf numFmtId="164" fontId="91" fillId="27" borderId="19" xfId="0" applyNumberFormat="1" applyFont="1" applyFill="1" applyBorder="1" applyAlignment="1" applyProtection="1">
      <alignment horizontal="left" vertical="center" wrapText="1" indent="1"/>
    </xf>
    <xf numFmtId="164" fontId="91" fillId="11" borderId="21" xfId="0" applyNumberFormat="1" applyFont="1" applyFill="1" applyBorder="1" applyAlignment="1" applyProtection="1">
      <alignment horizontal="left" vertical="center" wrapText="1"/>
    </xf>
    <xf numFmtId="164" fontId="91" fillId="11" borderId="19" xfId="0" applyNumberFormat="1" applyFont="1" applyFill="1" applyBorder="1" applyAlignment="1" applyProtection="1">
      <alignment horizontal="left" vertical="center" wrapText="1"/>
    </xf>
    <xf numFmtId="49" fontId="91" fillId="20" borderId="21" xfId="0" applyNumberFormat="1" applyFont="1" applyFill="1" applyBorder="1" applyAlignment="1" applyProtection="1">
      <alignment horizontal="left" vertical="center"/>
    </xf>
    <xf numFmtId="49" fontId="91" fillId="20" borderId="19" xfId="0" applyNumberFormat="1" applyFont="1" applyFill="1" applyBorder="1" applyAlignment="1" applyProtection="1">
      <alignment horizontal="left" vertical="center"/>
    </xf>
    <xf numFmtId="0" fontId="91" fillId="20" borderId="21" xfId="0" applyFont="1" applyFill="1" applyBorder="1" applyAlignment="1" applyProtection="1">
      <alignment vertical="center"/>
    </xf>
    <xf numFmtId="0" fontId="91" fillId="20" borderId="19" xfId="0" applyFont="1" applyFill="1" applyBorder="1" applyAlignment="1" applyProtection="1">
      <alignment vertical="center"/>
    </xf>
    <xf numFmtId="164" fontId="91" fillId="22" borderId="21" xfId="0" applyNumberFormat="1" applyFont="1" applyFill="1" applyBorder="1" applyAlignment="1" applyProtection="1">
      <alignment horizontal="left" vertical="center" wrapText="1" indent="2"/>
    </xf>
    <xf numFmtId="164" fontId="91" fillId="22" borderId="19" xfId="0" applyNumberFormat="1" applyFont="1" applyFill="1" applyBorder="1" applyAlignment="1" applyProtection="1">
      <alignment horizontal="left" vertical="center" wrapText="1" indent="2"/>
    </xf>
    <xf numFmtId="164" fontId="91" fillId="3" borderId="21" xfId="0" applyNumberFormat="1" applyFont="1" applyFill="1" applyBorder="1" applyAlignment="1" applyProtection="1">
      <alignment horizontal="left" vertical="center" wrapText="1" indent="1"/>
    </xf>
    <xf numFmtId="164" fontId="91" fillId="3" borderId="19" xfId="0" applyNumberFormat="1" applyFont="1" applyFill="1" applyBorder="1" applyAlignment="1" applyProtection="1">
      <alignment horizontal="left" vertical="center" wrapText="1" indent="1"/>
    </xf>
    <xf numFmtId="0" fontId="91" fillId="22" borderId="51" xfId="0" applyFont="1" applyFill="1" applyBorder="1" applyAlignment="1" applyProtection="1">
      <alignment horizontal="left" vertical="center" indent="1"/>
    </xf>
    <xf numFmtId="0" fontId="92" fillId="22" borderId="78" xfId="0" applyFont="1" applyFill="1" applyBorder="1" applyAlignment="1">
      <alignment horizontal="left" vertical="center" indent="1"/>
    </xf>
    <xf numFmtId="0" fontId="91" fillId="11" borderId="14" xfId="0" applyFont="1" applyFill="1" applyBorder="1" applyAlignment="1">
      <alignment horizontal="left" vertical="center" wrapText="1"/>
    </xf>
    <xf numFmtId="0" fontId="92" fillId="11" borderId="19" xfId="0" applyFont="1" applyFill="1" applyBorder="1" applyAlignment="1">
      <alignment horizontal="left" vertical="center" wrapText="1"/>
    </xf>
    <xf numFmtId="0" fontId="91" fillId="11" borderId="74" xfId="0" applyFont="1" applyFill="1" applyBorder="1" applyAlignment="1">
      <alignment vertical="top" wrapText="1"/>
    </xf>
    <xf numFmtId="0" fontId="92" fillId="11" borderId="28" xfId="0" applyFont="1" applyFill="1" applyBorder="1" applyAlignment="1">
      <alignment vertical="top" wrapText="1"/>
    </xf>
    <xf numFmtId="0" fontId="91" fillId="22" borderId="79" xfId="0" applyFont="1" applyFill="1" applyBorder="1" applyAlignment="1" applyProtection="1">
      <alignment horizontal="left" vertical="top" wrapText="1" indent="1"/>
    </xf>
    <xf numFmtId="0" fontId="92" fillId="22" borderId="77" xfId="0" applyFont="1" applyFill="1" applyBorder="1" applyAlignment="1">
      <alignment horizontal="left" vertical="top" wrapText="1" indent="1"/>
    </xf>
    <xf numFmtId="0" fontId="91" fillId="22" borderId="79" xfId="0" applyFont="1" applyFill="1" applyBorder="1" applyAlignment="1" applyProtection="1">
      <alignment horizontal="left" vertical="top" indent="1"/>
    </xf>
    <xf numFmtId="0" fontId="92" fillId="22" borderId="77" xfId="0" applyFont="1" applyFill="1" applyBorder="1" applyAlignment="1">
      <alignment horizontal="left" vertical="top" indent="1"/>
    </xf>
    <xf numFmtId="0" fontId="91" fillId="11" borderId="74" xfId="0" applyFont="1" applyFill="1" applyBorder="1" applyAlignment="1">
      <alignment vertical="center" wrapText="1"/>
    </xf>
    <xf numFmtId="0" fontId="92" fillId="11" borderId="28" xfId="0" applyFont="1" applyFill="1" applyBorder="1" applyAlignment="1">
      <alignment vertical="center" wrapText="1"/>
    </xf>
    <xf numFmtId="3" fontId="91" fillId="22" borderId="27" xfId="0" applyNumberFormat="1" applyFont="1" applyFill="1" applyBorder="1" applyAlignment="1">
      <alignment horizontal="left" vertical="top" indent="1"/>
    </xf>
    <xf numFmtId="3" fontId="91" fillId="22" borderId="28" xfId="0" applyNumberFormat="1" applyFont="1" applyFill="1" applyBorder="1" applyAlignment="1">
      <alignment horizontal="left" vertical="top" indent="1"/>
    </xf>
    <xf numFmtId="3" fontId="91" fillId="0" borderId="7" xfId="0" applyNumberFormat="1" applyFont="1" applyBorder="1" applyAlignment="1" applyProtection="1">
      <alignment horizontal="center" vertical="center" wrapText="1"/>
    </xf>
    <xf numFmtId="0" fontId="101" fillId="20" borderId="9" xfId="0" applyFont="1" applyFill="1" applyBorder="1" applyAlignment="1">
      <alignment horizontal="center" vertical="center"/>
    </xf>
    <xf numFmtId="0" fontId="92" fillId="20" borderId="10" xfId="0" applyFont="1" applyFill="1" applyBorder="1" applyAlignment="1">
      <alignment horizontal="center" vertical="center"/>
    </xf>
    <xf numFmtId="0" fontId="101" fillId="21" borderId="8" xfId="0" applyFont="1" applyFill="1" applyBorder="1" applyAlignment="1">
      <alignment horizontal="center" vertical="center"/>
    </xf>
    <xf numFmtId="0" fontId="101" fillId="21" borderId="10" xfId="0" applyFont="1" applyFill="1" applyBorder="1" applyAlignment="1">
      <alignment horizontal="center" vertical="center"/>
    </xf>
    <xf numFmtId="0" fontId="92" fillId="21" borderId="10" xfId="0" applyFont="1" applyFill="1" applyBorder="1" applyAlignment="1">
      <alignment horizontal="center" vertical="center"/>
    </xf>
    <xf numFmtId="0" fontId="101" fillId="20" borderId="141" xfId="0" applyFont="1" applyFill="1" applyBorder="1" applyAlignment="1">
      <alignment horizontal="center" vertical="center"/>
    </xf>
    <xf numFmtId="0" fontId="92" fillId="20" borderId="134" xfId="0" applyFont="1" applyFill="1" applyBorder="1" applyAlignment="1">
      <alignment horizontal="center" vertical="center"/>
    </xf>
    <xf numFmtId="0" fontId="101" fillId="20" borderId="8" xfId="0" applyFont="1" applyFill="1" applyBorder="1" applyAlignment="1">
      <alignment horizontal="center" vertical="center"/>
    </xf>
    <xf numFmtId="3" fontId="91" fillId="22" borderId="74" xfId="0" applyNumberFormat="1" applyFont="1" applyFill="1" applyBorder="1" applyAlignment="1">
      <alignment horizontal="left" vertical="top" wrapText="1" indent="1"/>
    </xf>
    <xf numFmtId="0" fontId="92" fillId="22" borderId="28" xfId="0" applyFont="1" applyFill="1" applyBorder="1" applyAlignment="1">
      <alignment horizontal="left" vertical="top" wrapText="1"/>
    </xf>
    <xf numFmtId="3" fontId="91" fillId="22" borderId="88" xfId="0" applyNumberFormat="1" applyFont="1" applyFill="1" applyBorder="1" applyAlignment="1">
      <alignment horizontal="left" vertical="top" wrapText="1" indent="1"/>
    </xf>
    <xf numFmtId="0" fontId="92" fillId="22" borderId="29" xfId="0" applyFont="1" applyFill="1" applyBorder="1" applyAlignment="1">
      <alignment horizontal="left" vertical="top" wrapText="1" indent="1"/>
    </xf>
    <xf numFmtId="3" fontId="91" fillId="22" borderId="51" xfId="0" applyNumberFormat="1" applyFont="1" applyFill="1" applyBorder="1" applyAlignment="1">
      <alignment horizontal="left" vertical="top" wrapText="1" indent="1"/>
    </xf>
    <xf numFmtId="0" fontId="90" fillId="22" borderId="78" xfId="0" applyFont="1" applyFill="1" applyBorder="1" applyAlignment="1">
      <alignment horizontal="left" vertical="top" wrapText="1" indent="1"/>
    </xf>
    <xf numFmtId="3" fontId="91" fillId="22" borderId="79" xfId="0" applyNumberFormat="1" applyFont="1" applyFill="1" applyBorder="1" applyAlignment="1">
      <alignment horizontal="left" vertical="top" wrapText="1" indent="1"/>
    </xf>
    <xf numFmtId="3" fontId="91" fillId="22" borderId="79" xfId="0" applyNumberFormat="1" applyFont="1" applyFill="1" applyBorder="1" applyAlignment="1">
      <alignment horizontal="left" vertical="top" indent="1"/>
    </xf>
    <xf numFmtId="0" fontId="90" fillId="22" borderId="77" xfId="0" applyFont="1" applyFill="1" applyBorder="1" applyAlignment="1">
      <alignment horizontal="left" vertical="top" indent="1"/>
    </xf>
    <xf numFmtId="3" fontId="91" fillId="0" borderId="88" xfId="0" applyNumberFormat="1" applyFont="1" applyBorder="1" applyAlignment="1">
      <alignment horizontal="left" vertical="top" wrapText="1" indent="1"/>
    </xf>
    <xf numFmtId="0" fontId="92" fillId="0" borderId="29" xfId="0" applyFont="1" applyBorder="1" applyAlignment="1">
      <alignment horizontal="left" vertical="top" wrapText="1" indent="1"/>
    </xf>
    <xf numFmtId="0" fontId="101" fillId="20" borderId="8" xfId="0" applyFont="1" applyFill="1" applyBorder="1" applyAlignment="1">
      <alignment horizontal="center" vertical="center" wrapText="1"/>
    </xf>
    <xf numFmtId="0" fontId="92" fillId="20" borderId="10" xfId="0" applyFont="1" applyFill="1" applyBorder="1" applyAlignment="1">
      <alignment horizontal="center" vertical="center" wrapText="1"/>
    </xf>
    <xf numFmtId="3" fontId="101" fillId="20" borderId="21" xfId="0" applyNumberFormat="1" applyFont="1" applyFill="1" applyBorder="1" applyAlignment="1">
      <alignment horizontal="center" vertical="center"/>
    </xf>
    <xf numFmtId="0" fontId="92" fillId="20" borderId="19" xfId="0" applyFont="1" applyFill="1" applyBorder="1" applyAlignment="1">
      <alignment horizontal="center" vertical="center"/>
    </xf>
    <xf numFmtId="0" fontId="101" fillId="20" borderId="14" xfId="0" applyFont="1" applyFill="1" applyBorder="1" applyAlignment="1">
      <alignment horizontal="center" vertical="center"/>
    </xf>
    <xf numFmtId="3" fontId="91" fillId="16" borderId="5" xfId="0" applyNumberFormat="1" applyFont="1" applyFill="1" applyBorder="1" applyAlignment="1" applyProtection="1">
      <alignment horizontal="center" vertical="center" wrapText="1"/>
    </xf>
    <xf numFmtId="3" fontId="91" fillId="16" borderId="10" xfId="0" applyNumberFormat="1" applyFont="1" applyFill="1" applyBorder="1" applyAlignment="1" applyProtection="1">
      <alignment horizontal="center" vertical="center" wrapText="1"/>
    </xf>
    <xf numFmtId="0" fontId="90" fillId="0" borderId="0" xfId="14" applyFont="1" applyFill="1" applyAlignment="1">
      <alignment wrapText="1"/>
    </xf>
    <xf numFmtId="0" fontId="92" fillId="0" borderId="0" xfId="0" applyFont="1" applyAlignment="1">
      <alignment wrapText="1"/>
    </xf>
    <xf numFmtId="0" fontId="86" fillId="0" borderId="34" xfId="14" applyFont="1" applyFill="1" applyBorder="1" applyAlignment="1" applyProtection="1">
      <protection locked="0"/>
    </xf>
    <xf numFmtId="0" fontId="86" fillId="0" borderId="34" xfId="0" applyFont="1" applyBorder="1" applyAlignment="1"/>
    <xf numFmtId="0" fontId="86" fillId="0" borderId="39" xfId="14" applyFont="1" applyFill="1" applyBorder="1" applyAlignment="1" applyProtection="1">
      <protection locked="0"/>
    </xf>
    <xf numFmtId="0" fontId="86" fillId="0" borderId="39" xfId="0" applyFont="1" applyBorder="1" applyAlignment="1"/>
    <xf numFmtId="49" fontId="90" fillId="0" borderId="21" xfId="0" applyNumberFormat="1" applyFont="1" applyBorder="1" applyAlignment="1" applyProtection="1">
      <alignment horizontal="left" vertical="center" wrapText="1" indent="1"/>
    </xf>
    <xf numFmtId="0" fontId="92" fillId="0" borderId="19" xfId="0" applyFont="1" applyBorder="1" applyAlignment="1">
      <alignment horizontal="left" vertical="center" wrapText="1" indent="1"/>
    </xf>
    <xf numFmtId="49" fontId="110" fillId="3" borderId="9" xfId="0" applyNumberFormat="1" applyFont="1" applyFill="1" applyBorder="1" applyAlignment="1" applyProtection="1">
      <alignment horizontal="left" vertical="center" wrapText="1"/>
    </xf>
    <xf numFmtId="0" fontId="86" fillId="0" borderId="8" xfId="0" applyFont="1" applyBorder="1" applyAlignment="1">
      <alignment horizontal="left" vertical="center" wrapText="1"/>
    </xf>
    <xf numFmtId="0" fontId="86" fillId="0" borderId="10" xfId="0" applyFont="1" applyBorder="1" applyAlignment="1">
      <alignment horizontal="left" vertical="center" wrapText="1"/>
    </xf>
    <xf numFmtId="49" fontId="91" fillId="22" borderId="21" xfId="0" applyNumberFormat="1" applyFont="1" applyFill="1" applyBorder="1" applyAlignment="1" applyProtection="1">
      <alignment horizontal="left" vertical="center" wrapText="1" indent="1"/>
    </xf>
    <xf numFmtId="0" fontId="92" fillId="22" borderId="19" xfId="0" applyFont="1" applyFill="1" applyBorder="1" applyAlignment="1">
      <alignment horizontal="left" vertical="center" wrapText="1" indent="1"/>
    </xf>
    <xf numFmtId="49" fontId="91" fillId="3" borderId="21" xfId="0" applyNumberFormat="1" applyFont="1" applyFill="1" applyBorder="1" applyAlignment="1" applyProtection="1">
      <alignment horizontal="left" vertical="center" wrapText="1"/>
    </xf>
    <xf numFmtId="0" fontId="92" fillId="3" borderId="19" xfId="0" applyFont="1" applyFill="1" applyBorder="1" applyAlignment="1">
      <alignment horizontal="left" vertical="center" wrapText="1"/>
    </xf>
    <xf numFmtId="49" fontId="91" fillId="22" borderId="21" xfId="0" applyNumberFormat="1" applyFont="1" applyFill="1" applyBorder="1" applyAlignment="1" applyProtection="1">
      <alignment horizontal="left" vertical="center" indent="1"/>
    </xf>
    <xf numFmtId="0" fontId="92" fillId="22" borderId="19" xfId="0" applyFont="1" applyFill="1" applyBorder="1" applyAlignment="1">
      <alignment horizontal="left" vertical="center" indent="1"/>
    </xf>
    <xf numFmtId="0" fontId="101" fillId="24" borderId="21" xfId="14" applyFont="1" applyFill="1" applyBorder="1" applyAlignment="1">
      <alignment horizontal="center" vertical="center"/>
    </xf>
    <xf numFmtId="0" fontId="92" fillId="24" borderId="19" xfId="0" applyFont="1" applyFill="1" applyBorder="1" applyAlignment="1">
      <alignment horizontal="center" vertical="center"/>
    </xf>
    <xf numFmtId="0" fontId="91" fillId="3" borderId="21" xfId="0" applyFont="1" applyFill="1" applyBorder="1" applyAlignment="1" applyProtection="1">
      <alignment horizontal="left" vertical="center" wrapText="1"/>
    </xf>
    <xf numFmtId="49" fontId="101" fillId="24" borderId="21" xfId="0" applyNumberFormat="1" applyFont="1" applyFill="1" applyBorder="1" applyAlignment="1" applyProtection="1">
      <alignment horizontal="center" vertical="center"/>
    </xf>
    <xf numFmtId="49" fontId="100" fillId="3" borderId="9" xfId="0" applyNumberFormat="1" applyFont="1" applyFill="1" applyBorder="1" applyAlignment="1" applyProtection="1">
      <alignment horizontal="left" vertical="center" wrapText="1"/>
    </xf>
    <xf numFmtId="0" fontId="92" fillId="0" borderId="8" xfId="0" applyFont="1" applyBorder="1" applyAlignment="1">
      <alignment horizontal="left" vertical="center" wrapText="1"/>
    </xf>
    <xf numFmtId="0" fontId="92" fillId="0" borderId="10" xfId="0" applyFont="1" applyBorder="1" applyAlignment="1">
      <alignment horizontal="left" vertical="center" wrapText="1"/>
    </xf>
    <xf numFmtId="164" fontId="91" fillId="3" borderId="21" xfId="0" applyNumberFormat="1" applyFont="1" applyFill="1" applyBorder="1" applyAlignment="1" applyProtection="1">
      <alignment horizontal="left" vertical="center" wrapText="1"/>
    </xf>
    <xf numFmtId="49" fontId="91" fillId="0" borderId="21" xfId="0" applyNumberFormat="1" applyFont="1" applyBorder="1" applyAlignment="1" applyProtection="1">
      <alignment horizontal="center" vertical="center" wrapText="1"/>
    </xf>
    <xf numFmtId="49" fontId="91" fillId="0" borderId="19" xfId="0" applyNumberFormat="1" applyFont="1" applyBorder="1" applyAlignment="1" applyProtection="1">
      <alignment horizontal="center" vertical="center" wrapText="1"/>
    </xf>
    <xf numFmtId="49" fontId="91" fillId="3" borderId="21" xfId="0" applyNumberFormat="1" applyFont="1" applyFill="1" applyBorder="1" applyAlignment="1" applyProtection="1">
      <alignment horizontal="left" vertical="center"/>
    </xf>
    <xf numFmtId="49" fontId="91" fillId="3" borderId="19" xfId="0" applyNumberFormat="1" applyFont="1" applyFill="1" applyBorder="1" applyAlignment="1" applyProtection="1">
      <alignment horizontal="left" vertical="center"/>
    </xf>
    <xf numFmtId="0" fontId="119" fillId="0" borderId="46" xfId="0" applyFont="1" applyBorder="1" applyAlignment="1" applyProtection="1">
      <alignment horizontal="left" wrapText="1" indent="2"/>
    </xf>
    <xf numFmtId="0" fontId="90" fillId="0" borderId="0" xfId="0" applyFont="1" applyAlignment="1">
      <alignment horizontal="left" wrapText="1"/>
    </xf>
    <xf numFmtId="0" fontId="90" fillId="0" borderId="46" xfId="0" applyFont="1" applyBorder="1" applyAlignment="1">
      <alignment horizontal="left" wrapText="1"/>
    </xf>
    <xf numFmtId="0" fontId="90" fillId="0" borderId="34" xfId="0" applyFont="1" applyBorder="1" applyAlignment="1" applyProtection="1">
      <alignment horizontal="left" vertical="center" wrapText="1" indent="1"/>
    </xf>
    <xf numFmtId="0" fontId="92" fillId="0" borderId="41" xfId="0" applyFont="1" applyBorder="1" applyAlignment="1">
      <alignment horizontal="left" wrapText="1" indent="1"/>
    </xf>
    <xf numFmtId="0" fontId="90" fillId="0" borderId="39" xfId="0" applyFont="1" applyBorder="1" applyAlignment="1" applyProtection="1">
      <alignment horizontal="left" vertical="center" wrapText="1" indent="1"/>
    </xf>
    <xf numFmtId="0" fontId="92" fillId="0" borderId="35" xfId="0" applyFont="1" applyBorder="1" applyAlignment="1">
      <alignment horizontal="left" wrapText="1" indent="1"/>
    </xf>
    <xf numFmtId="0" fontId="90" fillId="0" borderId="35" xfId="0" applyFont="1" applyBorder="1" applyAlignment="1" applyProtection="1">
      <alignment horizontal="left" vertical="center" wrapText="1" indent="1"/>
    </xf>
    <xf numFmtId="0" fontId="91" fillId="22" borderId="39" xfId="0" applyFont="1" applyFill="1" applyBorder="1" applyAlignment="1" applyProtection="1">
      <alignment horizontal="left" vertical="center" indent="1"/>
    </xf>
    <xf numFmtId="0" fontId="91" fillId="22" borderId="38" xfId="0" applyFont="1" applyFill="1" applyBorder="1" applyAlignment="1" applyProtection="1">
      <alignment horizontal="left" vertical="center" indent="1"/>
    </xf>
    <xf numFmtId="0" fontId="101" fillId="24" borderId="38" xfId="0" applyFont="1" applyFill="1" applyBorder="1" applyAlignment="1" applyProtection="1">
      <alignment horizontal="left" vertical="center" wrapText="1"/>
    </xf>
    <xf numFmtId="0" fontId="92" fillId="24" borderId="39" xfId="0" applyFont="1" applyFill="1" applyBorder="1" applyAlignment="1">
      <alignment horizontal="left" wrapText="1"/>
    </xf>
    <xf numFmtId="0" fontId="92" fillId="24" borderId="35" xfId="0" applyFont="1" applyFill="1" applyBorder="1" applyAlignment="1">
      <alignment horizontal="left" wrapText="1"/>
    </xf>
    <xf numFmtId="0" fontId="90" fillId="0" borderId="38" xfId="0" applyFont="1" applyBorder="1" applyAlignment="1" applyProtection="1">
      <alignment horizontal="left" vertical="center" wrapText="1" indent="1"/>
    </xf>
    <xf numFmtId="0" fontId="90" fillId="0" borderId="35" xfId="0" applyFont="1" applyBorder="1" applyAlignment="1">
      <alignment horizontal="left" wrapText="1" indent="1"/>
    </xf>
    <xf numFmtId="0" fontId="91" fillId="4" borderId="39" xfId="0" applyFont="1" applyFill="1" applyBorder="1" applyAlignment="1" applyProtection="1">
      <alignment horizontal="left" vertical="center"/>
    </xf>
    <xf numFmtId="0" fontId="91" fillId="4" borderId="35" xfId="0" applyFont="1" applyFill="1" applyBorder="1" applyAlignment="1" applyProtection="1">
      <alignment horizontal="left" vertical="center"/>
    </xf>
    <xf numFmtId="0" fontId="90" fillId="0" borderId="39" xfId="0" applyFont="1" applyBorder="1" applyAlignment="1" applyProtection="1">
      <alignment horizontal="left" vertical="center" indent="1"/>
    </xf>
    <xf numFmtId="0" fontId="92" fillId="0" borderId="39" xfId="0" applyFont="1" applyBorder="1" applyAlignment="1">
      <alignment horizontal="left" indent="1"/>
    </xf>
    <xf numFmtId="0" fontId="92" fillId="0" borderId="35" xfId="0" applyFont="1" applyBorder="1" applyAlignment="1">
      <alignment horizontal="left" indent="1"/>
    </xf>
    <xf numFmtId="0" fontId="92" fillId="0" borderId="39" xfId="0" applyFont="1" applyBorder="1" applyAlignment="1" applyProtection="1">
      <alignment horizontal="left" vertical="center" wrapText="1" indent="1"/>
    </xf>
    <xf numFmtId="0" fontId="92" fillId="0" borderId="35" xfId="0" applyFont="1" applyBorder="1" applyAlignment="1" applyProtection="1">
      <alignment horizontal="left" vertical="center" wrapText="1" indent="1"/>
    </xf>
    <xf numFmtId="49" fontId="91" fillId="0" borderId="53" xfId="0" applyNumberFormat="1" applyFont="1" applyFill="1" applyBorder="1" applyAlignment="1" applyProtection="1">
      <alignment horizontal="center" vertical="center" wrapText="1"/>
    </xf>
    <xf numFmtId="49" fontId="91" fillId="0" borderId="16" xfId="0" applyNumberFormat="1" applyFont="1" applyFill="1" applyBorder="1" applyAlignment="1" applyProtection="1">
      <alignment horizontal="center" vertical="center" wrapText="1"/>
    </xf>
    <xf numFmtId="0" fontId="92" fillId="0" borderId="54" xfId="0" applyFont="1" applyFill="1" applyBorder="1" applyAlignment="1">
      <alignment wrapText="1"/>
    </xf>
    <xf numFmtId="0" fontId="91" fillId="0" borderId="38" xfId="0" applyFont="1" applyBorder="1" applyAlignment="1" applyProtection="1">
      <alignment horizontal="left" vertical="center" wrapText="1"/>
    </xf>
    <xf numFmtId="0" fontId="91" fillId="0" borderId="39" xfId="0" applyFont="1" applyBorder="1" applyAlignment="1" applyProtection="1">
      <alignment horizontal="left" vertical="center" wrapText="1"/>
    </xf>
    <xf numFmtId="0" fontId="92" fillId="0" borderId="39" xfId="0" applyFont="1" applyBorder="1" applyAlignment="1">
      <alignment wrapText="1"/>
    </xf>
    <xf numFmtId="0" fontId="91" fillId="3" borderId="46" xfId="0" applyFont="1" applyFill="1" applyBorder="1" applyAlignment="1" applyProtection="1">
      <alignment horizontal="left" vertical="center" wrapText="1"/>
    </xf>
    <xf numFmtId="0" fontId="91" fillId="3" borderId="0" xfId="0" applyFont="1" applyFill="1" applyBorder="1" applyAlignment="1" applyProtection="1">
      <alignment horizontal="left" vertical="center" wrapText="1"/>
    </xf>
    <xf numFmtId="0" fontId="91" fillId="3" borderId="99" xfId="0" applyFont="1" applyFill="1" applyBorder="1" applyAlignment="1" applyProtection="1">
      <alignment horizontal="left" vertical="center" wrapText="1"/>
    </xf>
    <xf numFmtId="0" fontId="91" fillId="3" borderId="100" xfId="0" applyFont="1" applyFill="1" applyBorder="1" applyAlignment="1" applyProtection="1">
      <alignment horizontal="left" vertical="center" wrapText="1"/>
    </xf>
    <xf numFmtId="0" fontId="92" fillId="0" borderId="100" xfId="0" applyFont="1" applyBorder="1" applyAlignment="1">
      <alignment wrapText="1"/>
    </xf>
    <xf numFmtId="0" fontId="91" fillId="22" borderId="83" xfId="0" applyFont="1" applyFill="1" applyBorder="1" applyAlignment="1" applyProtection="1">
      <alignment horizontal="left" vertical="center" indent="1"/>
    </xf>
    <xf numFmtId="0" fontId="91" fillId="22" borderId="84" xfId="0" applyFont="1" applyFill="1" applyBorder="1" applyAlignment="1" applyProtection="1">
      <alignment horizontal="left" vertical="center" indent="1"/>
    </xf>
    <xf numFmtId="0" fontId="91" fillId="22" borderId="101" xfId="0" applyFont="1" applyFill="1" applyBorder="1" applyAlignment="1" applyProtection="1">
      <alignment horizontal="left" vertical="center" indent="1"/>
    </xf>
    <xf numFmtId="0" fontId="148" fillId="0" borderId="34" xfId="0" applyFont="1" applyBorder="1" applyAlignment="1">
      <alignment horizontal="left" vertical="center" wrapText="1" indent="1"/>
    </xf>
    <xf numFmtId="0" fontId="92" fillId="0" borderId="34" xfId="0" applyFont="1" applyBorder="1" applyAlignment="1">
      <alignment horizontal="left" vertical="center" wrapText="1" indent="1"/>
    </xf>
    <xf numFmtId="0" fontId="101" fillId="20" borderId="38" xfId="0" applyFont="1" applyFill="1" applyBorder="1" applyAlignment="1" applyProtection="1">
      <alignment horizontal="left" vertical="center" indent="1"/>
    </xf>
    <xf numFmtId="0" fontId="101" fillId="20" borderId="39" xfId="0" applyFont="1" applyFill="1" applyBorder="1" applyAlignment="1" applyProtection="1">
      <alignment horizontal="left" vertical="center" indent="1"/>
    </xf>
    <xf numFmtId="0" fontId="101" fillId="20" borderId="35" xfId="0" applyFont="1" applyFill="1" applyBorder="1" applyAlignment="1" applyProtection="1">
      <alignment horizontal="left" vertical="center" indent="1"/>
    </xf>
    <xf numFmtId="0" fontId="121" fillId="3" borderId="102" xfId="15" applyFont="1" applyFill="1" applyBorder="1" applyAlignment="1">
      <alignment horizontal="center" vertical="center"/>
    </xf>
    <xf numFmtId="0" fontId="129" fillId="0" borderId="103" xfId="0" applyFont="1" applyBorder="1" applyAlignment="1">
      <alignment horizontal="center" vertical="center"/>
    </xf>
    <xf numFmtId="0" fontId="129" fillId="0" borderId="104" xfId="0" applyFont="1" applyBorder="1" applyAlignment="1">
      <alignment horizontal="center" vertical="center"/>
    </xf>
    <xf numFmtId="0" fontId="101" fillId="20" borderId="105" xfId="15" applyFont="1" applyFill="1" applyBorder="1" applyAlignment="1">
      <alignment horizontal="center" vertical="center" wrapText="1"/>
    </xf>
    <xf numFmtId="0" fontId="101" fillId="20" borderId="13" xfId="0" applyFont="1" applyFill="1" applyBorder="1" applyAlignment="1">
      <alignment horizontal="center" vertical="center" wrapText="1"/>
    </xf>
    <xf numFmtId="0" fontId="101" fillId="20" borderId="106" xfId="0" applyFont="1" applyFill="1" applyBorder="1" applyAlignment="1">
      <alignment horizontal="center" vertical="center" wrapText="1"/>
    </xf>
    <xf numFmtId="0" fontId="149" fillId="20" borderId="107" xfId="15" applyFont="1" applyFill="1" applyBorder="1" applyAlignment="1">
      <alignment horizontal="center" vertical="center"/>
    </xf>
    <xf numFmtId="0" fontId="86" fillId="20" borderId="12" xfId="0" applyFont="1" applyFill="1" applyBorder="1" applyAlignment="1">
      <alignment horizontal="center" vertical="center"/>
    </xf>
    <xf numFmtId="0" fontId="86" fillId="20" borderId="108" xfId="0" applyFont="1" applyFill="1" applyBorder="1" applyAlignment="1">
      <alignment horizontal="center" vertical="center"/>
    </xf>
    <xf numFmtId="0" fontId="108" fillId="0" borderId="63" xfId="15" applyFont="1" applyBorder="1" applyAlignment="1">
      <alignment horizontal="center"/>
    </xf>
    <xf numFmtId="0" fontId="92" fillId="0" borderId="63" xfId="0" applyFont="1" applyBorder="1" applyAlignment="1">
      <alignment horizontal="center"/>
    </xf>
    <xf numFmtId="0" fontId="138" fillId="0" borderId="70" xfId="9" applyFont="1" applyBorder="1" applyAlignment="1">
      <alignment horizontal="left" vertical="top" wrapText="1"/>
    </xf>
    <xf numFmtId="0" fontId="138" fillId="0" borderId="0" xfId="9" applyFont="1" applyBorder="1" applyAlignment="1">
      <alignment horizontal="left" vertical="top" wrapText="1"/>
    </xf>
    <xf numFmtId="0" fontId="138" fillId="0" borderId="71" xfId="9" applyFont="1" applyBorder="1" applyAlignment="1">
      <alignment horizontal="left" vertical="top" wrapText="1"/>
    </xf>
    <xf numFmtId="0" fontId="137" fillId="20" borderId="67" xfId="9" applyFont="1" applyFill="1" applyBorder="1" applyAlignment="1">
      <alignment horizontal="center" vertical="center"/>
    </xf>
    <xf numFmtId="0" fontId="137" fillId="20" borderId="68" xfId="9" applyFont="1" applyFill="1" applyBorder="1" applyAlignment="1">
      <alignment horizontal="center" vertical="center"/>
    </xf>
    <xf numFmtId="0" fontId="137" fillId="20" borderId="69" xfId="9" applyFont="1" applyFill="1" applyBorder="1" applyAlignment="1">
      <alignment horizontal="center" vertical="center"/>
    </xf>
    <xf numFmtId="0" fontId="137" fillId="20" borderId="75" xfId="9" applyFont="1" applyFill="1" applyBorder="1" applyAlignment="1">
      <alignment horizontal="center" vertical="center"/>
    </xf>
    <xf numFmtId="0" fontId="137" fillId="20" borderId="15" xfId="9" applyFont="1" applyFill="1" applyBorder="1" applyAlignment="1">
      <alignment horizontal="center" vertical="center"/>
    </xf>
    <xf numFmtId="0" fontId="137" fillId="20" borderId="76" xfId="9" applyFont="1" applyFill="1" applyBorder="1" applyAlignment="1">
      <alignment horizontal="center" vertical="center"/>
    </xf>
    <xf numFmtId="0" fontId="138" fillId="0" borderId="70" xfId="9" applyFont="1" applyBorder="1" applyAlignment="1">
      <alignment vertical="top" wrapText="1"/>
    </xf>
    <xf numFmtId="0" fontId="138" fillId="0" borderId="0" xfId="9" applyFont="1" applyBorder="1" applyAlignment="1">
      <alignment vertical="top" wrapText="1"/>
    </xf>
    <xf numFmtId="0" fontId="138" fillId="0" borderId="71" xfId="9" applyFont="1" applyBorder="1" applyAlignment="1">
      <alignment vertical="top" wrapText="1"/>
    </xf>
    <xf numFmtId="0" fontId="138" fillId="0" borderId="70" xfId="9" applyFont="1" applyBorder="1" applyAlignment="1">
      <alignment vertical="top"/>
    </xf>
    <xf numFmtId="0" fontId="138" fillId="0" borderId="0" xfId="9" applyFont="1" applyBorder="1" applyAlignment="1">
      <alignment vertical="top"/>
    </xf>
    <xf numFmtId="0" fontId="138" fillId="0" borderId="71" xfId="9" applyFont="1" applyBorder="1" applyAlignment="1">
      <alignment vertical="top"/>
    </xf>
    <xf numFmtId="0" fontId="91" fillId="0" borderId="3" xfId="0" applyFont="1" applyFill="1" applyBorder="1" applyAlignment="1" applyProtection="1">
      <alignment horizontal="left" vertical="center" wrapText="1"/>
    </xf>
    <xf numFmtId="0" fontId="92" fillId="0" borderId="4" xfId="0" applyFont="1" applyBorder="1" applyAlignment="1">
      <alignment horizontal="left" vertical="center" wrapText="1"/>
    </xf>
    <xf numFmtId="0" fontId="92" fillId="0" borderId="5" xfId="0" applyFont="1" applyBorder="1" applyAlignment="1">
      <alignment horizontal="left" vertical="center" wrapText="1"/>
    </xf>
    <xf numFmtId="0" fontId="91" fillId="0" borderId="8" xfId="0" applyFont="1" applyBorder="1" applyAlignment="1">
      <alignment horizontal="center" vertical="center"/>
    </xf>
    <xf numFmtId="0" fontId="90" fillId="0" borderId="10" xfId="0" applyFont="1" applyBorder="1" applyAlignment="1">
      <alignment horizontal="center" vertical="center"/>
    </xf>
    <xf numFmtId="0" fontId="90" fillId="15" borderId="21" xfId="0" applyFont="1" applyFill="1" applyBorder="1" applyAlignment="1" applyProtection="1">
      <alignment horizontal="left" vertical="center" wrapText="1" indent="1"/>
    </xf>
    <xf numFmtId="0" fontId="92" fillId="15" borderId="14" xfId="0" applyFont="1" applyFill="1" applyBorder="1" applyAlignment="1">
      <alignment horizontal="left" vertical="center" wrapText="1" indent="1"/>
    </xf>
    <xf numFmtId="0" fontId="92" fillId="15" borderId="19" xfId="0" applyFont="1" applyFill="1" applyBorder="1" applyAlignment="1">
      <alignment horizontal="left" vertical="center" wrapText="1" indent="1"/>
    </xf>
    <xf numFmtId="0" fontId="105" fillId="0" borderId="75" xfId="7" applyFont="1" applyBorder="1" applyAlignment="1" applyProtection="1">
      <alignment vertical="top" wrapText="1"/>
      <protection locked="0"/>
    </xf>
    <xf numFmtId="0" fontId="105" fillId="0" borderId="15" xfId="7" applyFont="1" applyBorder="1" applyAlignment="1" applyProtection="1">
      <alignment vertical="top" wrapText="1"/>
      <protection locked="0"/>
    </xf>
    <xf numFmtId="0" fontId="105" fillId="0" borderId="76" xfId="7" applyFont="1" applyBorder="1" applyAlignment="1" applyProtection="1">
      <alignment vertical="top" wrapText="1"/>
      <protection locked="0"/>
    </xf>
    <xf numFmtId="0" fontId="80" fillId="0" borderId="70" xfId="7" applyFont="1" applyBorder="1" applyAlignment="1" applyProtection="1">
      <alignment vertical="top" wrapText="1"/>
      <protection locked="0"/>
    </xf>
    <xf numFmtId="0" fontId="80" fillId="0" borderId="0" xfId="7" applyFont="1" applyBorder="1" applyAlignment="1" applyProtection="1">
      <alignment vertical="top" wrapText="1"/>
      <protection locked="0"/>
    </xf>
    <xf numFmtId="0" fontId="80" fillId="0" borderId="71" xfId="7" applyFont="1" applyBorder="1" applyAlignment="1" applyProtection="1">
      <alignment vertical="top" wrapText="1"/>
      <protection locked="0"/>
    </xf>
    <xf numFmtId="0" fontId="80" fillId="0" borderId="75" xfId="7" applyFont="1" applyBorder="1" applyAlignment="1" applyProtection="1">
      <alignment vertical="top" wrapText="1"/>
      <protection locked="0"/>
    </xf>
    <xf numFmtId="0" fontId="80" fillId="0" borderId="15" xfId="7" applyFont="1" applyBorder="1" applyAlignment="1" applyProtection="1">
      <alignment vertical="top" wrapText="1"/>
      <protection locked="0"/>
    </xf>
    <xf numFmtId="0" fontId="80" fillId="0" borderId="76" xfId="7" applyFont="1" applyBorder="1" applyAlignment="1" applyProtection="1">
      <alignment vertical="top" wrapText="1"/>
      <protection locked="0"/>
    </xf>
    <xf numFmtId="0" fontId="105" fillId="0" borderId="68" xfId="7" applyFont="1" applyBorder="1" applyAlignment="1" applyProtection="1">
      <alignment horizontal="center" vertical="top" wrapText="1"/>
      <protection locked="0"/>
    </xf>
    <xf numFmtId="0" fontId="105" fillId="0" borderId="69" xfId="7" applyFont="1" applyBorder="1" applyAlignment="1" applyProtection="1">
      <alignment horizontal="center" vertical="top" wrapText="1"/>
      <protection locked="0"/>
    </xf>
    <xf numFmtId="0" fontId="105" fillId="0" borderId="70" xfId="7" applyFont="1" applyBorder="1" applyAlignment="1" applyProtection="1">
      <alignment vertical="top" wrapText="1"/>
      <protection locked="0"/>
    </xf>
    <xf numFmtId="0" fontId="105" fillId="0" borderId="0" xfId="7" applyFont="1" applyBorder="1" applyAlignment="1" applyProtection="1">
      <alignment vertical="top" wrapText="1"/>
      <protection locked="0"/>
    </xf>
    <xf numFmtId="0" fontId="105" fillId="0" borderId="71" xfId="7" applyFont="1" applyBorder="1" applyAlignment="1" applyProtection="1">
      <alignment vertical="top" wrapText="1"/>
      <protection locked="0"/>
    </xf>
    <xf numFmtId="0" fontId="140" fillId="20" borderId="0" xfId="7" applyFont="1" applyFill="1" applyAlignment="1">
      <alignment horizontal="center" vertical="center"/>
    </xf>
    <xf numFmtId="0" fontId="100" fillId="0" borderId="140" xfId="7" applyFont="1" applyFill="1" applyBorder="1" applyAlignment="1">
      <alignment horizontal="left" vertical="top" wrapText="1"/>
    </xf>
    <xf numFmtId="0" fontId="100" fillId="0" borderId="0" xfId="7" applyFont="1" applyFill="1" applyBorder="1" applyAlignment="1">
      <alignment horizontal="left" vertical="top" wrapText="1"/>
    </xf>
    <xf numFmtId="0" fontId="150" fillId="0" borderId="0" xfId="7" applyFont="1" applyAlignment="1">
      <alignment wrapText="1"/>
    </xf>
    <xf numFmtId="0" fontId="151" fillId="0" borderId="0" xfId="7" applyFont="1" applyAlignment="1">
      <alignment horizontal="center" vertical="center" wrapText="1"/>
    </xf>
    <xf numFmtId="174" fontId="151" fillId="0" borderId="15" xfId="7" applyNumberFormat="1" applyFont="1" applyBorder="1" applyAlignment="1">
      <alignment horizontal="center" vertical="center" wrapText="1"/>
    </xf>
    <xf numFmtId="0" fontId="80" fillId="0" borderId="68" xfId="7" applyFont="1" applyBorder="1" applyAlignment="1" applyProtection="1">
      <alignment horizontal="center" vertical="top" wrapText="1"/>
      <protection locked="0"/>
    </xf>
    <xf numFmtId="0" fontId="80" fillId="0" borderId="69" xfId="7" applyFont="1" applyBorder="1" applyAlignment="1" applyProtection="1">
      <alignment horizontal="center" vertical="top" wrapText="1"/>
      <protection locked="0"/>
    </xf>
    <xf numFmtId="0" fontId="86" fillId="0" borderId="8" xfId="4" applyNumberFormat="1" applyFont="1" applyBorder="1" applyAlignment="1">
      <alignment horizontal="left" vertical="center" indent="1"/>
    </xf>
    <xf numFmtId="0" fontId="86" fillId="0" borderId="8" xfId="4" applyNumberFormat="1" applyFont="1" applyBorder="1" applyAlignment="1">
      <alignment horizontal="left" vertical="center"/>
    </xf>
    <xf numFmtId="0" fontId="86" fillId="20" borderId="6" xfId="4" applyNumberFormat="1" applyFont="1" applyFill="1" applyBorder="1" applyAlignment="1">
      <alignment horizontal="left" vertical="top" wrapText="1"/>
    </xf>
    <xf numFmtId="0" fontId="86" fillId="20" borderId="0" xfId="4" applyFont="1" applyFill="1" applyBorder="1" applyAlignment="1">
      <alignment vertical="top"/>
    </xf>
    <xf numFmtId="0" fontId="86" fillId="20" borderId="7" xfId="4" applyFont="1" applyFill="1" applyBorder="1" applyAlignment="1">
      <alignment vertical="top"/>
    </xf>
    <xf numFmtId="166" fontId="86" fillId="0" borderId="14" xfId="4" applyNumberFormat="1" applyFont="1" applyBorder="1" applyAlignment="1">
      <alignment horizontal="left" vertical="center" indent="1"/>
    </xf>
    <xf numFmtId="0" fontId="91" fillId="0" borderId="9" xfId="4" applyNumberFormat="1" applyFont="1" applyBorder="1" applyAlignment="1">
      <alignment horizontal="center" vertical="center"/>
    </xf>
    <xf numFmtId="0" fontId="92" fillId="0" borderId="8" xfId="4" applyFont="1" applyBorder="1" applyAlignment="1">
      <alignment horizontal="center" vertical="center"/>
    </xf>
    <xf numFmtId="0" fontId="92" fillId="0" borderId="10" xfId="4" applyFont="1" applyBorder="1" applyAlignment="1">
      <alignment horizontal="center" vertical="center"/>
    </xf>
    <xf numFmtId="0" fontId="90" fillId="0" borderId="14" xfId="4" applyNumberFormat="1" applyFont="1" applyBorder="1" applyAlignment="1">
      <alignment horizontal="left" vertical="center" wrapText="1"/>
    </xf>
    <xf numFmtId="0" fontId="92" fillId="0" borderId="14" xfId="4" applyFont="1" applyBorder="1" applyAlignment="1">
      <alignment horizontal="left" vertical="center" wrapText="1"/>
    </xf>
    <xf numFmtId="0" fontId="92" fillId="0" borderId="19" xfId="4" applyFont="1" applyBorder="1" applyAlignment="1">
      <alignment horizontal="left" vertical="center" wrapText="1"/>
    </xf>
    <xf numFmtId="0" fontId="91" fillId="0" borderId="14" xfId="4" applyNumberFormat="1" applyFont="1" applyBorder="1" applyAlignment="1">
      <alignment vertical="center"/>
    </xf>
    <xf numFmtId="0" fontId="91" fillId="0" borderId="19" xfId="4" applyNumberFormat="1" applyFont="1" applyBorder="1" applyAlignment="1">
      <alignment vertical="center"/>
    </xf>
    <xf numFmtId="0" fontId="100" fillId="0" borderId="128" xfId="4" applyNumberFormat="1" applyFont="1" applyBorder="1" applyAlignment="1">
      <alignment horizontal="center"/>
    </xf>
    <xf numFmtId="0" fontId="92" fillId="0" borderId="150" xfId="4" applyNumberFormat="1" applyFont="1" applyBorder="1" applyAlignment="1" applyProtection="1">
      <alignment horizontal="center"/>
      <protection locked="0"/>
    </xf>
    <xf numFmtId="171" fontId="92" fillId="0" borderId="150" xfId="4" applyNumberFormat="1" applyFont="1" applyBorder="1" applyAlignment="1" applyProtection="1">
      <alignment horizontal="center"/>
      <protection locked="0"/>
    </xf>
    <xf numFmtId="0" fontId="92" fillId="0" borderId="150" xfId="4" applyNumberFormat="1" applyFont="1" applyBorder="1" applyAlignment="1" applyProtection="1">
      <alignment horizontal="center" vertical="center"/>
      <protection locked="0"/>
    </xf>
    <xf numFmtId="0" fontId="90" fillId="0" borderId="46" xfId="4" quotePrefix="1" applyNumberFormat="1" applyFont="1" applyBorder="1" applyAlignment="1">
      <alignment horizontal="left" vertical="top" wrapText="1" indent="2"/>
    </xf>
    <xf numFmtId="0" fontId="90" fillId="0" borderId="0" xfId="4" quotePrefix="1" applyNumberFormat="1" applyFont="1" applyBorder="1" applyAlignment="1">
      <alignment horizontal="left" vertical="top" wrapText="1" indent="2"/>
    </xf>
    <xf numFmtId="0" fontId="90" fillId="0" borderId="0" xfId="4" applyNumberFormat="1" applyFont="1" applyBorder="1" applyAlignment="1">
      <alignment horizontal="left" vertical="top" wrapText="1" indent="2"/>
    </xf>
    <xf numFmtId="0" fontId="92" fillId="0" borderId="0" xfId="4" applyFont="1" applyAlignment="1">
      <alignment horizontal="left" vertical="top" wrapText="1" indent="2"/>
    </xf>
    <xf numFmtId="0" fontId="90" fillId="0" borderId="0" xfId="4" applyNumberFormat="1" applyFont="1" applyAlignment="1">
      <alignment horizontal="left" vertical="top" wrapText="1" indent="2"/>
    </xf>
    <xf numFmtId="0" fontId="100" fillId="0" borderId="128" xfId="4" applyFont="1" applyBorder="1" applyAlignment="1">
      <alignment horizontal="center" vertical="center" wrapText="1"/>
    </xf>
    <xf numFmtId="0" fontId="110" fillId="0" borderId="0" xfId="0" applyFont="1" applyAlignment="1">
      <alignment vertical="top" wrapText="1"/>
    </xf>
    <xf numFmtId="0" fontId="101" fillId="24" borderId="21" xfId="4" applyFont="1" applyFill="1" applyBorder="1" applyAlignment="1">
      <alignment horizontal="center" vertical="center" wrapText="1"/>
    </xf>
    <xf numFmtId="0" fontId="101" fillId="24" borderId="14" xfId="4" applyFont="1" applyFill="1" applyBorder="1" applyAlignment="1">
      <alignment horizontal="center" vertical="center" wrapText="1"/>
    </xf>
    <xf numFmtId="0" fontId="101" fillId="24" borderId="19" xfId="4" applyFont="1" applyFill="1" applyBorder="1" applyAlignment="1">
      <alignment horizontal="center" vertical="center" wrapText="1"/>
    </xf>
    <xf numFmtId="0" fontId="92" fillId="0" borderId="0" xfId="4" applyFont="1" applyBorder="1" applyAlignment="1">
      <alignment wrapText="1"/>
    </xf>
    <xf numFmtId="0" fontId="152" fillId="0" borderId="151" xfId="4" applyFont="1" applyBorder="1" applyAlignment="1">
      <alignment horizontal="center" vertical="center" wrapText="1"/>
    </xf>
    <xf numFmtId="0" fontId="152" fillId="0" borderId="0" xfId="4" applyFont="1" applyBorder="1" applyAlignment="1">
      <alignment horizontal="center" vertical="center" wrapText="1"/>
    </xf>
    <xf numFmtId="0" fontId="152" fillId="0" borderId="152" xfId="4" applyFont="1" applyBorder="1" applyAlignment="1">
      <alignment horizontal="center" vertical="center" wrapText="1"/>
    </xf>
    <xf numFmtId="0" fontId="152" fillId="0" borderId="153" xfId="4" applyFont="1" applyBorder="1" applyAlignment="1">
      <alignment horizontal="center" vertical="center" wrapText="1"/>
    </xf>
    <xf numFmtId="0" fontId="152" fillId="0" borderId="154" xfId="4" applyFont="1" applyBorder="1" applyAlignment="1">
      <alignment horizontal="center" vertical="center" wrapText="1"/>
    </xf>
    <xf numFmtId="0" fontId="152" fillId="0" borderId="155" xfId="4" applyFont="1" applyBorder="1" applyAlignment="1">
      <alignment horizontal="center" vertical="center" wrapText="1"/>
    </xf>
    <xf numFmtId="0" fontId="133" fillId="0" borderId="21" xfId="4" applyNumberFormat="1" applyFont="1" applyBorder="1" applyAlignment="1">
      <alignment vertical="top" wrapText="1"/>
    </xf>
    <xf numFmtId="0" fontId="133" fillId="0" borderId="14" xfId="4" applyNumberFormat="1" applyFont="1" applyBorder="1" applyAlignment="1">
      <alignment vertical="top" wrapText="1"/>
    </xf>
    <xf numFmtId="0" fontId="133" fillId="0" borderId="19" xfId="4" applyNumberFormat="1" applyFont="1" applyBorder="1" applyAlignment="1">
      <alignment vertical="top" wrapText="1"/>
    </xf>
    <xf numFmtId="0" fontId="86" fillId="0" borderId="3" xfId="4" applyFont="1" applyBorder="1" applyAlignment="1">
      <alignment vertical="top" wrapText="1"/>
    </xf>
    <xf numFmtId="0" fontId="86" fillId="0" borderId="4" xfId="4" applyFont="1" applyBorder="1" applyAlignment="1">
      <alignment vertical="top" wrapText="1"/>
    </xf>
    <xf numFmtId="0" fontId="86" fillId="0" borderId="5" xfId="4" applyFont="1" applyBorder="1" applyAlignment="1">
      <alignment vertical="top" wrapText="1"/>
    </xf>
    <xf numFmtId="0" fontId="101" fillId="0" borderId="38" xfId="4" applyFont="1" applyBorder="1" applyAlignment="1">
      <alignment horizontal="center" vertical="center" wrapText="1"/>
    </xf>
    <xf numFmtId="0" fontId="101" fillId="0" borderId="39" xfId="4" applyFont="1" applyBorder="1" applyAlignment="1">
      <alignment horizontal="center" vertical="center" wrapText="1"/>
    </xf>
    <xf numFmtId="0" fontId="101" fillId="0" borderId="35" xfId="4" applyFont="1" applyBorder="1" applyAlignment="1">
      <alignment horizontal="center" vertical="center" wrapText="1"/>
    </xf>
    <xf numFmtId="0" fontId="110" fillId="0" borderId="46" xfId="4" applyFont="1" applyBorder="1" applyAlignment="1">
      <alignment vertical="top"/>
    </xf>
    <xf numFmtId="0" fontId="110" fillId="0" borderId="0" xfId="4" applyFont="1" applyBorder="1" applyAlignment="1">
      <alignment vertical="top"/>
    </xf>
    <xf numFmtId="0" fontId="110" fillId="0" borderId="44" xfId="4" applyFont="1" applyBorder="1" applyAlignment="1">
      <alignment vertical="top"/>
    </xf>
    <xf numFmtId="0" fontId="110" fillId="0" borderId="45" xfId="4" applyFont="1" applyBorder="1" applyAlignment="1">
      <alignment vertical="top"/>
    </xf>
    <xf numFmtId="0" fontId="110" fillId="0" borderId="34" xfId="4" applyFont="1" applyBorder="1" applyAlignment="1">
      <alignment vertical="top"/>
    </xf>
    <xf numFmtId="0" fontId="110" fillId="0" borderId="41" xfId="4" applyFont="1" applyBorder="1" applyAlignment="1">
      <alignment vertical="top"/>
    </xf>
    <xf numFmtId="0" fontId="153" fillId="24" borderId="9" xfId="0" applyFont="1" applyFill="1" applyBorder="1" applyAlignment="1">
      <alignment horizontal="center" vertical="center"/>
    </xf>
    <xf numFmtId="0" fontId="153" fillId="24" borderId="8" xfId="0" applyFont="1" applyFill="1" applyBorder="1" applyAlignment="1">
      <alignment horizontal="center" vertical="center"/>
    </xf>
    <xf numFmtId="0" fontId="153" fillId="24" borderId="109" xfId="0" applyFont="1" applyFill="1" applyBorder="1" applyAlignment="1">
      <alignment horizontal="center" vertical="center"/>
    </xf>
    <xf numFmtId="164" fontId="153" fillId="24" borderId="6" xfId="0" applyNumberFormat="1" applyFont="1" applyFill="1" applyBorder="1" applyAlignment="1">
      <alignment horizontal="center" vertical="center"/>
    </xf>
    <xf numFmtId="164" fontId="153" fillId="24" borderId="0" xfId="0" applyNumberFormat="1" applyFont="1" applyFill="1" applyBorder="1" applyAlignment="1">
      <alignment horizontal="center" vertical="center"/>
    </xf>
    <xf numFmtId="164" fontId="153" fillId="24" borderId="50" xfId="0" applyNumberFormat="1" applyFont="1" applyFill="1" applyBorder="1" applyAlignment="1">
      <alignment horizontal="center" vertical="center"/>
    </xf>
    <xf numFmtId="164" fontId="94" fillId="24" borderId="9" xfId="0" applyNumberFormat="1" applyFont="1" applyFill="1" applyBorder="1" applyAlignment="1">
      <alignment horizontal="center" vertical="top"/>
    </xf>
    <xf numFmtId="164" fontId="124" fillId="24" borderId="8" xfId="0" applyNumberFormat="1" applyFont="1" applyFill="1" applyBorder="1" applyAlignment="1">
      <alignment horizontal="center" vertical="top"/>
    </xf>
    <xf numFmtId="164" fontId="124" fillId="24" borderId="109" xfId="0" applyNumberFormat="1" applyFont="1" applyFill="1" applyBorder="1" applyAlignment="1">
      <alignment horizontal="center" vertical="top"/>
    </xf>
    <xf numFmtId="0" fontId="124" fillId="0" borderId="14" xfId="0" applyFont="1" applyBorder="1" applyAlignment="1">
      <alignment horizontal="left" vertical="top" wrapText="1"/>
    </xf>
    <xf numFmtId="0" fontId="86" fillId="0" borderId="19" xfId="0" applyFont="1" applyBorder="1" applyAlignment="1">
      <alignment horizontal="left" vertical="top" wrapText="1"/>
    </xf>
    <xf numFmtId="0" fontId="86" fillId="0" borderId="14" xfId="0" applyFont="1" applyBorder="1" applyAlignment="1">
      <alignment vertical="top" wrapText="1"/>
    </xf>
    <xf numFmtId="0" fontId="92" fillId="0" borderId="19" xfId="0" applyFont="1" applyBorder="1" applyAlignment="1">
      <alignment wrapText="1"/>
    </xf>
    <xf numFmtId="0" fontId="124" fillId="0" borderId="8" xfId="0" applyNumberFormat="1" applyFont="1" applyBorder="1" applyAlignment="1">
      <alignment horizontal="left" vertical="center" wrapText="1"/>
    </xf>
    <xf numFmtId="0" fontId="124" fillId="0" borderId="0" xfId="0" applyNumberFormat="1" applyFont="1" applyBorder="1" applyAlignment="1">
      <alignment horizontal="left" vertical="center" wrapText="1"/>
    </xf>
    <xf numFmtId="0" fontId="86" fillId="0" borderId="7" xfId="0" applyFont="1" applyBorder="1" applyAlignment="1">
      <alignment vertical="center" wrapText="1"/>
    </xf>
    <xf numFmtId="0" fontId="124" fillId="0" borderId="14" xfId="0" applyNumberFormat="1" applyFont="1" applyBorder="1" applyAlignment="1">
      <alignment horizontal="left" vertical="center" wrapText="1"/>
    </xf>
    <xf numFmtId="0" fontId="86" fillId="0" borderId="19" xfId="0" applyFont="1" applyBorder="1" applyAlignment="1"/>
    <xf numFmtId="0" fontId="101" fillId="0" borderId="45" xfId="4" applyNumberFormat="1" applyFont="1" applyBorder="1" applyAlignment="1" applyProtection="1"/>
    <xf numFmtId="0" fontId="101" fillId="0" borderId="34" xfId="4" applyFont="1" applyBorder="1" applyAlignment="1" applyProtection="1"/>
    <xf numFmtId="0" fontId="101" fillId="0" borderId="41" xfId="4" applyFont="1" applyBorder="1" applyAlignment="1" applyProtection="1"/>
    <xf numFmtId="0" fontId="101" fillId="0" borderId="45" xfId="4" applyNumberFormat="1" applyFont="1" applyBorder="1" applyAlignment="1" applyProtection="1">
      <alignment horizontal="left" indent="1"/>
    </xf>
    <xf numFmtId="0" fontId="101" fillId="0" borderId="34" xfId="4" applyFont="1" applyBorder="1" applyAlignment="1" applyProtection="1">
      <alignment horizontal="left" indent="1"/>
    </xf>
    <xf numFmtId="0" fontId="101" fillId="0" borderId="41" xfId="4" applyNumberFormat="1" applyFont="1" applyBorder="1" applyAlignment="1" applyProtection="1">
      <alignment horizontal="left" indent="1"/>
    </xf>
    <xf numFmtId="0" fontId="101" fillId="0" borderId="46" xfId="4" applyFont="1" applyBorder="1" applyAlignment="1" applyProtection="1"/>
    <xf numFmtId="0" fontId="101" fillId="0" borderId="0" xfId="4" applyFont="1" applyBorder="1" applyAlignment="1" applyProtection="1"/>
    <xf numFmtId="0" fontId="101" fillId="0" borderId="44" xfId="4" applyFont="1" applyBorder="1" applyAlignment="1" applyProtection="1"/>
    <xf numFmtId="0" fontId="101" fillId="0" borderId="0" xfId="4" applyNumberFormat="1" applyFont="1" applyAlignment="1" applyProtection="1">
      <alignment horizontal="center"/>
    </xf>
    <xf numFmtId="0" fontId="101" fillId="0" borderId="45" xfId="4" applyNumberFormat="1" applyFont="1" applyBorder="1" applyAlignment="1" applyProtection="1">
      <alignment horizontal="left" indent="1"/>
      <protection locked="0"/>
    </xf>
    <xf numFmtId="0" fontId="101" fillId="0" borderId="34" xfId="4" applyFont="1" applyBorder="1" applyAlignment="1">
      <alignment horizontal="left" indent="1"/>
    </xf>
    <xf numFmtId="0" fontId="101" fillId="0" borderId="41" xfId="4" applyFont="1" applyBorder="1" applyAlignment="1">
      <alignment horizontal="left" indent="1"/>
    </xf>
    <xf numFmtId="0" fontId="101" fillId="0" borderId="46" xfId="4" applyNumberFormat="1" applyFont="1" applyBorder="1" applyAlignment="1" applyProtection="1">
      <alignment horizontal="left" indent="1"/>
      <protection locked="0"/>
    </xf>
    <xf numFmtId="0" fontId="101" fillId="0" borderId="0" xfId="4" applyFont="1" applyBorder="1" applyAlignment="1">
      <alignment horizontal="left" indent="1"/>
    </xf>
    <xf numFmtId="0" fontId="101" fillId="0" borderId="44" xfId="4" applyFont="1" applyBorder="1" applyAlignment="1">
      <alignment horizontal="left" indent="1"/>
    </xf>
    <xf numFmtId="0" fontId="101" fillId="0" borderId="46" xfId="4" applyNumberFormat="1" applyFont="1" applyBorder="1" applyAlignment="1" applyProtection="1">
      <alignment horizontal="left" indent="1"/>
    </xf>
    <xf numFmtId="0" fontId="101" fillId="0" borderId="0" xfId="4" applyFont="1" applyBorder="1" applyAlignment="1" applyProtection="1">
      <alignment horizontal="left" indent="1"/>
    </xf>
    <xf numFmtId="0" fontId="101" fillId="0" borderId="44" xfId="4" applyFont="1" applyBorder="1" applyAlignment="1" applyProtection="1">
      <alignment horizontal="left" indent="1"/>
    </xf>
    <xf numFmtId="0" fontId="92" fillId="0" borderId="45" xfId="4" applyNumberFormat="1" applyFont="1" applyBorder="1" applyAlignment="1" applyProtection="1">
      <alignment horizontal="left" vertical="center" indent="1"/>
    </xf>
    <xf numFmtId="0" fontId="92" fillId="0" borderId="34" xfId="4" applyFont="1" applyBorder="1" applyAlignment="1" applyProtection="1">
      <alignment horizontal="left" vertical="center" indent="1"/>
    </xf>
    <xf numFmtId="0" fontId="92" fillId="0" borderId="41" xfId="4" applyFont="1" applyBorder="1" applyAlignment="1" applyProtection="1">
      <alignment horizontal="left" vertical="center" indent="1"/>
    </xf>
    <xf numFmtId="0" fontId="101" fillId="0" borderId="46" xfId="4" applyNumberFormat="1" applyFont="1" applyBorder="1" applyAlignment="1" applyProtection="1"/>
    <xf numFmtId="0" fontId="101" fillId="0" borderId="46" xfId="4" applyNumberFormat="1" applyFont="1" applyBorder="1" applyAlignment="1" applyProtection="1">
      <alignment horizontal="left" vertical="center" indent="1"/>
    </xf>
    <xf numFmtId="0" fontId="101" fillId="0" borderId="0" xfId="4" applyNumberFormat="1" applyFont="1" applyBorder="1" applyAlignment="1" applyProtection="1">
      <alignment horizontal="left" vertical="center" indent="1"/>
    </xf>
    <xf numFmtId="0" fontId="101" fillId="0" borderId="44" xfId="4" applyNumberFormat="1" applyFont="1" applyBorder="1" applyAlignment="1" applyProtection="1">
      <alignment horizontal="left" vertical="center" indent="1"/>
    </xf>
    <xf numFmtId="0" fontId="101" fillId="0" borderId="0" xfId="4" applyNumberFormat="1" applyFont="1" applyBorder="1" applyAlignment="1" applyProtection="1">
      <alignment horizontal="left" indent="1"/>
    </xf>
    <xf numFmtId="0" fontId="101" fillId="0" borderId="44" xfId="4" applyNumberFormat="1" applyFont="1" applyBorder="1" applyAlignment="1" applyProtection="1">
      <alignment horizontal="left" indent="1"/>
    </xf>
    <xf numFmtId="0" fontId="92" fillId="0" borderId="45" xfId="4" applyNumberFormat="1" applyFont="1" applyBorder="1" applyProtection="1"/>
    <xf numFmtId="0" fontId="92" fillId="0" borderId="34" xfId="4" applyNumberFormat="1" applyFont="1" applyBorder="1" applyProtection="1"/>
    <xf numFmtId="0" fontId="92" fillId="0" borderId="41" xfId="4" applyNumberFormat="1" applyFont="1" applyBorder="1" applyProtection="1"/>
    <xf numFmtId="0" fontId="110" fillId="0" borderId="46" xfId="4" applyNumberFormat="1" applyFont="1" applyBorder="1" applyAlignment="1" applyProtection="1"/>
    <xf numFmtId="0" fontId="110" fillId="0" borderId="0" xfId="4" applyFont="1" applyBorder="1" applyAlignment="1" applyProtection="1"/>
    <xf numFmtId="0" fontId="110" fillId="0" borderId="44" xfId="4" applyFont="1" applyBorder="1" applyAlignment="1" applyProtection="1"/>
    <xf numFmtId="0" fontId="101" fillId="0" borderId="39" xfId="4" applyNumberFormat="1" applyFont="1" applyBorder="1" applyAlignment="1" applyProtection="1">
      <alignment horizontal="left" indent="1"/>
      <protection locked="0"/>
    </xf>
    <xf numFmtId="0" fontId="101" fillId="0" borderId="39" xfId="4" applyFont="1" applyBorder="1" applyAlignment="1" applyProtection="1">
      <alignment horizontal="left" indent="1"/>
      <protection locked="0"/>
    </xf>
    <xf numFmtId="0" fontId="101" fillId="0" borderId="35" xfId="4" applyFont="1" applyBorder="1" applyAlignment="1" applyProtection="1">
      <alignment horizontal="left" indent="1"/>
      <protection locked="0"/>
    </xf>
    <xf numFmtId="0" fontId="101" fillId="0" borderId="0" xfId="4" applyNumberFormat="1" applyFont="1" applyAlignment="1" applyProtection="1">
      <alignment horizontal="center" vertical="center"/>
    </xf>
    <xf numFmtId="0" fontId="92" fillId="0" borderId="0" xfId="4" applyFont="1" applyAlignment="1">
      <alignment horizontal="center" vertical="center"/>
    </xf>
    <xf numFmtId="0" fontId="101" fillId="0" borderId="41" xfId="4" applyFont="1" applyBorder="1" applyAlignment="1" applyProtection="1">
      <alignment horizontal="left" indent="1"/>
    </xf>
    <xf numFmtId="165" fontId="101" fillId="0" borderId="45" xfId="4" applyNumberFormat="1" applyFont="1" applyBorder="1" applyAlignment="1" applyProtection="1">
      <alignment horizontal="left" indent="1"/>
    </xf>
    <xf numFmtId="165" fontId="101" fillId="0" borderId="41" xfId="4" applyNumberFormat="1" applyFont="1" applyBorder="1" applyAlignment="1" applyProtection="1">
      <alignment horizontal="left" indent="1"/>
    </xf>
    <xf numFmtId="0" fontId="86" fillId="0" borderId="38" xfId="4" applyNumberFormat="1" applyFont="1" applyBorder="1" applyProtection="1"/>
    <xf numFmtId="0" fontId="86" fillId="0" borderId="39" xfId="4" applyNumberFormat="1" applyFont="1" applyBorder="1" applyProtection="1"/>
    <xf numFmtId="0" fontId="85" fillId="0" borderId="0" xfId="4" applyFont="1" applyAlignment="1">
      <alignment horizontal="center" vertical="center"/>
    </xf>
    <xf numFmtId="174" fontId="85" fillId="0" borderId="0" xfId="4" applyNumberFormat="1" applyFont="1" applyAlignment="1">
      <alignment horizontal="center" vertical="center"/>
    </xf>
    <xf numFmtId="174" fontId="92" fillId="0" borderId="0" xfId="4" applyNumberFormat="1" applyFont="1" applyAlignment="1">
      <alignment horizontal="center" vertical="center"/>
    </xf>
    <xf numFmtId="0" fontId="92" fillId="0" borderId="56" xfId="4" applyFont="1" applyBorder="1" applyAlignment="1" applyProtection="1">
      <protection locked="0"/>
    </xf>
    <xf numFmtId="0" fontId="101" fillId="0" borderId="0" xfId="4" applyFont="1" applyAlignment="1" applyProtection="1">
      <alignment horizontal="center" vertical="center"/>
    </xf>
    <xf numFmtId="174" fontId="101" fillId="0" borderId="0" xfId="4" applyNumberFormat="1" applyFont="1" applyAlignment="1" applyProtection="1">
      <alignment horizontal="center" vertical="center"/>
    </xf>
    <xf numFmtId="0" fontId="92" fillId="0" borderId="56" xfId="4" applyFont="1" applyBorder="1" applyAlignment="1" applyProtection="1">
      <alignment horizontal="left"/>
      <protection locked="0"/>
    </xf>
    <xf numFmtId="0" fontId="101" fillId="0" borderId="0" xfId="4" quotePrefix="1" applyFont="1" applyAlignment="1" applyProtection="1">
      <alignment horizontal="center" vertical="center"/>
    </xf>
    <xf numFmtId="0" fontId="86" fillId="0" borderId="0" xfId="4" applyFont="1" applyAlignment="1" applyProtection="1">
      <alignment horizontal="left" vertical="center" wrapText="1"/>
      <protection locked="0"/>
    </xf>
    <xf numFmtId="0" fontId="101" fillId="0" borderId="0" xfId="4" applyNumberFormat="1" applyFont="1" applyBorder="1" applyAlignment="1" applyProtection="1">
      <alignment horizontal="center"/>
    </xf>
    <xf numFmtId="165" fontId="101" fillId="0" borderId="0" xfId="4" applyNumberFormat="1" applyFont="1" applyAlignment="1" applyProtection="1">
      <alignment horizontal="center" vertical="center"/>
    </xf>
    <xf numFmtId="0" fontId="85" fillId="0" borderId="0" xfId="4" applyFont="1" applyAlignment="1" applyProtection="1">
      <alignment horizontal="center" vertical="center" readingOrder="1"/>
    </xf>
    <xf numFmtId="0" fontId="85" fillId="0" borderId="0" xfId="4" applyFont="1" applyAlignment="1" applyProtection="1">
      <alignment horizontal="center" vertical="center"/>
    </xf>
    <xf numFmtId="3" fontId="86" fillId="0" borderId="55" xfId="4" applyNumberFormat="1" applyFont="1" applyBorder="1" applyAlignment="1" applyProtection="1">
      <alignment horizontal="right" indent="1"/>
      <protection locked="0"/>
    </xf>
    <xf numFmtId="0" fontId="85" fillId="0" borderId="0" xfId="4" applyFont="1" applyAlignment="1" applyProtection="1">
      <alignment horizontal="center"/>
    </xf>
    <xf numFmtId="0" fontId="85" fillId="0" borderId="15" xfId="4" applyFont="1" applyBorder="1" applyAlignment="1" applyProtection="1">
      <alignment horizontal="center"/>
    </xf>
    <xf numFmtId="0" fontId="90" fillId="0" borderId="0" xfId="4" applyFont="1" applyAlignment="1" applyProtection="1">
      <alignment horizontal="left" vertical="center" wrapText="1"/>
    </xf>
    <xf numFmtId="0" fontId="86" fillId="0" borderId="0" xfId="4" applyFont="1" applyBorder="1" applyAlignment="1" applyProtection="1">
      <alignment vertical="center" wrapText="1"/>
      <protection locked="0"/>
    </xf>
    <xf numFmtId="5" fontId="101" fillId="0" borderId="64" xfId="4" applyNumberFormat="1" applyFont="1" applyBorder="1" applyAlignment="1" applyProtection="1">
      <protection locked="0"/>
    </xf>
    <xf numFmtId="0" fontId="101" fillId="0" borderId="110" xfId="4" applyFont="1" applyBorder="1" applyAlignment="1" applyProtection="1">
      <protection locked="0"/>
    </xf>
    <xf numFmtId="0" fontId="90" fillId="0" borderId="0" xfId="4" applyFont="1" applyBorder="1" applyAlignment="1" applyProtection="1">
      <alignment horizontal="left" vertical="top" wrapText="1"/>
    </xf>
    <xf numFmtId="0" fontId="101" fillId="0" borderId="0" xfId="4" applyNumberFormat="1" applyFont="1" applyAlignment="1">
      <alignment horizontal="center"/>
    </xf>
    <xf numFmtId="165" fontId="85" fillId="0" borderId="0" xfId="4" applyNumberFormat="1" applyFont="1" applyAlignment="1" applyProtection="1">
      <alignment horizontal="center" vertical="center"/>
    </xf>
    <xf numFmtId="0" fontId="85" fillId="0" borderId="0" xfId="4" applyNumberFormat="1" applyFont="1" applyAlignment="1" applyProtection="1">
      <alignment horizontal="center" vertical="center"/>
    </xf>
    <xf numFmtId="0" fontId="92" fillId="0" borderId="63" xfId="4" applyFont="1" applyBorder="1" applyAlignment="1" applyProtection="1">
      <alignment horizontal="center"/>
      <protection locked="0"/>
    </xf>
    <xf numFmtId="0" fontId="90" fillId="0" borderId="64" xfId="4" applyFont="1" applyBorder="1" applyAlignment="1" applyProtection="1">
      <alignment horizontal="center"/>
    </xf>
    <xf numFmtId="0" fontId="90" fillId="0" borderId="58" xfId="4" applyFont="1" applyBorder="1" applyAlignment="1" applyProtection="1">
      <alignment horizontal="center"/>
    </xf>
    <xf numFmtId="0" fontId="90" fillId="0" borderId="110" xfId="4" applyFont="1" applyBorder="1" applyAlignment="1" applyProtection="1">
      <alignment horizontal="center"/>
    </xf>
    <xf numFmtId="0" fontId="101" fillId="0" borderId="0" xfId="4" applyNumberFormat="1" applyFont="1" applyBorder="1" applyAlignment="1" applyProtection="1">
      <alignment horizontal="center" vertical="center" wrapText="1"/>
    </xf>
    <xf numFmtId="0" fontId="92" fillId="0" borderId="0" xfId="4" applyNumberFormat="1" applyFont="1" applyAlignment="1">
      <alignment horizontal="center" vertical="center" wrapText="1"/>
    </xf>
    <xf numFmtId="165" fontId="101" fillId="0" borderId="0" xfId="4" applyNumberFormat="1" applyFont="1" applyBorder="1" applyAlignment="1" applyProtection="1">
      <alignment horizontal="center" vertical="center" wrapText="1"/>
    </xf>
    <xf numFmtId="0" fontId="92" fillId="0" borderId="0" xfId="4" applyFont="1" applyAlignment="1">
      <alignment horizontal="center" vertical="center" wrapText="1"/>
    </xf>
    <xf numFmtId="169" fontId="85" fillId="0" borderId="0" xfId="4" applyNumberFormat="1" applyFont="1" applyAlignment="1" applyProtection="1">
      <alignment horizontal="center" vertical="center" wrapText="1"/>
    </xf>
    <xf numFmtId="0" fontId="86" fillId="0" borderId="0" xfId="4" applyFont="1" applyAlignment="1">
      <alignment horizontal="center" vertical="center" wrapText="1"/>
    </xf>
    <xf numFmtId="0" fontId="92" fillId="0" borderId="34" xfId="4" applyFont="1" applyBorder="1" applyAlignment="1" applyProtection="1">
      <alignment horizontal="center"/>
      <protection locked="0"/>
    </xf>
    <xf numFmtId="0" fontId="90" fillId="0" borderId="64" xfId="4" applyFont="1" applyBorder="1" applyAlignment="1" applyProtection="1">
      <alignment horizontal="left" vertical="center"/>
      <protection locked="0"/>
    </xf>
    <xf numFmtId="0" fontId="90" fillId="0" borderId="58" xfId="4" applyFont="1" applyBorder="1" applyAlignment="1" applyProtection="1">
      <alignment horizontal="left" vertical="center"/>
      <protection locked="0"/>
    </xf>
    <xf numFmtId="0" fontId="90" fillId="0" borderId="110" xfId="4" applyFont="1" applyBorder="1" applyAlignment="1" applyProtection="1">
      <alignment horizontal="left" vertical="center"/>
      <protection locked="0"/>
    </xf>
    <xf numFmtId="38" fontId="90" fillId="0" borderId="64" xfId="4" applyNumberFormat="1" applyFont="1" applyBorder="1" applyAlignment="1" applyProtection="1">
      <alignment horizontal="right" vertical="center"/>
      <protection locked="0"/>
    </xf>
    <xf numFmtId="38" fontId="90" fillId="0" borderId="58" xfId="4" applyNumberFormat="1" applyFont="1" applyBorder="1" applyAlignment="1" applyProtection="1">
      <alignment horizontal="right" vertical="center"/>
      <protection locked="0"/>
    </xf>
    <xf numFmtId="38" fontId="90" fillId="0" borderId="110" xfId="4" applyNumberFormat="1" applyFont="1" applyBorder="1" applyAlignment="1" applyProtection="1">
      <alignment horizontal="right" vertical="center"/>
      <protection locked="0"/>
    </xf>
    <xf numFmtId="0" fontId="91" fillId="0" borderId="64" xfId="4" applyFont="1" applyBorder="1" applyAlignment="1" applyProtection="1">
      <alignment horizontal="center" vertical="center"/>
      <protection locked="0"/>
    </xf>
    <xf numFmtId="0" fontId="91" fillId="0" borderId="58" xfId="4" applyFont="1" applyBorder="1" applyAlignment="1" applyProtection="1">
      <alignment horizontal="center" vertical="center"/>
      <protection locked="0"/>
    </xf>
    <xf numFmtId="0" fontId="91" fillId="0" borderId="110" xfId="4" applyFont="1" applyBorder="1" applyAlignment="1" applyProtection="1">
      <alignment horizontal="center" vertical="center"/>
      <protection locked="0"/>
    </xf>
    <xf numFmtId="6" fontId="90" fillId="0" borderId="55" xfId="4" applyNumberFormat="1" applyFont="1" applyBorder="1" applyAlignment="1" applyProtection="1">
      <alignment horizontal="right" vertical="center"/>
      <protection locked="0"/>
    </xf>
    <xf numFmtId="6" fontId="90" fillId="0" borderId="64" xfId="4" applyNumberFormat="1" applyFont="1" applyBorder="1" applyProtection="1">
      <protection locked="0"/>
    </xf>
    <xf numFmtId="6" fontId="90" fillId="0" borderId="110" xfId="4" applyNumberFormat="1" applyFont="1" applyBorder="1" applyProtection="1">
      <protection locked="0"/>
    </xf>
    <xf numFmtId="38" fontId="90" fillId="0" borderId="55" xfId="4" applyNumberFormat="1" applyFont="1" applyBorder="1" applyAlignment="1" applyProtection="1">
      <alignment horizontal="right" vertical="center"/>
      <protection locked="0"/>
    </xf>
    <xf numFmtId="170" fontId="92" fillId="0" borderId="34" xfId="4" applyNumberFormat="1" applyFont="1" applyBorder="1" applyAlignment="1" applyProtection="1">
      <alignment horizontal="center"/>
      <protection locked="0"/>
    </xf>
    <xf numFmtId="0" fontId="92" fillId="0" borderId="0" xfId="4" applyFont="1" applyBorder="1" applyAlignment="1" applyProtection="1">
      <alignment horizontal="left" vertical="top" wrapText="1"/>
      <protection locked="0"/>
    </xf>
    <xf numFmtId="0" fontId="92" fillId="0" borderId="0" xfId="4" applyFont="1" applyAlignment="1" applyProtection="1">
      <alignment horizontal="left" vertical="top" wrapText="1"/>
      <protection locked="0"/>
    </xf>
    <xf numFmtId="0" fontId="85" fillId="0" borderId="0" xfId="4" applyFont="1" applyAlignment="1" applyProtection="1">
      <alignment horizontal="center" vertical="center" wrapText="1"/>
    </xf>
    <xf numFmtId="0" fontId="85" fillId="0" borderId="0" xfId="4" applyFont="1" applyBorder="1" applyAlignment="1" applyProtection="1">
      <alignment horizontal="center" vertical="center" wrapText="1"/>
    </xf>
    <xf numFmtId="0" fontId="92" fillId="0" borderId="0" xfId="4" applyFont="1" applyBorder="1" applyAlignment="1">
      <alignment horizontal="center" vertical="center" wrapText="1"/>
    </xf>
    <xf numFmtId="8" fontId="92" fillId="0" borderId="0" xfId="4" applyNumberFormat="1" applyFont="1" applyAlignment="1" applyProtection="1">
      <alignment horizontal="left" vertical="top" wrapText="1"/>
      <protection locked="0"/>
    </xf>
    <xf numFmtId="0" fontId="85" fillId="0" borderId="0" xfId="4" applyNumberFormat="1" applyFont="1" applyBorder="1" applyAlignment="1" applyProtection="1">
      <alignment horizontal="center" vertical="center" wrapText="1"/>
    </xf>
    <xf numFmtId="165" fontId="85" fillId="0" borderId="0" xfId="4" applyNumberFormat="1" applyFont="1" applyBorder="1" applyAlignment="1" applyProtection="1">
      <alignment horizontal="center" vertical="center" wrapText="1"/>
    </xf>
    <xf numFmtId="0" fontId="85" fillId="0" borderId="16" xfId="4" applyFont="1" applyBorder="1" applyAlignment="1" applyProtection="1">
      <alignment horizontal="center" vertical="center" wrapText="1"/>
    </xf>
    <xf numFmtId="0" fontId="101" fillId="0" borderId="63" xfId="4" applyNumberFormat="1" applyFont="1" applyBorder="1" applyAlignment="1" applyProtection="1">
      <alignment horizontal="center"/>
      <protection locked="0"/>
    </xf>
    <xf numFmtId="0" fontId="101" fillId="0" borderId="63" xfId="4" applyFont="1" applyBorder="1" applyAlignment="1" applyProtection="1">
      <alignment horizontal="center"/>
      <protection locked="0"/>
    </xf>
    <xf numFmtId="0" fontId="101" fillId="0" borderId="63" xfId="4" applyFont="1" applyBorder="1" applyAlignment="1" applyProtection="1">
      <alignment horizontal="center" vertical="center"/>
      <protection locked="0"/>
    </xf>
    <xf numFmtId="0" fontId="85" fillId="0" borderId="0" xfId="4" applyNumberFormat="1" applyFont="1" applyAlignment="1" applyProtection="1">
      <alignment horizontal="center" vertical="center" wrapText="1"/>
    </xf>
  </cellXfs>
  <cellStyles count="19">
    <cellStyle name="Comma" xfId="1" builtinId="3"/>
    <cellStyle name="Hyperlink" xfId="2" builtinId="8"/>
    <cellStyle name="Hyperlink 2" xfId="3"/>
    <cellStyle name="Normal" xfId="0" builtinId="0"/>
    <cellStyle name="Normal 2" xfId="4"/>
    <cellStyle name="Normal 3" xfId="5"/>
    <cellStyle name="Normal 3 2" xfId="6"/>
    <cellStyle name="Normal 3 2 2" xfId="7"/>
    <cellStyle name="Normal 4" xfId="8"/>
    <cellStyle name="Normal 5" xfId="9"/>
    <cellStyle name="Normal_AFRPG3" xfId="10"/>
    <cellStyle name="Normal_AFRPG41" xfId="11"/>
    <cellStyle name="Normal_AFRPG47" xfId="12"/>
    <cellStyle name="Normal_AFRPG56" xfId="13"/>
    <cellStyle name="Normal_AFRPG59" xfId="14"/>
    <cellStyle name="Normal_AFRPG63" xfId="15"/>
    <cellStyle name="Normal_AFRPG64" xfId="16"/>
    <cellStyle name="Normal_COVER" xfId="17"/>
    <cellStyle name="Normal_THRESHOLD CALCULATOR v3" xfId="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491576</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9525</xdr:colOff>
      <xdr:row>4</xdr:row>
      <xdr:rowOff>0</xdr:rowOff>
    </xdr:from>
    <xdr:to>
      <xdr:col>2</xdr:col>
      <xdr:colOff>35</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341046</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9525</xdr:colOff>
      <xdr:row>4</xdr:row>
      <xdr:rowOff>0</xdr:rowOff>
    </xdr:from>
    <xdr:to>
      <xdr:col>2</xdr:col>
      <xdr:colOff>35</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518526</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3443373</xdr:colOff>
      <xdr:row>8</xdr:row>
      <xdr:rowOff>76200</xdr:rowOff>
    </xdr:from>
    <xdr:to>
      <xdr:col>0</xdr:col>
      <xdr:colOff>3546561</xdr:colOff>
      <xdr:row>8</xdr:row>
      <xdr:rowOff>136207</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914400</xdr:colOff>
          <xdr:row>11</xdr:row>
          <xdr:rowOff>38100</xdr:rowOff>
        </xdr:to>
        <xdr:sp macro="" textlink="">
          <xdr:nvSpPr>
            <xdr:cNvPr id="46081" name="Object 1" hidden="1">
              <a:extLst>
                <a:ext uri="{63B3BB69-23CF-44E3-9099-C40C66FF867C}">
                  <a14:compatExt spid="_x0000_s460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31863"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1864"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32887"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2888" name="Rectangle 2"/>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33911"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3912"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34935"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4936"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topLeftCell="A9" zoomScale="110" zoomScaleNormal="110" workbookViewId="0">
      <selection activeCell="L32" sqref="L32"/>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8" t="s">
        <v>425</v>
      </c>
      <c r="J1" s="1999"/>
      <c r="K1" s="1999"/>
      <c r="L1" s="1999"/>
      <c r="M1" s="1999"/>
      <c r="N1" s="1999"/>
      <c r="O1" s="1999"/>
      <c r="P1" s="1999"/>
      <c r="Q1" s="1999"/>
      <c r="R1" s="1999"/>
      <c r="S1" s="1999"/>
    </row>
    <row r="2" spans="1:28" ht="12" customHeight="1" x14ac:dyDescent="0.2">
      <c r="A2" s="47" t="s">
        <v>1684</v>
      </c>
      <c r="D2" s="48"/>
      <c r="I2" s="2000" t="s">
        <v>1036</v>
      </c>
      <c r="J2" s="1999"/>
      <c r="K2" s="1999"/>
      <c r="L2" s="1999"/>
      <c r="M2" s="1999"/>
      <c r="N2" s="1999"/>
      <c r="O2" s="1999"/>
      <c r="P2" s="1999"/>
      <c r="Q2" s="1999"/>
      <c r="R2" s="1999"/>
      <c r="S2" s="1999"/>
    </row>
    <row r="3" spans="1:28" ht="12" customHeight="1" x14ac:dyDescent="0.2">
      <c r="A3" s="155" t="s">
        <v>1685</v>
      </c>
      <c r="B3" s="156"/>
      <c r="C3" s="156"/>
      <c r="D3" s="157"/>
      <c r="I3" s="2000" t="s">
        <v>54</v>
      </c>
      <c r="J3" s="1999"/>
      <c r="K3" s="1999"/>
      <c r="L3" s="1999"/>
      <c r="M3" s="1999"/>
      <c r="N3" s="1999"/>
      <c r="O3" s="1999"/>
      <c r="P3" s="1999"/>
      <c r="Q3" s="1999"/>
      <c r="R3" s="1999"/>
      <c r="S3" s="1999"/>
    </row>
    <row r="4" spans="1:28" ht="12" customHeight="1" x14ac:dyDescent="0.2">
      <c r="A4" s="37"/>
      <c r="I4" s="2000" t="s">
        <v>545</v>
      </c>
      <c r="J4" s="1999"/>
      <c r="K4" s="1999"/>
      <c r="L4" s="1999"/>
      <c r="M4" s="1999"/>
      <c r="N4" s="1999"/>
      <c r="O4" s="1999"/>
      <c r="P4" s="1999"/>
      <c r="Q4" s="1999"/>
      <c r="R4" s="1999"/>
      <c r="S4" s="1999"/>
    </row>
    <row r="5" spans="1:28" ht="14.1" customHeight="1" x14ac:dyDescent="0.2">
      <c r="B5" s="104" t="s">
        <v>2077</v>
      </c>
      <c r="C5" s="26" t="s">
        <v>966</v>
      </c>
      <c r="D5" s="84"/>
      <c r="E5" s="84"/>
      <c r="H5" s="38"/>
      <c r="I5" s="2008" t="s">
        <v>701</v>
      </c>
      <c r="J5" s="2007"/>
      <c r="K5" s="2007"/>
      <c r="L5" s="2007"/>
      <c r="M5" s="2007"/>
      <c r="N5" s="2007"/>
      <c r="O5" s="2007"/>
      <c r="P5" s="2007"/>
      <c r="Q5" s="2007"/>
      <c r="R5" s="2007"/>
      <c r="S5" s="2007"/>
    </row>
    <row r="6" spans="1:28" ht="14.1" customHeight="1" x14ac:dyDescent="0.2">
      <c r="B6" s="104"/>
      <c r="C6" s="26" t="s">
        <v>967</v>
      </c>
      <c r="D6" s="84"/>
      <c r="E6" s="84"/>
      <c r="I6" s="2006" t="s">
        <v>938</v>
      </c>
      <c r="J6" s="2007"/>
      <c r="K6" s="2007"/>
      <c r="L6" s="2007"/>
      <c r="M6" s="2007"/>
      <c r="N6" s="2007"/>
      <c r="O6" s="2007"/>
      <c r="P6" s="2007"/>
      <c r="Q6" s="2007"/>
      <c r="R6" s="2007"/>
      <c r="S6" s="2007"/>
    </row>
    <row r="7" spans="1:28" ht="12.2" customHeight="1" x14ac:dyDescent="0.2">
      <c r="I7" s="2001">
        <v>43281</v>
      </c>
      <c r="J7" s="2002"/>
      <c r="K7" s="2002"/>
      <c r="L7" s="2002"/>
      <c r="M7" s="2002"/>
      <c r="N7" s="2002"/>
      <c r="O7" s="2002"/>
      <c r="P7" s="2002"/>
      <c r="Q7" s="2002"/>
      <c r="R7" s="2002"/>
      <c r="S7" s="200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3" t="s">
        <v>695</v>
      </c>
      <c r="J9" s="2004"/>
      <c r="K9" s="2004"/>
      <c r="L9" s="2004"/>
      <c r="M9" s="2004"/>
      <c r="N9" s="2004"/>
      <c r="O9" s="2004"/>
      <c r="P9" s="2004"/>
      <c r="Q9" s="2004"/>
      <c r="R9" s="2004"/>
      <c r="S9" s="2005"/>
      <c r="T9" s="2019" t="s">
        <v>554</v>
      </c>
      <c r="U9" s="2020"/>
      <c r="V9" s="2020"/>
      <c r="W9" s="2020"/>
      <c r="X9" s="2020"/>
      <c r="Y9" s="2020"/>
      <c r="Z9" s="2020"/>
      <c r="AA9" s="2021"/>
    </row>
    <row r="10" spans="1:28" ht="13.5" customHeight="1" x14ac:dyDescent="0.2">
      <c r="A10" s="2026" t="s">
        <v>696</v>
      </c>
      <c r="B10" s="2027"/>
      <c r="C10" s="2027"/>
      <c r="D10" s="2027"/>
      <c r="E10" s="2027"/>
      <c r="F10" s="2027"/>
      <c r="G10" s="2027"/>
      <c r="H10" s="2028"/>
      <c r="I10" s="29"/>
      <c r="J10" s="30"/>
      <c r="K10" s="28"/>
      <c r="R10" s="30"/>
      <c r="S10" s="30"/>
      <c r="T10" s="2022"/>
      <c r="U10" s="2007"/>
      <c r="V10" s="2007"/>
      <c r="W10" s="2007"/>
      <c r="X10" s="2007"/>
      <c r="Y10" s="2007"/>
      <c r="Z10" s="2007"/>
      <c r="AA10" s="2013"/>
    </row>
    <row r="11" spans="1:28" ht="14.25" customHeight="1" x14ac:dyDescent="0.2">
      <c r="A11" s="2029" t="s">
        <v>1012</v>
      </c>
      <c r="B11" s="2030"/>
      <c r="C11" s="2030"/>
      <c r="D11" s="2030"/>
      <c r="E11" s="2030"/>
      <c r="F11" s="2030"/>
      <c r="G11" s="2030"/>
      <c r="H11" s="2031"/>
      <c r="I11" s="27"/>
      <c r="J11" s="74"/>
      <c r="K11" s="27"/>
      <c r="O11" s="148" t="s">
        <v>2077</v>
      </c>
      <c r="P11" s="100" t="s">
        <v>210</v>
      </c>
      <c r="Q11" s="30"/>
      <c r="R11" s="28"/>
      <c r="S11" s="27"/>
      <c r="T11" s="2023"/>
      <c r="U11" s="2024"/>
      <c r="V11" s="2024"/>
      <c r="W11" s="2024"/>
      <c r="X11" s="2024"/>
      <c r="Y11" s="2024"/>
      <c r="Z11" s="2024"/>
      <c r="AA11" s="2025"/>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3" t="s">
        <v>2078</v>
      </c>
      <c r="B13" s="2034"/>
      <c r="C13" s="2034"/>
      <c r="D13" s="2034"/>
      <c r="E13" s="2034"/>
      <c r="F13" s="2034"/>
      <c r="G13" s="2034"/>
      <c r="H13" s="2035"/>
      <c r="I13" s="31"/>
      <c r="J13" s="30"/>
      <c r="K13" s="28"/>
      <c r="L13" s="30"/>
      <c r="M13" s="30"/>
      <c r="N13" s="30"/>
      <c r="O13" s="30"/>
      <c r="P13" s="30"/>
      <c r="Q13" s="30"/>
      <c r="R13" s="30"/>
      <c r="S13" s="30"/>
      <c r="T13" s="2038" t="s">
        <v>2086</v>
      </c>
      <c r="U13" s="2039"/>
      <c r="V13" s="2039"/>
      <c r="W13" s="2039"/>
      <c r="X13" s="2039"/>
      <c r="Y13" s="2040"/>
      <c r="Z13" s="2040"/>
      <c r="AA13" s="204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2" t="s">
        <v>2079</v>
      </c>
      <c r="B15" s="2036"/>
      <c r="C15" s="2036"/>
      <c r="D15" s="2036"/>
      <c r="E15" s="2036"/>
      <c r="F15" s="2036"/>
      <c r="G15" s="2036"/>
      <c r="H15" s="2037"/>
      <c r="T15" s="2042" t="s">
        <v>2087</v>
      </c>
      <c r="U15" s="1986"/>
      <c r="V15" s="1986"/>
      <c r="W15" s="1986"/>
      <c r="X15" s="1986"/>
      <c r="Y15" s="2043"/>
      <c r="Z15" s="2043"/>
      <c r="AA15" s="204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2" t="s">
        <v>2080</v>
      </c>
      <c r="B17" s="1993"/>
      <c r="C17" s="1993"/>
      <c r="D17" s="1993"/>
      <c r="E17" s="1993"/>
      <c r="F17" s="1993"/>
      <c r="G17" s="1993"/>
      <c r="H17" s="2018"/>
      <c r="T17" s="2047" t="s">
        <v>2088</v>
      </c>
      <c r="U17" s="2048"/>
      <c r="V17" s="2048"/>
      <c r="W17" s="2048"/>
      <c r="X17" s="2048"/>
      <c r="Y17" s="2048"/>
      <c r="Z17" s="2048"/>
      <c r="AA17" s="2049"/>
    </row>
    <row r="18" spans="1:27" ht="13.5" customHeight="1" x14ac:dyDescent="0.2">
      <c r="A18" s="85" t="s">
        <v>551</v>
      </c>
      <c r="B18" s="76"/>
      <c r="C18" s="72"/>
      <c r="D18" s="76"/>
      <c r="E18" s="76"/>
      <c r="F18" s="76"/>
      <c r="G18" s="76"/>
      <c r="H18" s="56"/>
      <c r="I18" s="2017" t="s">
        <v>697</v>
      </c>
      <c r="J18" s="1968"/>
      <c r="K18" s="1968"/>
      <c r="L18" s="1968"/>
      <c r="M18" s="1968"/>
      <c r="N18" s="1968"/>
      <c r="O18" s="1968"/>
      <c r="P18" s="1968"/>
      <c r="Q18" s="1968"/>
      <c r="R18" s="1968"/>
      <c r="S18" s="1969"/>
      <c r="T18" s="85" t="s">
        <v>735</v>
      </c>
      <c r="U18" s="51"/>
      <c r="V18" s="72"/>
      <c r="W18" s="50"/>
      <c r="X18" s="85" t="s">
        <v>284</v>
      </c>
      <c r="Y18" s="81"/>
      <c r="Z18" s="159" t="s">
        <v>698</v>
      </c>
      <c r="AA18" s="46"/>
    </row>
    <row r="19" spans="1:27" ht="13.5" customHeight="1" x14ac:dyDescent="0.2">
      <c r="A19" s="2032" t="s">
        <v>2081</v>
      </c>
      <c r="B19" s="1978"/>
      <c r="C19" s="1978"/>
      <c r="D19" s="1978"/>
      <c r="E19" s="1978"/>
      <c r="F19" s="1978"/>
      <c r="G19" s="1978"/>
      <c r="H19" s="1958"/>
      <c r="I19" s="30"/>
      <c r="J19" s="99"/>
      <c r="K19" s="40"/>
      <c r="L19" s="38"/>
      <c r="M19" s="112" t="s">
        <v>333</v>
      </c>
      <c r="P19" s="27"/>
      <c r="Q19" s="27"/>
      <c r="R19" s="27"/>
      <c r="S19" s="31"/>
      <c r="T19" s="2032" t="s">
        <v>2089</v>
      </c>
      <c r="U19" s="1957"/>
      <c r="V19" s="1957"/>
      <c r="W19" s="1958"/>
      <c r="X19" s="2046" t="s">
        <v>2090</v>
      </c>
      <c r="Y19" s="1957"/>
      <c r="Z19" s="2045">
        <v>60416</v>
      </c>
      <c r="AA19" s="1958"/>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6" t="s">
        <v>2082</v>
      </c>
      <c r="B21" s="1957"/>
      <c r="C21" s="1957"/>
      <c r="D21" s="1957"/>
      <c r="E21" s="1957"/>
      <c r="F21" s="1957"/>
      <c r="G21" s="1957"/>
      <c r="H21" s="1958"/>
      <c r="I21" s="2012" t="s">
        <v>699</v>
      </c>
      <c r="J21" s="2007"/>
      <c r="K21" s="2007"/>
      <c r="L21" s="2007"/>
      <c r="M21" s="2007"/>
      <c r="N21" s="2007"/>
      <c r="O21" s="2007"/>
      <c r="P21" s="2007"/>
      <c r="Q21" s="2007"/>
      <c r="R21" s="2007"/>
      <c r="S21" s="2013"/>
      <c r="T21" s="2054" t="s">
        <v>2091</v>
      </c>
      <c r="U21" s="2055"/>
      <c r="V21" s="2055"/>
      <c r="W21" s="2055"/>
      <c r="X21" s="1984" t="s">
        <v>2092</v>
      </c>
      <c r="Y21" s="2058"/>
      <c r="Z21" s="2058"/>
      <c r="AA21" s="2059"/>
    </row>
    <row r="22" spans="1:27" ht="13.5" customHeight="1" x14ac:dyDescent="0.2">
      <c r="A22" s="87" t="s">
        <v>552</v>
      </c>
      <c r="B22" s="59"/>
      <c r="C22" s="59"/>
      <c r="D22" s="59"/>
      <c r="E22" s="59"/>
      <c r="F22" s="59"/>
      <c r="G22" s="59"/>
      <c r="H22" s="60"/>
      <c r="I22" s="2014" t="s">
        <v>1504</v>
      </c>
      <c r="J22" s="2015"/>
      <c r="K22" s="2015"/>
      <c r="L22" s="2015"/>
      <c r="M22" s="2015"/>
      <c r="N22" s="2015"/>
      <c r="O22" s="2015"/>
      <c r="P22" s="2015"/>
      <c r="Q22" s="2015"/>
      <c r="R22" s="2015"/>
      <c r="S22" s="2016"/>
      <c r="T22" s="85" t="s">
        <v>1596</v>
      </c>
      <c r="U22" s="51"/>
      <c r="V22" s="72"/>
      <c r="W22" s="51"/>
      <c r="X22" s="160" t="s">
        <v>1385</v>
      </c>
      <c r="Z22" s="45"/>
      <c r="AA22" s="46"/>
    </row>
    <row r="23" spans="1:27" ht="13.5" customHeight="1" x14ac:dyDescent="0.2">
      <c r="A23" s="2009"/>
      <c r="B23" s="2010"/>
      <c r="C23" s="2010"/>
      <c r="D23" s="2010"/>
      <c r="E23" s="2010"/>
      <c r="F23" s="2010"/>
      <c r="G23" s="2010"/>
      <c r="H23" s="2011"/>
      <c r="T23" s="1992" t="s">
        <v>2093</v>
      </c>
      <c r="U23" s="2053"/>
      <c r="V23" s="2053"/>
      <c r="W23" s="2053"/>
      <c r="X23" s="2057">
        <v>43373</v>
      </c>
      <c r="Y23" s="2036"/>
      <c r="Z23" s="2036"/>
      <c r="AA23" s="2037"/>
    </row>
    <row r="24" spans="1:27" ht="14.1" customHeight="1" x14ac:dyDescent="0.2">
      <c r="A24" s="88" t="s">
        <v>698</v>
      </c>
      <c r="B24" s="49"/>
      <c r="C24" s="49"/>
      <c r="D24" s="49"/>
      <c r="E24" s="49"/>
      <c r="F24" s="49"/>
      <c r="G24" s="49"/>
      <c r="H24" s="61"/>
      <c r="J24" s="1979">
        <f>IF(B5="x",IF(AUDITCHECK!D29="AFR form Incomplete.","",IF(AUDITCHECK!D29="Deficit reduction plan is required.","School District must complete a deficit reduction plan in the 2018-2019 Budget",)),"")</f>
        <v>0</v>
      </c>
      <c r="K24" s="1979"/>
      <c r="L24" s="1979"/>
      <c r="M24" s="1979"/>
      <c r="N24" s="1979"/>
      <c r="O24" s="1979"/>
      <c r="P24" s="1979"/>
      <c r="Q24" s="1979"/>
      <c r="R24" s="1979"/>
      <c r="S24" s="1980"/>
      <c r="T24" s="105" t="s">
        <v>552</v>
      </c>
      <c r="U24" s="106"/>
      <c r="V24" s="106"/>
      <c r="W24" s="106"/>
      <c r="X24" s="107"/>
      <c r="Y24" s="107"/>
      <c r="Z24" s="107"/>
      <c r="AA24" s="108"/>
    </row>
    <row r="25" spans="1:27" ht="14.1" customHeight="1" x14ac:dyDescent="0.2">
      <c r="A25" s="1956">
        <v>60424</v>
      </c>
      <c r="B25" s="1957"/>
      <c r="C25" s="1957"/>
      <c r="D25" s="1957"/>
      <c r="E25" s="1957"/>
      <c r="F25" s="1957"/>
      <c r="G25" s="1957"/>
      <c r="H25" s="1958"/>
      <c r="I25" s="113"/>
      <c r="J25" s="1981"/>
      <c r="K25" s="1981"/>
      <c r="L25" s="1981"/>
      <c r="M25" s="1981"/>
      <c r="N25" s="1981"/>
      <c r="O25" s="1981"/>
      <c r="P25" s="1981"/>
      <c r="Q25" s="1981"/>
      <c r="R25" s="1981"/>
      <c r="S25" s="1982"/>
      <c r="T25" s="2050" t="s">
        <v>2094</v>
      </c>
      <c r="U25" s="2051"/>
      <c r="V25" s="2051"/>
      <c r="W25" s="2051"/>
      <c r="X25" s="2051"/>
      <c r="Y25" s="2051"/>
      <c r="Z25" s="2051"/>
      <c r="AA25" s="205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7" t="s">
        <v>1591</v>
      </c>
      <c r="J27" s="1968"/>
      <c r="K27" s="1968"/>
      <c r="L27" s="1968"/>
      <c r="M27" s="1968"/>
      <c r="N27" s="1968"/>
      <c r="O27" s="1968"/>
      <c r="P27" s="1968"/>
      <c r="Q27" s="1968"/>
      <c r="R27" s="1968"/>
      <c r="S27" s="196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8"/>
      <c r="Q35" s="1957"/>
      <c r="R35" s="195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2" t="s">
        <v>2083</v>
      </c>
      <c r="B38" s="1993"/>
      <c r="C38" s="1993"/>
      <c r="D38" s="1993"/>
      <c r="E38" s="1993"/>
      <c r="F38" s="1957"/>
      <c r="G38" s="1957"/>
      <c r="H38" s="1958"/>
      <c r="I38" s="1985"/>
      <c r="J38" s="1986"/>
      <c r="K38" s="1986"/>
      <c r="L38" s="1986"/>
      <c r="M38" s="1986"/>
      <c r="N38" s="1986"/>
      <c r="O38" s="1986"/>
      <c r="P38" s="1987"/>
      <c r="Q38" s="1987"/>
      <c r="R38" s="1987"/>
      <c r="S38" s="1988"/>
      <c r="T38" s="2042"/>
      <c r="U38" s="1986"/>
      <c r="V38" s="1986"/>
      <c r="W38" s="1986"/>
      <c r="X38" s="1987"/>
      <c r="Y38" s="1987"/>
      <c r="Z38" s="1987"/>
      <c r="AA38" s="1988"/>
    </row>
    <row r="39" spans="1:27" ht="12" customHeight="1" x14ac:dyDescent="0.2">
      <c r="A39" s="1962" t="s">
        <v>552</v>
      </c>
      <c r="B39" s="1963"/>
      <c r="C39" s="72"/>
      <c r="D39" s="69"/>
      <c r="E39" s="69"/>
      <c r="F39" s="79"/>
      <c r="G39" s="69"/>
      <c r="H39" s="56"/>
      <c r="I39" s="1962" t="s">
        <v>552</v>
      </c>
      <c r="J39" s="1963"/>
      <c r="K39" s="1963"/>
      <c r="L39" s="1963"/>
      <c r="M39" s="1963"/>
      <c r="N39" s="67"/>
      <c r="O39" s="72"/>
      <c r="P39" s="72"/>
      <c r="Q39" s="78"/>
      <c r="R39" s="72"/>
      <c r="S39" s="56"/>
      <c r="T39" s="72" t="s">
        <v>552</v>
      </c>
      <c r="U39" s="51"/>
      <c r="V39" s="72"/>
      <c r="W39" s="50"/>
      <c r="X39" s="78"/>
      <c r="Y39" s="45"/>
      <c r="Z39" s="45"/>
      <c r="AA39" s="46"/>
    </row>
    <row r="40" spans="1:27" ht="13.5" customHeight="1" x14ac:dyDescent="0.2">
      <c r="A40" s="1970"/>
      <c r="B40" s="1971"/>
      <c r="C40" s="1972"/>
      <c r="D40" s="1972"/>
      <c r="E40" s="1972"/>
      <c r="F40" s="1973"/>
      <c r="G40" s="1973"/>
      <c r="H40" s="1974"/>
      <c r="I40" s="1995"/>
      <c r="J40" s="1996"/>
      <c r="K40" s="1996"/>
      <c r="L40" s="1996"/>
      <c r="M40" s="1996"/>
      <c r="N40" s="1996"/>
      <c r="O40" s="1996"/>
      <c r="P40" s="1996"/>
      <c r="Q40" s="1996"/>
      <c r="R40" s="1996"/>
      <c r="S40" s="1997"/>
      <c r="T40" s="1995"/>
      <c r="U40" s="2056"/>
      <c r="V40" s="1996"/>
      <c r="W40" s="1996"/>
      <c r="X40" s="1996"/>
      <c r="Y40" s="1996"/>
      <c r="Z40" s="1996"/>
      <c r="AA40" s="199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4" t="s">
        <v>2084</v>
      </c>
      <c r="B42" s="1976"/>
      <c r="C42" s="1977"/>
      <c r="D42" s="1975" t="s">
        <v>2085</v>
      </c>
      <c r="E42" s="1976"/>
      <c r="F42" s="1976"/>
      <c r="G42" s="1976"/>
      <c r="H42" s="1977"/>
      <c r="I42" s="1959"/>
      <c r="J42" s="1960"/>
      <c r="K42" s="1960"/>
      <c r="L42" s="1960"/>
      <c r="M42" s="1960"/>
      <c r="N42" s="1960"/>
      <c r="O42" s="1961"/>
      <c r="P42" s="1994"/>
      <c r="Q42" s="1960"/>
      <c r="R42" s="1960"/>
      <c r="S42" s="1961"/>
      <c r="T42" s="1959"/>
      <c r="U42" s="1960"/>
      <c r="V42" s="1960"/>
      <c r="W42" s="1961"/>
      <c r="X42" s="1994"/>
      <c r="Y42" s="1960"/>
      <c r="Z42" s="1960"/>
      <c r="AA42" s="1961"/>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9"/>
      <c r="B44" s="1990"/>
      <c r="C44" s="1990"/>
      <c r="D44" s="1990"/>
      <c r="E44" s="1990"/>
      <c r="F44" s="1990"/>
      <c r="G44" s="1990"/>
      <c r="H44" s="1991"/>
      <c r="I44" s="1964"/>
      <c r="J44" s="1965"/>
      <c r="K44" s="1965"/>
      <c r="L44" s="1965"/>
      <c r="M44" s="1965"/>
      <c r="N44" s="1965"/>
      <c r="O44" s="1965"/>
      <c r="P44" s="1965"/>
      <c r="Q44" s="1965"/>
      <c r="R44" s="1965"/>
      <c r="S44" s="1966"/>
      <c r="T44" s="1964"/>
      <c r="U44" s="1983"/>
      <c r="V44" s="1983"/>
      <c r="W44" s="1983"/>
      <c r="X44" s="1983"/>
      <c r="Y44" s="1983"/>
      <c r="Z44" s="1965"/>
      <c r="AA44" s="196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sheet="1" objects="1" scenarios="1"/>
  <mergeCells count="52">
    <mergeCell ref="T25:AA25"/>
    <mergeCell ref="T23:W23"/>
    <mergeCell ref="X42:AA42"/>
    <mergeCell ref="T21:W21"/>
    <mergeCell ref="T42:W42"/>
    <mergeCell ref="T38:AA38"/>
    <mergeCell ref="T40:AA40"/>
    <mergeCell ref="X23:AA23"/>
    <mergeCell ref="X21:AA21"/>
    <mergeCell ref="A13:H13"/>
    <mergeCell ref="A15:H15"/>
    <mergeCell ref="T19:W19"/>
    <mergeCell ref="T13:AA13"/>
    <mergeCell ref="T15:AA15"/>
    <mergeCell ref="Z19:AA19"/>
    <mergeCell ref="X19:Y19"/>
    <mergeCell ref="T17:AA17"/>
    <mergeCell ref="A23:H23"/>
    <mergeCell ref="I21:S21"/>
    <mergeCell ref="I22:S22"/>
    <mergeCell ref="I18:S18"/>
    <mergeCell ref="A17:H17"/>
    <mergeCell ref="T9:AA11"/>
    <mergeCell ref="A10:H10"/>
    <mergeCell ref="A11:H11"/>
    <mergeCell ref="A21:H21"/>
    <mergeCell ref="A19:H19"/>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6"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7" sqref="E17"/>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3" t="s">
        <v>1905</v>
      </c>
      <c r="B2" s="1550" t="s">
        <v>2037</v>
      </c>
      <c r="C2" s="715" t="s">
        <v>1910</v>
      </c>
      <c r="D2" s="715" t="s">
        <v>1911</v>
      </c>
      <c r="E2" s="715" t="s">
        <v>1912</v>
      </c>
      <c r="F2" s="715" t="s">
        <v>1913</v>
      </c>
    </row>
    <row r="3" spans="1:6" ht="12" customHeight="1" x14ac:dyDescent="0.2">
      <c r="A3" s="2194"/>
      <c r="B3" s="1547"/>
      <c r="C3" s="1548"/>
      <c r="D3" s="1549" t="s">
        <v>274</v>
      </c>
      <c r="E3" s="1548"/>
      <c r="F3" s="1549" t="s">
        <v>275</v>
      </c>
    </row>
    <row r="4" spans="1:6" ht="13.7" customHeight="1" x14ac:dyDescent="0.2">
      <c r="A4" s="716" t="s">
        <v>1217</v>
      </c>
      <c r="B4" s="1771">
        <f>'Revenues 9-14'!C5</f>
        <v>682041</v>
      </c>
      <c r="C4" s="1546"/>
      <c r="D4" s="1774">
        <f>B4-C4</f>
        <v>682041</v>
      </c>
      <c r="E4" s="1546">
        <v>687802</v>
      </c>
      <c r="F4" s="1774">
        <f>E4-C4</f>
        <v>687802</v>
      </c>
    </row>
    <row r="5" spans="1:6" ht="13.7" customHeight="1" x14ac:dyDescent="0.2">
      <c r="A5" s="716" t="s">
        <v>925</v>
      </c>
      <c r="B5" s="1772">
        <f>'Revenues 9-14'!D5</f>
        <v>139763</v>
      </c>
      <c r="C5" s="585"/>
      <c r="D5" s="1775">
        <f t="shared" ref="D5:D18" si="0">B5-C5</f>
        <v>139763</v>
      </c>
      <c r="E5" s="585">
        <v>140943</v>
      </c>
      <c r="F5" s="1775">
        <f>E5-C5</f>
        <v>140943</v>
      </c>
    </row>
    <row r="6" spans="1:6" ht="13.7" customHeight="1" x14ac:dyDescent="0.2">
      <c r="A6" s="716" t="s">
        <v>431</v>
      </c>
      <c r="B6" s="1772">
        <f>'Revenues 9-14'!E5</f>
        <v>321454</v>
      </c>
      <c r="C6" s="585"/>
      <c r="D6" s="1775">
        <f t="shared" si="0"/>
        <v>321454</v>
      </c>
      <c r="E6" s="585">
        <v>316084</v>
      </c>
      <c r="F6" s="1775">
        <f t="shared" ref="F6:F18" si="1">E6-C6</f>
        <v>316084</v>
      </c>
    </row>
    <row r="7" spans="1:6" ht="13.7" customHeight="1" x14ac:dyDescent="0.2">
      <c r="A7" s="716" t="s">
        <v>157</v>
      </c>
      <c r="B7" s="1772">
        <f>'Revenues 9-14'!F5</f>
        <v>67086</v>
      </c>
      <c r="C7" s="585"/>
      <c r="D7" s="1775">
        <f t="shared" si="0"/>
        <v>67086</v>
      </c>
      <c r="E7" s="585">
        <v>67653</v>
      </c>
      <c r="F7" s="1775">
        <f t="shared" si="1"/>
        <v>67653</v>
      </c>
    </row>
    <row r="8" spans="1:6" ht="13.7" customHeight="1" x14ac:dyDescent="0.2">
      <c r="A8" s="716" t="s">
        <v>1241</v>
      </c>
      <c r="B8" s="1772">
        <f>'Revenues 9-14'!G5</f>
        <v>16067</v>
      </c>
      <c r="C8" s="585"/>
      <c r="D8" s="1775">
        <f t="shared" si="0"/>
        <v>16067</v>
      </c>
      <c r="E8" s="585">
        <v>4955</v>
      </c>
      <c r="F8" s="1775">
        <f t="shared" si="1"/>
        <v>4955</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27953</v>
      </c>
      <c r="C10" s="585"/>
      <c r="D10" s="1775">
        <f t="shared" si="0"/>
        <v>27953</v>
      </c>
      <c r="E10" s="585">
        <v>28189</v>
      </c>
      <c r="F10" s="1775">
        <f t="shared" si="1"/>
        <v>28189</v>
      </c>
    </row>
    <row r="11" spans="1:6" x14ac:dyDescent="0.2">
      <c r="A11" s="716" t="s">
        <v>429</v>
      </c>
      <c r="B11" s="1772">
        <f>'Revenues 9-14'!J5</f>
        <v>151899</v>
      </c>
      <c r="C11" s="585"/>
      <c r="D11" s="1775">
        <f t="shared" si="0"/>
        <v>151899</v>
      </c>
      <c r="E11" s="585">
        <v>155178</v>
      </c>
      <c r="F11" s="1775">
        <f t="shared" si="1"/>
        <v>155178</v>
      </c>
    </row>
    <row r="12" spans="1:6" ht="13.7" customHeight="1" x14ac:dyDescent="0.2">
      <c r="A12" s="716" t="s">
        <v>159</v>
      </c>
      <c r="B12" s="1772">
        <f>'Revenues 9-14'!K5</f>
        <v>27952</v>
      </c>
      <c r="C12" s="585"/>
      <c r="D12" s="1775">
        <f t="shared" si="0"/>
        <v>27952</v>
      </c>
      <c r="E12" s="585">
        <v>28189</v>
      </c>
      <c r="F12" s="1775">
        <f t="shared" si="1"/>
        <v>28189</v>
      </c>
    </row>
    <row r="13" spans="1:6" ht="13.7" customHeight="1" x14ac:dyDescent="0.2">
      <c r="A13" s="716" t="s">
        <v>993</v>
      </c>
      <c r="B13" s="1772">
        <f>SUM('Revenues 9-14'!C6:D6)</f>
        <v>27952</v>
      </c>
      <c r="C13" s="585"/>
      <c r="D13" s="1775">
        <f t="shared" si="0"/>
        <v>27952</v>
      </c>
      <c r="E13" s="585">
        <v>28189</v>
      </c>
      <c r="F13" s="1775">
        <f t="shared" si="1"/>
        <v>28189</v>
      </c>
    </row>
    <row r="14" spans="1:6" ht="13.7" customHeight="1" x14ac:dyDescent="0.2">
      <c r="A14" s="716" t="s">
        <v>430</v>
      </c>
      <c r="B14" s="1772">
        <f>SUM('Revenues 9-14'!C7:D7,'Revenues 9-14'!F7:H7)</f>
        <v>11181</v>
      </c>
      <c r="C14" s="585"/>
      <c r="D14" s="1775">
        <f t="shared" si="0"/>
        <v>11181</v>
      </c>
      <c r="E14" s="585">
        <v>11275</v>
      </c>
      <c r="F14" s="1775">
        <f t="shared" si="1"/>
        <v>11275</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36389</v>
      </c>
      <c r="C16" s="585"/>
      <c r="D16" s="1775">
        <f t="shared" si="0"/>
        <v>36389</v>
      </c>
      <c r="E16" s="585">
        <v>7921</v>
      </c>
      <c r="F16" s="1775">
        <f t="shared" si="1"/>
        <v>7921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1509737</v>
      </c>
      <c r="C19" s="1773">
        <f>SUM(C4:C18)</f>
        <v>0</v>
      </c>
      <c r="D19" s="1773">
        <f>SUM(D4:D18)</f>
        <v>1509737</v>
      </c>
      <c r="E19" s="1773">
        <f>SUM(E4:E18)</f>
        <v>1476378</v>
      </c>
      <c r="F19" s="1773">
        <f>SUM(F4:F18)</f>
        <v>1476378</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sheet="1" objects="1" scenarios="1"/>
  <mergeCells count="1">
    <mergeCell ref="A2:A3"/>
  </mergeCells>
  <phoneticPr fontId="6"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20" colorId="8" zoomScale="110" zoomScaleNormal="110" workbookViewId="0">
      <selection activeCell="M43" sqref="M43"/>
    </sheetView>
  </sheetViews>
  <sheetFormatPr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5" t="s">
        <v>650</v>
      </c>
      <c r="B1" s="2213"/>
      <c r="C1" s="722"/>
    </row>
    <row r="2" spans="1:7" ht="33.75" x14ac:dyDescent="0.2">
      <c r="A2" s="2220" t="s">
        <v>1905</v>
      </c>
      <c r="B2" s="2221"/>
      <c r="C2" s="1909" t="s">
        <v>2038</v>
      </c>
      <c r="D2" s="724" t="s">
        <v>2045</v>
      </c>
      <c r="E2" s="724" t="s">
        <v>2046</v>
      </c>
      <c r="F2" s="1909" t="s">
        <v>2039</v>
      </c>
    </row>
    <row r="3" spans="1:7" ht="15.75" customHeight="1" x14ac:dyDescent="0.2">
      <c r="A3" s="2222" t="s">
        <v>1176</v>
      </c>
      <c r="B3" s="2223"/>
      <c r="C3" s="2216"/>
      <c r="D3" s="2217"/>
      <c r="E3" s="2217"/>
      <c r="F3" s="2218"/>
    </row>
    <row r="4" spans="1:7" ht="12.75" customHeight="1" thickBot="1" x14ac:dyDescent="0.25">
      <c r="A4" s="2210" t="s">
        <v>651</v>
      </c>
      <c r="B4" s="2211"/>
      <c r="C4" s="581"/>
      <c r="D4" s="581"/>
      <c r="E4" s="581"/>
      <c r="F4" s="1777">
        <f>SUM(C4+D4)-E4</f>
        <v>0</v>
      </c>
    </row>
    <row r="5" spans="1:7" ht="15.75" customHeight="1" thickTop="1" x14ac:dyDescent="0.2">
      <c r="A5" s="2214" t="s">
        <v>1172</v>
      </c>
      <c r="B5" s="2209"/>
      <c r="C5" s="2203"/>
      <c r="D5" s="2204"/>
      <c r="E5" s="2204"/>
      <c r="F5" s="220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9" t="s">
        <v>1173</v>
      </c>
      <c r="B16" s="2209"/>
      <c r="C16" s="2203"/>
      <c r="D16" s="2204"/>
      <c r="E16" s="2204"/>
      <c r="F16" s="2205"/>
    </row>
    <row r="17" spans="1:11" ht="12.75" customHeight="1" thickBot="1" x14ac:dyDescent="0.25">
      <c r="A17" s="2201" t="s">
        <v>66</v>
      </c>
      <c r="B17" s="2202"/>
      <c r="C17" s="727"/>
      <c r="D17" s="585"/>
      <c r="E17" s="727"/>
      <c r="F17" s="1777">
        <f>SUM(C17+D17)-E17</f>
        <v>0</v>
      </c>
    </row>
    <row r="18" spans="1:11" ht="12.75" customHeight="1" thickTop="1" thickBot="1" x14ac:dyDescent="0.25">
      <c r="A18" s="2201" t="s">
        <v>6</v>
      </c>
      <c r="B18" s="2202"/>
      <c r="C18" s="727"/>
      <c r="D18" s="585"/>
      <c r="E18" s="727"/>
      <c r="F18" s="1777">
        <f>SUM(C18+D18)-E18</f>
        <v>0</v>
      </c>
    </row>
    <row r="19" spans="1:11" ht="12.75" customHeight="1" thickTop="1" thickBot="1" x14ac:dyDescent="0.25">
      <c r="A19" s="2201" t="s">
        <v>406</v>
      </c>
      <c r="B19" s="2202"/>
      <c r="C19" s="727"/>
      <c r="D19" s="585"/>
      <c r="E19" s="727"/>
      <c r="F19" s="1777">
        <f>SUM(C19+D19)-E19</f>
        <v>0</v>
      </c>
    </row>
    <row r="20" spans="1:11" ht="12.75" customHeight="1" thickTop="1" thickBot="1" x14ac:dyDescent="0.25">
      <c r="A20" s="2201" t="s">
        <v>468</v>
      </c>
      <c r="B20" s="2202"/>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08" t="s">
        <v>1174</v>
      </c>
      <c r="B22" s="2209"/>
      <c r="C22" s="2203"/>
      <c r="D22" s="2204"/>
      <c r="E22" s="2204"/>
      <c r="F22" s="2205"/>
    </row>
    <row r="23" spans="1:11" ht="13.5" thickBot="1" x14ac:dyDescent="0.25">
      <c r="A23" s="2210" t="s">
        <v>654</v>
      </c>
      <c r="B23" s="2211"/>
      <c r="C23" s="581"/>
      <c r="D23" s="581"/>
      <c r="E23" s="581"/>
      <c r="F23" s="1777">
        <f>SUM(C23+D23)-E23</f>
        <v>0</v>
      </c>
      <c r="G23" s="552"/>
    </row>
    <row r="24" spans="1:11" ht="15.75" customHeight="1" thickTop="1" x14ac:dyDescent="0.2">
      <c r="A24" s="2208" t="s">
        <v>1175</v>
      </c>
      <c r="B24" s="2209"/>
      <c r="C24" s="2203"/>
      <c r="D24" s="2204"/>
      <c r="E24" s="2204"/>
      <c r="F24" s="2205"/>
    </row>
    <row r="25" spans="1:11" ht="13.5" thickBot="1" x14ac:dyDescent="0.25">
      <c r="A25" s="2210" t="s">
        <v>655</v>
      </c>
      <c r="B25" s="2211"/>
      <c r="C25" s="581"/>
      <c r="D25" s="581"/>
      <c r="E25" s="581"/>
      <c r="F25" s="1777">
        <f>SUM(C25+D25)-E25</f>
        <v>0</v>
      </c>
      <c r="G25" s="552"/>
    </row>
    <row r="26" spans="1:11" ht="15.75" customHeight="1" thickTop="1" x14ac:dyDescent="0.2">
      <c r="A26" s="2214" t="s">
        <v>678</v>
      </c>
      <c r="B26" s="2209"/>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12" t="s">
        <v>603</v>
      </c>
      <c r="B29" s="2213"/>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t="s">
        <v>2096</v>
      </c>
      <c r="B31" s="734">
        <v>42405</v>
      </c>
      <c r="C31" s="735">
        <v>490000</v>
      </c>
      <c r="D31" s="736">
        <v>1</v>
      </c>
      <c r="E31" s="735">
        <v>475000</v>
      </c>
      <c r="F31" s="735"/>
      <c r="G31" s="735"/>
      <c r="H31" s="735">
        <v>305000</v>
      </c>
      <c r="I31" s="1778">
        <f>((E31+F31)-H31)+G31</f>
        <v>170000</v>
      </c>
      <c r="J31" s="735">
        <v>165824</v>
      </c>
      <c r="K31" s="737"/>
    </row>
    <row r="32" spans="1:11" ht="12" customHeight="1" x14ac:dyDescent="0.2">
      <c r="A32" s="733" t="s">
        <v>2096</v>
      </c>
      <c r="B32" s="734">
        <v>43138</v>
      </c>
      <c r="C32" s="735">
        <v>590000</v>
      </c>
      <c r="D32" s="736">
        <v>1</v>
      </c>
      <c r="E32" s="735"/>
      <c r="F32" s="735">
        <v>590000</v>
      </c>
      <c r="G32" s="735"/>
      <c r="H32" s="735"/>
      <c r="I32" s="1778">
        <f>((E32+F32)-H32)+G32</f>
        <v>590000</v>
      </c>
      <c r="J32" s="735">
        <v>590000</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1080000</v>
      </c>
      <c r="D49" s="746"/>
      <c r="E49" s="1778">
        <f t="shared" ref="E49:J49" si="2">SUM(E31:E48)</f>
        <v>475000</v>
      </c>
      <c r="F49" s="1778">
        <f t="shared" si="2"/>
        <v>590000</v>
      </c>
      <c r="G49" s="1778">
        <f t="shared" si="2"/>
        <v>0</v>
      </c>
      <c r="H49" s="1778">
        <f t="shared" si="2"/>
        <v>305000</v>
      </c>
      <c r="I49" s="1778">
        <f t="shared" si="2"/>
        <v>760000</v>
      </c>
      <c r="J49" s="1778">
        <f t="shared" si="2"/>
        <v>755824</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195" t="s">
        <v>605</v>
      </c>
      <c r="C52" s="2196"/>
      <c r="D52" s="2196"/>
      <c r="E52" s="750" t="s">
        <v>900</v>
      </c>
      <c r="F52" s="2197"/>
      <c r="G52" s="2198"/>
      <c r="H52" s="737"/>
      <c r="I52" s="737"/>
      <c r="J52" s="747"/>
    </row>
    <row r="53" spans="1:11" ht="11.25" customHeight="1" x14ac:dyDescent="0.2">
      <c r="A53" s="751" t="s">
        <v>969</v>
      </c>
      <c r="B53" s="752" t="s">
        <v>1008</v>
      </c>
      <c r="C53" s="747"/>
      <c r="D53" s="738"/>
      <c r="E53" s="750" t="s">
        <v>518</v>
      </c>
      <c r="F53" s="2199"/>
      <c r="G53" s="2200"/>
      <c r="H53" s="737"/>
      <c r="I53" s="737"/>
      <c r="J53" s="747"/>
    </row>
    <row r="54" spans="1:11" ht="11.25" customHeight="1" x14ac:dyDescent="0.2">
      <c r="A54" s="753" t="s">
        <v>970</v>
      </c>
      <c r="B54" s="748" t="s">
        <v>1009</v>
      </c>
      <c r="C54" s="747"/>
      <c r="D54" s="738"/>
      <c r="E54" s="750" t="s">
        <v>519</v>
      </c>
      <c r="F54" s="2199"/>
      <c r="G54" s="2200"/>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sheet="1" objects="1" scenarios="1"/>
  <mergeCells count="28">
    <mergeCell ref="A1:B1"/>
    <mergeCell ref="C3:F3"/>
    <mergeCell ref="C5:F5"/>
    <mergeCell ref="C16:F16"/>
    <mergeCell ref="A16:B16"/>
    <mergeCell ref="A2:B2"/>
    <mergeCell ref="A4:B4"/>
    <mergeCell ref="A5:B5"/>
    <mergeCell ref="A15:B15"/>
    <mergeCell ref="A3:B3"/>
    <mergeCell ref="A21:B21"/>
    <mergeCell ref="A22:B22"/>
    <mergeCell ref="A23:B23"/>
    <mergeCell ref="A29:B29"/>
    <mergeCell ref="A24:B24"/>
    <mergeCell ref="A25:B25"/>
    <mergeCell ref="A26:B26"/>
    <mergeCell ref="A27:B27"/>
    <mergeCell ref="B52:D52"/>
    <mergeCell ref="F52:G52"/>
    <mergeCell ref="F53:G53"/>
    <mergeCell ref="F54:G54"/>
    <mergeCell ref="A17:B17"/>
    <mergeCell ref="A18:B18"/>
    <mergeCell ref="A19:B19"/>
    <mergeCell ref="C22:F22"/>
    <mergeCell ref="C24:F24"/>
    <mergeCell ref="A20:B20"/>
  </mergeCells>
  <phoneticPr fontId="6"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K15" sqref="K15"/>
    </sheetView>
  </sheetViews>
  <sheetFormatPr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4" t="s">
        <v>911</v>
      </c>
      <c r="B1" s="2235"/>
      <c r="C1" s="2235"/>
      <c r="D1" s="2235"/>
      <c r="E1" s="2235"/>
      <c r="F1" s="2235"/>
      <c r="G1" s="2236"/>
      <c r="H1" s="1552"/>
      <c r="I1" s="761"/>
      <c r="J1" s="433"/>
    </row>
    <row r="2" spans="1:11" ht="26.25" x14ac:dyDescent="0.2">
      <c r="A2" s="2246" t="s">
        <v>1776</v>
      </c>
      <c r="B2" s="2247"/>
      <c r="C2" s="2247"/>
      <c r="D2" s="2247"/>
      <c r="E2" s="2248"/>
      <c r="F2" s="762" t="s">
        <v>960</v>
      </c>
      <c r="G2" s="763" t="s">
        <v>1773</v>
      </c>
      <c r="H2" s="763" t="s">
        <v>430</v>
      </c>
      <c r="I2" s="763" t="s">
        <v>1220</v>
      </c>
      <c r="J2" s="763" t="s">
        <v>1919</v>
      </c>
      <c r="K2" s="763" t="s">
        <v>140</v>
      </c>
    </row>
    <row r="3" spans="1:11" x14ac:dyDescent="0.2">
      <c r="A3" s="2249" t="s">
        <v>1698</v>
      </c>
      <c r="B3" s="2250"/>
      <c r="C3" s="2250"/>
      <c r="D3" s="2250"/>
      <c r="E3" s="2251"/>
      <c r="F3" s="764"/>
      <c r="G3" s="765"/>
      <c r="H3" s="765"/>
      <c r="I3" s="765"/>
      <c r="J3" s="766"/>
      <c r="K3" s="766"/>
    </row>
    <row r="4" spans="1:11" x14ac:dyDescent="0.2">
      <c r="A4" s="2252" t="s">
        <v>387</v>
      </c>
      <c r="B4" s="2253"/>
      <c r="C4" s="2253"/>
      <c r="D4" s="2253"/>
      <c r="E4" s="2196"/>
      <c r="F4" s="767"/>
      <c r="G4" s="768"/>
      <c r="H4" s="769"/>
      <c r="I4" s="768"/>
      <c r="J4" s="770"/>
      <c r="K4" s="770"/>
    </row>
    <row r="5" spans="1:11" x14ac:dyDescent="0.2">
      <c r="A5" s="2237" t="s">
        <v>1129</v>
      </c>
      <c r="B5" s="2229"/>
      <c r="C5" s="2229"/>
      <c r="D5" s="2229"/>
      <c r="E5" s="2230"/>
      <c r="F5" s="771" t="s">
        <v>903</v>
      </c>
      <c r="G5" s="772"/>
      <c r="H5" s="765">
        <v>11181</v>
      </c>
      <c r="I5" s="773"/>
      <c r="J5" s="774"/>
      <c r="K5" s="774"/>
    </row>
    <row r="6" spans="1:11" x14ac:dyDescent="0.2">
      <c r="A6" s="775" t="s">
        <v>744</v>
      </c>
      <c r="B6" s="776"/>
      <c r="C6" s="776"/>
      <c r="D6" s="776"/>
      <c r="E6" s="777"/>
      <c r="F6" s="778" t="s">
        <v>904</v>
      </c>
      <c r="G6" s="765"/>
      <c r="H6" s="765">
        <v>2</v>
      </c>
      <c r="I6" s="765"/>
      <c r="J6" s="766"/>
      <c r="K6" s="766">
        <v>1</v>
      </c>
    </row>
    <row r="7" spans="1:11" x14ac:dyDescent="0.2">
      <c r="A7" s="779" t="s">
        <v>264</v>
      </c>
      <c r="B7" s="780"/>
      <c r="C7" s="780"/>
      <c r="D7" s="780"/>
      <c r="E7" s="781"/>
      <c r="F7" s="771" t="s">
        <v>905</v>
      </c>
      <c r="G7" s="768"/>
      <c r="H7" s="768"/>
      <c r="I7" s="768"/>
      <c r="J7" s="782"/>
      <c r="K7" s="766">
        <v>4690</v>
      </c>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7" t="s">
        <v>1920</v>
      </c>
      <c r="B10" s="2229"/>
      <c r="C10" s="2229"/>
      <c r="D10" s="2229"/>
      <c r="E10" s="2238"/>
      <c r="F10" s="784" t="s">
        <v>917</v>
      </c>
      <c r="G10" s="783"/>
      <c r="H10" s="785"/>
      <c r="I10" s="765"/>
      <c r="J10" s="766"/>
      <c r="K10" s="766"/>
    </row>
    <row r="11" spans="1:11" x14ac:dyDescent="0.2">
      <c r="A11" s="2237" t="s">
        <v>162</v>
      </c>
      <c r="B11" s="2229"/>
      <c r="C11" s="2229"/>
      <c r="D11" s="2229"/>
      <c r="E11" s="2230"/>
      <c r="F11" s="771" t="s">
        <v>907</v>
      </c>
      <c r="G11" s="772"/>
      <c r="H11" s="765"/>
      <c r="I11" s="765"/>
      <c r="J11" s="766"/>
      <c r="K11" s="774"/>
    </row>
    <row r="12" spans="1:11" ht="13.5" thickBot="1" x14ac:dyDescent="0.25">
      <c r="A12" s="2257" t="s">
        <v>961</v>
      </c>
      <c r="B12" s="2258"/>
      <c r="C12" s="2258"/>
      <c r="D12" s="2258"/>
      <c r="E12" s="2259"/>
      <c r="F12" s="1779"/>
      <c r="G12" s="1780">
        <f>SUM(G5:G11)</f>
        <v>0</v>
      </c>
      <c r="H12" s="1780">
        <f>SUM(H5:H11)</f>
        <v>11183</v>
      </c>
      <c r="I12" s="1780">
        <f>SUM(I5:I11)</f>
        <v>0</v>
      </c>
      <c r="J12" s="1780">
        <f>SUM(J5:J11)</f>
        <v>0</v>
      </c>
      <c r="K12" s="1780">
        <f>SUM(K5:K11)</f>
        <v>4691</v>
      </c>
    </row>
    <row r="13" spans="1:11" ht="13.5" thickTop="1" x14ac:dyDescent="0.2">
      <c r="A13" s="2254" t="s">
        <v>388</v>
      </c>
      <c r="B13" s="2255"/>
      <c r="C13" s="2255"/>
      <c r="D13" s="2255"/>
      <c r="E13" s="2256"/>
      <c r="F13" s="786"/>
      <c r="G13" s="787"/>
      <c r="H13" s="788"/>
      <c r="I13" s="789"/>
      <c r="J13" s="789"/>
      <c r="K13" s="789"/>
    </row>
    <row r="14" spans="1:11" x14ac:dyDescent="0.2">
      <c r="A14" s="2227" t="s">
        <v>476</v>
      </c>
      <c r="B14" s="2227"/>
      <c r="C14" s="2227"/>
      <c r="D14" s="2227"/>
      <c r="E14" s="2228"/>
      <c r="F14" s="790" t="s">
        <v>909</v>
      </c>
      <c r="G14" s="783"/>
      <c r="H14" s="765">
        <v>11183</v>
      </c>
      <c r="I14" s="772"/>
      <c r="J14" s="774"/>
      <c r="K14" s="766">
        <v>4691</v>
      </c>
    </row>
    <row r="15" spans="1:11" x14ac:dyDescent="0.2">
      <c r="A15" s="2229" t="s">
        <v>4</v>
      </c>
      <c r="B15" s="2229"/>
      <c r="C15" s="2229"/>
      <c r="D15" s="2229"/>
      <c r="E15" s="2230"/>
      <c r="F15" s="790" t="s">
        <v>910</v>
      </c>
      <c r="G15" s="772"/>
      <c r="H15" s="765"/>
      <c r="I15" s="765"/>
      <c r="J15" s="766"/>
      <c r="K15" s="766"/>
    </row>
    <row r="16" spans="1:11" x14ac:dyDescent="0.2">
      <c r="A16" s="2229" t="s">
        <v>316</v>
      </c>
      <c r="B16" s="2229"/>
      <c r="C16" s="2229"/>
      <c r="D16" s="2229"/>
      <c r="E16" s="2230"/>
      <c r="F16" s="790" t="s">
        <v>980</v>
      </c>
      <c r="G16" s="773"/>
      <c r="H16" s="768"/>
      <c r="I16" s="768"/>
      <c r="J16" s="770"/>
      <c r="K16" s="770"/>
    </row>
    <row r="17" spans="1:11" x14ac:dyDescent="0.2">
      <c r="A17" s="2239" t="s">
        <v>992</v>
      </c>
      <c r="B17" s="2239"/>
      <c r="C17" s="2239"/>
      <c r="D17" s="2239"/>
      <c r="E17" s="2240"/>
      <c r="F17" s="791"/>
      <c r="G17" s="792"/>
      <c r="H17" s="793"/>
      <c r="I17" s="793"/>
      <c r="J17" s="794"/>
      <c r="K17" s="795"/>
    </row>
    <row r="18" spans="1:11" x14ac:dyDescent="0.2">
      <c r="A18" s="2241" t="s">
        <v>386</v>
      </c>
      <c r="B18" s="2242"/>
      <c r="C18" s="2242"/>
      <c r="D18" s="2242"/>
      <c r="E18" s="2243"/>
      <c r="F18" s="790" t="s">
        <v>989</v>
      </c>
      <c r="G18" s="783"/>
      <c r="H18" s="783"/>
      <c r="I18" s="783"/>
      <c r="J18" s="766"/>
      <c r="K18" s="796"/>
    </row>
    <row r="19" spans="1:11" ht="21.75" customHeight="1" x14ac:dyDescent="0.2">
      <c r="A19" s="2229" t="s">
        <v>1916</v>
      </c>
      <c r="B19" s="2229"/>
      <c r="C19" s="2229"/>
      <c r="D19" s="2229"/>
      <c r="E19" s="2231"/>
      <c r="F19" s="790" t="s">
        <v>990</v>
      </c>
      <c r="G19" s="783"/>
      <c r="H19" s="783"/>
      <c r="I19" s="783"/>
      <c r="J19" s="766"/>
      <c r="K19" s="796"/>
    </row>
    <row r="20" spans="1:11" x14ac:dyDescent="0.2">
      <c r="A20" s="2241" t="s">
        <v>1921</v>
      </c>
      <c r="B20" s="2242"/>
      <c r="C20" s="2242"/>
      <c r="D20" s="2242"/>
      <c r="E20" s="2243"/>
      <c r="F20" s="790" t="s">
        <v>991</v>
      </c>
      <c r="G20" s="783"/>
      <c r="H20" s="783"/>
      <c r="I20" s="783"/>
      <c r="J20" s="766"/>
      <c r="K20" s="796"/>
    </row>
    <row r="21" spans="1:11" ht="13.5" thickBot="1" x14ac:dyDescent="0.25">
      <c r="A21" s="2232" t="s">
        <v>659</v>
      </c>
      <c r="B21" s="2232"/>
      <c r="C21" s="2232"/>
      <c r="D21" s="2232"/>
      <c r="E21" s="2232"/>
      <c r="F21" s="1781"/>
      <c r="G21" s="793"/>
      <c r="H21" s="797"/>
      <c r="I21" s="797"/>
      <c r="J21" s="1782">
        <f>SUM(J18:J20)</f>
        <v>0</v>
      </c>
      <c r="K21" s="794"/>
    </row>
    <row r="22" spans="1:11" ht="13.5" thickTop="1" x14ac:dyDescent="0.2">
      <c r="A22" s="2229" t="s">
        <v>1922</v>
      </c>
      <c r="B22" s="2229"/>
      <c r="C22" s="2229"/>
      <c r="D22" s="2229"/>
      <c r="E22" s="2230"/>
      <c r="F22" s="790" t="s">
        <v>917</v>
      </c>
      <c r="G22" s="783"/>
      <c r="H22" s="765"/>
      <c r="I22" s="765"/>
      <c r="J22" s="798"/>
      <c r="K22" s="766"/>
    </row>
    <row r="23" spans="1:11" ht="13.5" thickBot="1" x14ac:dyDescent="0.25">
      <c r="A23" s="2233" t="s">
        <v>962</v>
      </c>
      <c r="B23" s="2232"/>
      <c r="C23" s="2232"/>
      <c r="D23" s="2232"/>
      <c r="E23" s="2232"/>
      <c r="F23" s="1783"/>
      <c r="G23" s="1780">
        <f>SUM(G14:G16,G21,G22)</f>
        <v>0</v>
      </c>
      <c r="H23" s="1780">
        <f>SUM(H14:H16,H21,H22)</f>
        <v>11183</v>
      </c>
      <c r="I23" s="1780">
        <f>SUM(I14:I16,I21,I22)</f>
        <v>0</v>
      </c>
      <c r="J23" s="1780">
        <f>SUM(J14:J16,J21,J22)</f>
        <v>0</v>
      </c>
      <c r="K23" s="1780">
        <f>SUM(K14:K16,K21,K22)</f>
        <v>4691</v>
      </c>
    </row>
    <row r="24" spans="1:11" ht="14.25" thickTop="1" thickBot="1" x14ac:dyDescent="0.25">
      <c r="A24" s="2233" t="s">
        <v>2026</v>
      </c>
      <c r="B24" s="2232"/>
      <c r="C24" s="2232"/>
      <c r="D24" s="2232"/>
      <c r="E24" s="2232"/>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24"/>
      <c r="I31" s="2225"/>
      <c r="J31" s="2225"/>
      <c r="K31" s="2225"/>
    </row>
    <row r="32" spans="1:11" x14ac:dyDescent="0.2">
      <c r="A32" s="810"/>
      <c r="B32" s="237"/>
      <c r="C32" s="237"/>
      <c r="D32" s="237"/>
      <c r="E32" s="806"/>
      <c r="F32" s="812" t="s">
        <v>561</v>
      </c>
      <c r="G32" s="765"/>
      <c r="H32" s="2226"/>
      <c r="I32" s="2225"/>
      <c r="J32" s="2225"/>
      <c r="K32" s="2225"/>
    </row>
    <row r="33" spans="1:11" ht="1.5" customHeight="1" x14ac:dyDescent="0.2">
      <c r="A33" s="813" t="s">
        <v>1231</v>
      </c>
      <c r="B33" s="364"/>
      <c r="C33" s="364"/>
      <c r="D33" s="364"/>
      <c r="E33" s="364"/>
      <c r="F33" s="364"/>
      <c r="G33" s="814"/>
      <c r="H33" s="2226"/>
      <c r="I33" s="2225"/>
      <c r="J33" s="2225"/>
      <c r="K33" s="2225"/>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29" t="s">
        <v>562</v>
      </c>
      <c r="B41" s="2244"/>
      <c r="C41" s="2244"/>
      <c r="D41" s="2244"/>
      <c r="E41" s="2244"/>
      <c r="F41" s="224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sheet="1" objects="1" scenarios="1"/>
  <mergeCells count="22">
    <mergeCell ref="A41:F41"/>
    <mergeCell ref="A2:E2"/>
    <mergeCell ref="A3:E3"/>
    <mergeCell ref="A4:E4"/>
    <mergeCell ref="A13:E13"/>
    <mergeCell ref="A18:E18"/>
    <mergeCell ref="A12:E12"/>
    <mergeCell ref="A1:G1"/>
    <mergeCell ref="A5:E5"/>
    <mergeCell ref="A11:E11"/>
    <mergeCell ref="A10:E10"/>
    <mergeCell ref="A24:E24"/>
    <mergeCell ref="A17:E17"/>
    <mergeCell ref="A20:E20"/>
    <mergeCell ref="H31:K33"/>
    <mergeCell ref="A14:E14"/>
    <mergeCell ref="A15:E15"/>
    <mergeCell ref="A16:E16"/>
    <mergeCell ref="A22:E22"/>
    <mergeCell ref="A19:E19"/>
    <mergeCell ref="A21:E21"/>
    <mergeCell ref="A23:E23"/>
  </mergeCells>
  <phoneticPr fontId="6"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I13" sqref="I13"/>
    </sheetView>
  </sheetViews>
  <sheetFormatPr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2" t="s">
        <v>2035</v>
      </c>
      <c r="B1" s="2263"/>
      <c r="C1" s="2264"/>
      <c r="D1" s="827"/>
      <c r="E1" s="828"/>
      <c r="F1" s="828"/>
      <c r="G1" s="829"/>
      <c r="H1" s="830"/>
      <c r="I1" s="831"/>
      <c r="J1" s="2260"/>
      <c r="K1" s="2261"/>
      <c r="L1" s="2261"/>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783329</v>
      </c>
      <c r="D5" s="842"/>
      <c r="E5" s="842"/>
      <c r="F5" s="1782">
        <f>(C5+D5)-E5</f>
        <v>783329</v>
      </c>
      <c r="G5" s="838"/>
      <c r="H5" s="843"/>
      <c r="I5" s="843"/>
      <c r="J5" s="843"/>
      <c r="K5" s="794"/>
      <c r="L5" s="1791">
        <f>F5-K5</f>
        <v>783329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4907096</v>
      </c>
      <c r="D8" s="845">
        <v>152769</v>
      </c>
      <c r="E8" s="845"/>
      <c r="F8" s="1782">
        <f>(C8+D8)-E8</f>
        <v>5059865</v>
      </c>
      <c r="G8" s="844">
        <v>50</v>
      </c>
      <c r="H8" s="766">
        <v>1604552</v>
      </c>
      <c r="I8" s="766">
        <v>99922</v>
      </c>
      <c r="J8" s="766"/>
      <c r="K8" s="1791">
        <f>(H8+I8)-J8</f>
        <v>1704474</v>
      </c>
      <c r="L8" s="1791">
        <f>F8-K8</f>
        <v>3355391</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19374</v>
      </c>
      <c r="D10" s="847"/>
      <c r="E10" s="847"/>
      <c r="F10" s="1786">
        <f>(C10+D10)-E10</f>
        <v>19374</v>
      </c>
      <c r="G10" s="844">
        <v>20</v>
      </c>
      <c r="H10" s="848">
        <v>19374</v>
      </c>
      <c r="I10" s="848"/>
      <c r="J10" s="848"/>
      <c r="K10" s="1791">
        <f>(H10+I10)-J10</f>
        <v>19374</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484482</v>
      </c>
      <c r="D12" s="845"/>
      <c r="E12" s="845"/>
      <c r="F12" s="1782">
        <f>(C12+D12)-E12</f>
        <v>484482</v>
      </c>
      <c r="G12" s="844">
        <v>10</v>
      </c>
      <c r="H12" s="766">
        <v>400780</v>
      </c>
      <c r="I12" s="766">
        <v>11879</v>
      </c>
      <c r="J12" s="766"/>
      <c r="K12" s="1791">
        <f>(H12+I12)-J12</f>
        <v>412659</v>
      </c>
      <c r="L12" s="1791">
        <f>F12-K12</f>
        <v>71823</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6194281</v>
      </c>
      <c r="D16" s="1782">
        <f>SUM(D3,D5:D6,D8:D10,D12:D15)</f>
        <v>152769</v>
      </c>
      <c r="E16" s="1782">
        <f>SUM(E3,E5:E6,E8:E10,E12:E15)</f>
        <v>0</v>
      </c>
      <c r="F16" s="1782">
        <f>SUM(F3,F5:F6,F8:F10,F12:F15)</f>
        <v>6347050</v>
      </c>
      <c r="G16" s="844"/>
      <c r="H16" s="1782">
        <f>SUM(H3,H6,H8:H10,H12:H14,)</f>
        <v>2024706</v>
      </c>
      <c r="I16" s="1782">
        <f>SUM(I3,I6,I8:I10,I12:I14,)</f>
        <v>111801</v>
      </c>
      <c r="J16" s="1782">
        <f>SUM(J3,J6,J8:J10,J12:J14,)</f>
        <v>0</v>
      </c>
      <c r="K16" s="1782">
        <f>(H16+I16)-J16</f>
        <v>2136507</v>
      </c>
      <c r="L16" s="1782">
        <f>F16-K16</f>
        <v>4210543</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111801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sheet="1" objects="1" scenarios="1"/>
  <mergeCells count="2">
    <mergeCell ref="J1:L1"/>
    <mergeCell ref="A1:C1"/>
  </mergeCells>
  <phoneticPr fontId="6"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36" activePane="bottomLeft" state="frozen"/>
      <selection activeCell="A47" sqref="A47"/>
      <selection pane="bottomLeft" activeCell="F77" sqref="F7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68" t="s">
        <v>1699</v>
      </c>
      <c r="B1" s="2269"/>
      <c r="C1" s="2269"/>
      <c r="D1" s="2269"/>
      <c r="E1" s="2269"/>
      <c r="F1" s="2270"/>
      <c r="G1" s="856"/>
    </row>
    <row r="2" spans="1:7" ht="15" customHeight="1" thickBot="1" x14ac:dyDescent="0.25">
      <c r="A2" s="2271" t="s">
        <v>498</v>
      </c>
      <c r="B2" s="2272"/>
      <c r="C2" s="2272"/>
      <c r="D2" s="2272"/>
      <c r="E2" s="2272"/>
      <c r="F2" s="227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74"/>
      <c r="B5" s="2275"/>
      <c r="C5" s="2275"/>
      <c r="D5" s="2275"/>
      <c r="E5" s="2275"/>
      <c r="F5" s="2275"/>
    </row>
    <row r="6" spans="1:7" ht="13.5" customHeight="1" thickBot="1" x14ac:dyDescent="0.25">
      <c r="A6" s="2265" t="s">
        <v>1166</v>
      </c>
      <c r="B6" s="2266"/>
      <c r="C6" s="2266"/>
      <c r="D6" s="2266"/>
      <c r="E6" s="2266"/>
      <c r="F6" s="226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2171893</v>
      </c>
      <c r="G8" s="866"/>
    </row>
    <row r="9" spans="1:7" x14ac:dyDescent="0.2">
      <c r="A9" s="870" t="s">
        <v>480</v>
      </c>
      <c r="B9" s="871" t="s">
        <v>1989</v>
      </c>
      <c r="C9" s="872"/>
      <c r="D9" s="870" t="s">
        <v>522</v>
      </c>
      <c r="E9" s="869"/>
      <c r="F9" s="1935">
        <f>'Expenditures 15-22'!K151</f>
        <v>437644</v>
      </c>
      <c r="G9" s="873"/>
    </row>
    <row r="10" spans="1:7" x14ac:dyDescent="0.2">
      <c r="A10" s="870" t="s">
        <v>520</v>
      </c>
      <c r="B10" s="871" t="s">
        <v>1990</v>
      </c>
      <c r="C10" s="872"/>
      <c r="D10" s="870" t="s">
        <v>522</v>
      </c>
      <c r="E10" s="869"/>
      <c r="F10" s="1935">
        <f>'Expenditures 15-22'!K174</f>
        <v>322431</v>
      </c>
      <c r="G10" s="873"/>
    </row>
    <row r="11" spans="1:7" x14ac:dyDescent="0.2">
      <c r="A11" s="870" t="s">
        <v>481</v>
      </c>
      <c r="B11" s="871" t="s">
        <v>1991</v>
      </c>
      <c r="C11" s="872"/>
      <c r="D11" s="870" t="s">
        <v>522</v>
      </c>
      <c r="E11" s="869"/>
      <c r="F11" s="1935">
        <f>'Expenditures 15-22'!K210</f>
        <v>324933</v>
      </c>
      <c r="G11" s="873"/>
    </row>
    <row r="12" spans="1:7" x14ac:dyDescent="0.2">
      <c r="A12" s="870" t="s">
        <v>482</v>
      </c>
      <c r="B12" s="871" t="s">
        <v>1992</v>
      </c>
      <c r="C12" s="872"/>
      <c r="D12" s="870" t="s">
        <v>522</v>
      </c>
      <c r="E12" s="869"/>
      <c r="F12" s="1935">
        <f>'Expenditures 15-22'!K295</f>
        <v>60707</v>
      </c>
      <c r="G12" s="873"/>
    </row>
    <row r="13" spans="1:7" x14ac:dyDescent="0.2">
      <c r="A13" s="870" t="s">
        <v>108</v>
      </c>
      <c r="B13" s="871" t="s">
        <v>1993</v>
      </c>
      <c r="C13" s="872"/>
      <c r="D13" s="870" t="s">
        <v>522</v>
      </c>
      <c r="E13" s="869"/>
      <c r="F13" s="1935">
        <f>'Expenditures 15-22'!K342</f>
        <v>137943</v>
      </c>
      <c r="G13" s="874"/>
    </row>
    <row r="14" spans="1:7" ht="12" customHeight="1" thickBot="1" x14ac:dyDescent="0.25">
      <c r="A14" s="1792"/>
      <c r="B14" s="1793"/>
      <c r="C14" s="1794"/>
      <c r="D14" s="1795" t="s">
        <v>522</v>
      </c>
      <c r="E14" s="1796" t="s">
        <v>1015</v>
      </c>
      <c r="F14" s="1797">
        <f>SUM(F8:F13)</f>
        <v>3455551</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80618</v>
      </c>
      <c r="G53" s="866"/>
    </row>
    <row r="54" spans="1:7" x14ac:dyDescent="0.2">
      <c r="A54" s="870" t="s">
        <v>479</v>
      </c>
      <c r="B54" s="870" t="s">
        <v>1552</v>
      </c>
      <c r="C54" s="890" t="s">
        <v>1039</v>
      </c>
      <c r="D54" s="886" t="s">
        <v>1157</v>
      </c>
      <c r="E54" s="869"/>
      <c r="F54" s="1939">
        <f>'Expenditures 15-22'!G114</f>
        <v>0</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15120</v>
      </c>
      <c r="G57" s="866"/>
    </row>
    <row r="58" spans="1:7" x14ac:dyDescent="0.2">
      <c r="A58" s="870" t="s">
        <v>480</v>
      </c>
      <c r="B58" s="870" t="s">
        <v>1995</v>
      </c>
      <c r="C58" s="887" t="s">
        <v>1039</v>
      </c>
      <c r="D58" s="886" t="s">
        <v>1157</v>
      </c>
      <c r="E58" s="869"/>
      <c r="F58" s="1941">
        <f>'Expenditures 15-22'!G151</f>
        <v>152769</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305000</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2001</v>
      </c>
      <c r="C64" s="897" t="str">
        <f>'Expenditures 15-22'!B206</f>
        <v>5300</v>
      </c>
      <c r="D64" s="893" t="s">
        <v>329</v>
      </c>
      <c r="E64" s="869"/>
      <c r="F64" s="1939">
        <f>'Expenditures 15-22'!K206</f>
        <v>0</v>
      </c>
      <c r="G64" s="866"/>
    </row>
    <row r="65" spans="1:8" x14ac:dyDescent="0.2">
      <c r="A65" s="870" t="s">
        <v>481</v>
      </c>
      <c r="B65" s="870" t="s">
        <v>2002</v>
      </c>
      <c r="C65" s="887" t="s">
        <v>1039</v>
      </c>
      <c r="D65" s="886" t="s">
        <v>1157</v>
      </c>
      <c r="E65" s="869"/>
      <c r="F65" s="1939">
        <f>'Expenditures 15-22'!G210</f>
        <v>0</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553507</v>
      </c>
      <c r="G76" s="866"/>
    </row>
    <row r="77" spans="1:8" s="894" customFormat="1" ht="12" customHeight="1" thickTop="1" thickBot="1" x14ac:dyDescent="0.25">
      <c r="A77" s="1801"/>
      <c r="B77" s="1798"/>
      <c r="C77" s="1794"/>
      <c r="D77" s="1799" t="s">
        <v>2012</v>
      </c>
      <c r="E77" s="1796"/>
      <c r="F77" s="1802">
        <f>(F14-F76)</f>
        <v>2902044</v>
      </c>
      <c r="G77" s="870"/>
    </row>
    <row r="78" spans="1:8" s="894" customFormat="1" ht="12" customHeight="1" thickTop="1" x14ac:dyDescent="0.2">
      <c r="A78" s="1803"/>
      <c r="B78" s="1798"/>
      <c r="C78" s="1794"/>
      <c r="D78" s="1799" t="s">
        <v>2059</v>
      </c>
      <c r="E78" s="1796"/>
      <c r="F78" s="899">
        <v>149.43</v>
      </c>
      <c r="G78" s="900"/>
      <c r="H78" s="870"/>
    </row>
    <row r="79" spans="1:8" s="894" customFormat="1" ht="12" customHeight="1" thickBot="1" x14ac:dyDescent="0.25">
      <c r="A79" s="1804"/>
      <c r="B79" s="1798"/>
      <c r="C79" s="1794"/>
      <c r="D79" s="1799" t="s">
        <v>2013</v>
      </c>
      <c r="E79" s="1796" t="s">
        <v>1015</v>
      </c>
      <c r="F79" s="1805">
        <f>IF(F78&gt;0,F77/F78," Complete Line 78")</f>
        <v>19420.758883758281</v>
      </c>
      <c r="G79" s="870"/>
    </row>
    <row r="80" spans="1:8" s="894" customFormat="1" ht="8.25" customHeight="1" thickTop="1" x14ac:dyDescent="0.2">
      <c r="A80" s="901"/>
      <c r="B80" s="870"/>
      <c r="C80" s="872"/>
      <c r="D80" s="902"/>
      <c r="E80" s="869"/>
      <c r="F80" s="903"/>
      <c r="G80" s="870"/>
    </row>
    <row r="81" spans="1:7" s="894" customFormat="1" ht="12" thickBot="1" x14ac:dyDescent="0.25">
      <c r="A81" s="2265" t="s">
        <v>1167</v>
      </c>
      <c r="B81" s="2266"/>
      <c r="C81" s="2266"/>
      <c r="D81" s="2266"/>
      <c r="E81" s="2266"/>
      <c r="F81" s="226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56916</v>
      </c>
      <c r="G94" s="913"/>
    </row>
    <row r="95" spans="1:7" x14ac:dyDescent="0.2">
      <c r="A95" s="909" t="s">
        <v>142</v>
      </c>
      <c r="B95" s="909" t="s">
        <v>177</v>
      </c>
      <c r="C95" s="911">
        <v>1700</v>
      </c>
      <c r="D95" s="919" t="str">
        <f>'Revenues 9-14'!A82</f>
        <v>Total District/School Activity Income</v>
      </c>
      <c r="E95" s="907"/>
      <c r="F95" s="1811">
        <f>SUM('Revenues 9-14'!C82,'Revenues 9-14'!D82)</f>
        <v>29913</v>
      </c>
      <c r="G95" s="913"/>
    </row>
    <row r="96" spans="1:7" x14ac:dyDescent="0.2">
      <c r="A96" s="909" t="s">
        <v>479</v>
      </c>
      <c r="B96" s="909" t="s">
        <v>178</v>
      </c>
      <c r="C96" s="911">
        <f>'Revenues 9-14'!B84</f>
        <v>1811</v>
      </c>
      <c r="D96" s="912" t="str">
        <f>'Revenues 9-14'!A84</f>
        <v>Rentals - Regular Textbooks</v>
      </c>
      <c r="E96" s="907"/>
      <c r="F96" s="1811">
        <f>'Revenues 9-14'!C84</f>
        <v>8905</v>
      </c>
      <c r="G96" s="913"/>
    </row>
    <row r="97" spans="1:7" x14ac:dyDescent="0.2">
      <c r="A97" s="909" t="s">
        <v>479</v>
      </c>
      <c r="B97" s="909" t="s">
        <v>179</v>
      </c>
      <c r="C97" s="911">
        <f>'Revenues 9-14'!B87</f>
        <v>1819</v>
      </c>
      <c r="D97" s="912" t="str">
        <f>'Revenues 9-14'!A87</f>
        <v>Rentals - Other (Describe &amp; Itemize)</v>
      </c>
      <c r="E97" s="907"/>
      <c r="F97" s="1811">
        <f>'Revenues 9-14'!C87</f>
        <v>4087</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11825</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142374</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143046</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8496</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411</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9394</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199158</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29652</v>
      </c>
      <c r="G129" s="931"/>
    </row>
    <row r="130" spans="1:7" x14ac:dyDescent="0.2">
      <c r="A130" s="928" t="s">
        <v>689</v>
      </c>
      <c r="B130" s="928" t="s">
        <v>804</v>
      </c>
      <c r="C130" s="933">
        <v>4300</v>
      </c>
      <c r="D130" s="934" t="str">
        <f>'Revenues 9-14'!A211</f>
        <v>Total Title I</v>
      </c>
      <c r="E130" s="907"/>
      <c r="F130" s="1811">
        <f>SUM('Revenues 9-14'!C211,'Revenues 9-14'!D211,'Revenues 9-14'!F211,'Revenues 9-14'!G211)</f>
        <v>5831</v>
      </c>
      <c r="G130" s="931"/>
    </row>
    <row r="131" spans="1:7" x14ac:dyDescent="0.2">
      <c r="A131" s="928" t="s">
        <v>689</v>
      </c>
      <c r="B131" s="928" t="s">
        <v>805</v>
      </c>
      <c r="C131" s="933">
        <v>4400</v>
      </c>
      <c r="D131" s="934" t="str">
        <f>'Revenues 9-14'!A216</f>
        <v>Total Title IV</v>
      </c>
      <c r="E131" s="907"/>
      <c r="F131" s="1811">
        <f>SUM('Revenues 9-14'!C216,'Revenues 9-14'!D216,'Revenues 9-14'!F216,'Revenues 9-14'!G216)</f>
        <v>1000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20214</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3265</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674487</v>
      </c>
    </row>
    <row r="179" spans="1:7" ht="12" customHeight="1" x14ac:dyDescent="0.2">
      <c r="A179" s="1792"/>
      <c r="B179" s="1806"/>
      <c r="C179" s="1807"/>
      <c r="D179" s="1808" t="s">
        <v>2015</v>
      </c>
      <c r="E179" s="1809"/>
      <c r="F179" s="1811">
        <f>'PCTC-OEPP 27-28'!F77-F178</f>
        <v>2227557</v>
      </c>
    </row>
    <row r="180" spans="1:7" ht="12" customHeight="1" x14ac:dyDescent="0.2">
      <c r="A180" s="1792"/>
      <c r="B180" s="1806"/>
      <c r="C180" s="1807"/>
      <c r="D180" s="1808" t="s">
        <v>1924</v>
      </c>
      <c r="E180" s="1809"/>
      <c r="F180" s="1811">
        <f>'Cap Outlay Deprec 26'!I18</f>
        <v>111801</v>
      </c>
    </row>
    <row r="181" spans="1:7" ht="12" customHeight="1" x14ac:dyDescent="0.2">
      <c r="A181" s="1792"/>
      <c r="B181" s="1806"/>
      <c r="C181" s="1807"/>
      <c r="D181" s="1808" t="s">
        <v>2016</v>
      </c>
      <c r="E181" s="1809"/>
      <c r="F181" s="1811">
        <f>F179+F180</f>
        <v>2339358</v>
      </c>
    </row>
    <row r="182" spans="1:7" ht="12" customHeight="1" x14ac:dyDescent="0.2">
      <c r="A182" s="1792"/>
      <c r="B182" s="1812"/>
      <c r="C182" s="1807"/>
      <c r="D182" s="1808" t="str">
        <f>D78</f>
        <v>9 Month ADA from District Average Daily Attendance/Prior General State Aid Inquiry 2017-2018</v>
      </c>
      <c r="E182" s="1809"/>
      <c r="F182" s="1813">
        <f>'PCTC-OEPP 27-28'!F78</f>
        <v>149.43</v>
      </c>
      <c r="G182" s="931"/>
    </row>
    <row r="183" spans="1:7" ht="12" customHeight="1" thickBot="1" x14ac:dyDescent="0.25">
      <c r="A183" s="1792"/>
      <c r="B183" s="1812"/>
      <c r="C183" s="1807"/>
      <c r="D183" s="1808" t="s">
        <v>2017</v>
      </c>
      <c r="E183" s="1809" t="s">
        <v>1626</v>
      </c>
      <c r="F183" s="1814">
        <f>F181/F182</f>
        <v>15655.20979722947</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sheet="1" objects="1" scenarios="1"/>
  <mergeCells count="5">
    <mergeCell ref="A6:F6"/>
    <mergeCell ref="A1:F1"/>
    <mergeCell ref="A81:F81"/>
    <mergeCell ref="A2:F2"/>
    <mergeCell ref="A5:F5"/>
  </mergeCells>
  <phoneticPr fontId="6"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79" t="s">
        <v>1925</v>
      </c>
      <c r="B4" s="2280"/>
      <c r="C4" s="2280"/>
      <c r="D4" s="2280"/>
      <c r="E4" s="2280"/>
      <c r="F4" s="2280"/>
      <c r="G4" s="2281"/>
    </row>
    <row r="5" spans="1:7" x14ac:dyDescent="0.25">
      <c r="A5" s="2282"/>
      <c r="B5" s="2283"/>
      <c r="C5" s="2283"/>
      <c r="D5" s="2283"/>
      <c r="E5" s="2283"/>
      <c r="F5" s="2283"/>
      <c r="G5" s="2284"/>
    </row>
    <row r="6" spans="1:7" ht="18.75" x14ac:dyDescent="0.25">
      <c r="A6" s="1556" t="s">
        <v>1926</v>
      </c>
      <c r="B6" s="1557"/>
      <c r="C6" s="1557"/>
      <c r="D6" s="1557"/>
      <c r="E6" s="1557"/>
      <c r="F6" s="1557"/>
      <c r="G6" s="1558"/>
    </row>
    <row r="7" spans="1:7" ht="30.75" customHeight="1" x14ac:dyDescent="0.25">
      <c r="A7" s="2285" t="s">
        <v>2075</v>
      </c>
      <c r="B7" s="2286"/>
      <c r="C7" s="2286"/>
      <c r="D7" s="2286"/>
      <c r="E7" s="2286"/>
      <c r="F7" s="2286"/>
      <c r="G7" s="2287"/>
    </row>
    <row r="8" spans="1:7" ht="15.75" customHeight="1" x14ac:dyDescent="0.25">
      <c r="A8" s="2288" t="s">
        <v>2024</v>
      </c>
      <c r="B8" s="2289"/>
      <c r="C8" s="2289"/>
      <c r="D8" s="2289"/>
      <c r="E8" s="2289"/>
      <c r="F8" s="2289"/>
      <c r="G8" s="2290"/>
    </row>
    <row r="9" spans="1:7" ht="35.25" customHeight="1" x14ac:dyDescent="0.25">
      <c r="A9" s="2285" t="s">
        <v>2023</v>
      </c>
      <c r="B9" s="2286"/>
      <c r="C9" s="2286"/>
      <c r="D9" s="2286"/>
      <c r="E9" s="2286"/>
      <c r="F9" s="2286"/>
      <c r="G9" s="2287"/>
    </row>
    <row r="10" spans="1:7" ht="15" customHeight="1" x14ac:dyDescent="0.25">
      <c r="A10" s="1559" t="s">
        <v>1927</v>
      </c>
      <c r="B10" s="1560"/>
      <c r="C10" s="1560"/>
      <c r="D10" s="1560"/>
      <c r="E10" s="1560"/>
      <c r="F10" s="1560"/>
      <c r="G10" s="1561"/>
    </row>
    <row r="11" spans="1:7" ht="17.25" customHeight="1" x14ac:dyDescent="0.25">
      <c r="A11" s="2285" t="s">
        <v>1941</v>
      </c>
      <c r="B11" s="2286"/>
      <c r="C11" s="2286"/>
      <c r="D11" s="2286"/>
      <c r="E11" s="2286"/>
      <c r="F11" s="2286"/>
      <c r="G11" s="2287"/>
    </row>
    <row r="12" spans="1:7" ht="15" customHeight="1" x14ac:dyDescent="0.25">
      <c r="A12" s="1559" t="s">
        <v>1932</v>
      </c>
      <c r="B12" s="1560"/>
      <c r="C12" s="1560"/>
      <c r="D12" s="1560"/>
      <c r="E12" s="1560"/>
      <c r="F12" s="1560"/>
      <c r="G12" s="1561"/>
    </row>
    <row r="13" spans="1:7" ht="32.25" customHeight="1" x14ac:dyDescent="0.25">
      <c r="A13" s="2276" t="s">
        <v>1933</v>
      </c>
      <c r="B13" s="2277"/>
      <c r="C13" s="2277"/>
      <c r="D13" s="2277"/>
      <c r="E13" s="2277"/>
      <c r="F13" s="2277"/>
      <c r="G13" s="2278"/>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t="e">
        <f>#VALUE!</f>
        <v>#VALUE!</v>
      </c>
      <c r="G16" s="1674" t="e">
        <f>IF(F16=0,"0",D16-F16)</f>
        <v>#VALUE!</v>
      </c>
    </row>
    <row r="17" spans="1:8" x14ac:dyDescent="0.25">
      <c r="A17" s="1677" t="s">
        <v>2113</v>
      </c>
      <c r="B17" s="1868" t="s">
        <v>2108</v>
      </c>
      <c r="C17" s="1678" t="s">
        <v>2107</v>
      </c>
      <c r="D17" s="1867"/>
      <c r="E17" s="1562">
        <f>IF(D17&lt;=25000,D17,IF(D17&gt;25000,25000,0))</f>
        <v>0</v>
      </c>
      <c r="F17" s="1815" t="e">
        <f>#VALUE!</f>
        <v>#VALUE!</v>
      </c>
      <c r="G17" s="1816" t="e">
        <f>IF(F17=0,0,D17-F17)</f>
        <v>#VALUE!</v>
      </c>
      <c r="H17" s="1669"/>
    </row>
    <row r="18" spans="1:8" x14ac:dyDescent="0.25">
      <c r="A18" s="1675" t="s">
        <v>2113</v>
      </c>
      <c r="B18" s="1868" t="s">
        <v>2109</v>
      </c>
      <c r="C18" s="1678" t="s">
        <v>2107</v>
      </c>
      <c r="D18" s="1867"/>
      <c r="E18" s="1562">
        <f t="shared" ref="E18:E140" si="0">IF(D18&lt;=25000,D18,IF(D18&gt;25000,25000,0))</f>
        <v>0</v>
      </c>
      <c r="F18" s="1815" t="e">
        <f>#VALUE!</f>
        <v>#VALUE!</v>
      </c>
      <c r="G18" s="1816" t="e">
        <f t="shared" ref="G18:G140" si="1">IF(F18=0,0,D18-F18)</f>
        <v>#VALUE!</v>
      </c>
    </row>
    <row r="19" spans="1:8" x14ac:dyDescent="0.25">
      <c r="A19" s="1675" t="s">
        <v>2113</v>
      </c>
      <c r="B19" s="1869" t="s">
        <v>2106</v>
      </c>
      <c r="C19" s="1678" t="s">
        <v>2107</v>
      </c>
      <c r="D19" s="1867"/>
      <c r="E19" s="1562">
        <f t="shared" si="0"/>
        <v>0</v>
      </c>
      <c r="F19" s="1815" t="e">
        <f>#VALUE!</f>
        <v>#VALUE!</v>
      </c>
      <c r="G19" s="1816" t="e">
        <f t="shared" si="1"/>
        <v>#VALUE!</v>
      </c>
    </row>
    <row r="20" spans="1:8" x14ac:dyDescent="0.25">
      <c r="A20" s="1675" t="s">
        <v>2113</v>
      </c>
      <c r="B20" s="1868" t="s">
        <v>2110</v>
      </c>
      <c r="C20" s="1678" t="s">
        <v>2107</v>
      </c>
      <c r="D20" s="1867"/>
      <c r="E20" s="1562">
        <f t="shared" si="0"/>
        <v>0</v>
      </c>
      <c r="F20" s="1815" t="e">
        <f>#VALUE!</f>
        <v>#VALUE!</v>
      </c>
      <c r="G20" s="1816" t="e">
        <f t="shared" si="1"/>
        <v>#VALUE!</v>
      </c>
    </row>
    <row r="21" spans="1:8" ht="30" x14ac:dyDescent="0.25">
      <c r="A21" s="1675" t="s">
        <v>2111</v>
      </c>
      <c r="B21" s="1868" t="s">
        <v>2112</v>
      </c>
      <c r="C21" s="1678" t="s">
        <v>2107</v>
      </c>
      <c r="D21" s="1867"/>
      <c r="E21" s="1562">
        <f t="shared" si="0"/>
        <v>0</v>
      </c>
      <c r="F21" s="1815" t="e">
        <f>#VALUE!</f>
        <v>#VALUE!</v>
      </c>
      <c r="G21" s="1816" t="e">
        <f t="shared" si="1"/>
        <v>#VALUE!</v>
      </c>
    </row>
    <row r="22" spans="1:8" x14ac:dyDescent="0.25">
      <c r="A22" s="1675"/>
      <c r="B22" s="1868"/>
      <c r="C22" s="1678"/>
      <c r="D22" s="1867"/>
      <c r="E22" s="1562">
        <f t="shared" si="0"/>
        <v>0</v>
      </c>
      <c r="F22" s="1815" t="e">
        <f>#VALUE!</f>
        <v>#VALUE!</v>
      </c>
      <c r="G22" s="1816" t="e">
        <f t="shared" si="1"/>
        <v>#VALUE!</v>
      </c>
    </row>
    <row r="23" spans="1:8" x14ac:dyDescent="0.25">
      <c r="A23" s="1675"/>
      <c r="B23" s="1868"/>
      <c r="C23" s="1678"/>
      <c r="D23" s="1867"/>
      <c r="E23" s="1562">
        <f t="shared" si="0"/>
        <v>0</v>
      </c>
      <c r="F23" s="1815" t="e">
        <f>#VALUE!</f>
        <v>#VALUE!</v>
      </c>
      <c r="G23" s="1816" t="e">
        <f t="shared" si="1"/>
        <v>#VALUE!</v>
      </c>
    </row>
    <row r="24" spans="1:8" x14ac:dyDescent="0.25">
      <c r="A24" s="1675"/>
      <c r="B24" s="1869"/>
      <c r="C24" s="1678"/>
      <c r="D24" s="1867"/>
      <c r="E24" s="1562">
        <f t="shared" si="0"/>
        <v>0</v>
      </c>
      <c r="F24" s="1815" t="e">
        <f>#VALUE!</f>
        <v>#VALUE!</v>
      </c>
      <c r="G24" s="1816" t="e">
        <f t="shared" si="1"/>
        <v>#VALUE!</v>
      </c>
    </row>
    <row r="25" spans="1:8" x14ac:dyDescent="0.25">
      <c r="A25" s="1675"/>
      <c r="B25" s="1868"/>
      <c r="C25" s="1678"/>
      <c r="D25" s="1867"/>
      <c r="E25" s="1562">
        <f t="shared" si="0"/>
        <v>0</v>
      </c>
      <c r="F25" s="1815" t="e">
        <f>#VALUE!</f>
        <v>#VALUE!</v>
      </c>
      <c r="G25" s="1816" t="e">
        <f t="shared" si="1"/>
        <v>#VALUE!</v>
      </c>
    </row>
    <row r="26" spans="1:8" x14ac:dyDescent="0.25">
      <c r="A26" s="1675"/>
      <c r="B26" s="1869"/>
      <c r="C26" s="1676"/>
      <c r="D26" s="1867"/>
      <c r="E26" s="1562">
        <f t="shared" si="0"/>
        <v>0</v>
      </c>
      <c r="F26" s="1815" t="e">
        <f>#VALUE!</f>
        <v>#VALUE!</v>
      </c>
      <c r="G26" s="1816" t="e">
        <f t="shared" si="1"/>
        <v>#VALUE!</v>
      </c>
    </row>
    <row r="27" spans="1:8" x14ac:dyDescent="0.25">
      <c r="A27" s="1675"/>
      <c r="B27" s="1869"/>
      <c r="C27" s="1676"/>
      <c r="D27" s="1867"/>
      <c r="E27" s="1562">
        <f t="shared" si="0"/>
        <v>0</v>
      </c>
      <c r="F27" s="1815" t="e">
        <f>#VALUE!</f>
        <v>#VALUE!</v>
      </c>
      <c r="G27" s="1816" t="e">
        <f t="shared" si="1"/>
        <v>#VALUE!</v>
      </c>
    </row>
    <row r="28" spans="1:8" x14ac:dyDescent="0.25">
      <c r="A28" s="1675"/>
      <c r="B28" s="1869"/>
      <c r="C28" s="1676"/>
      <c r="D28" s="1867"/>
      <c r="E28" s="1562">
        <f t="shared" si="0"/>
        <v>0</v>
      </c>
      <c r="F28" s="1815" t="e">
        <f>#VALUE!</f>
        <v>#VALUE!</v>
      </c>
      <c r="G28" s="1816" t="e">
        <f t="shared" si="1"/>
        <v>#VALUE!</v>
      </c>
    </row>
    <row r="29" spans="1:8" x14ac:dyDescent="0.25">
      <c r="A29" s="1675"/>
      <c r="B29" s="1869"/>
      <c r="C29" s="1676"/>
      <c r="D29" s="1867"/>
      <c r="E29" s="1562">
        <f t="shared" si="0"/>
        <v>0</v>
      </c>
      <c r="F29" s="1815" t="e">
        <f>#VALUE!</f>
        <v>#VALUE!</v>
      </c>
      <c r="G29" s="1816" t="e">
        <f t="shared" si="1"/>
        <v>#VALUE!</v>
      </c>
    </row>
    <row r="30" spans="1:8" x14ac:dyDescent="0.25">
      <c r="A30" s="1675"/>
      <c r="B30" s="1869"/>
      <c r="C30" s="1676"/>
      <c r="D30" s="1867"/>
      <c r="E30" s="1562">
        <f t="shared" si="0"/>
        <v>0</v>
      </c>
      <c r="F30" s="1815" t="e">
        <f>#VALUE!</f>
        <v>#VALUE!</v>
      </c>
      <c r="G30" s="1816" t="e">
        <f t="shared" si="1"/>
        <v>#VALUE!</v>
      </c>
    </row>
    <row r="31" spans="1:8" x14ac:dyDescent="0.25">
      <c r="A31" s="1675"/>
      <c r="B31" s="1869"/>
      <c r="C31" s="1676"/>
      <c r="D31" s="1867"/>
      <c r="E31" s="1562">
        <f t="shared" si="0"/>
        <v>0</v>
      </c>
      <c r="F31" s="1815" t="e">
        <f>#VALUE!</f>
        <v>#VALUE!</v>
      </c>
      <c r="G31" s="1816" t="e">
        <f t="shared" si="1"/>
        <v>#VALUE!</v>
      </c>
    </row>
    <row r="32" spans="1:8" x14ac:dyDescent="0.25">
      <c r="A32" s="1675"/>
      <c r="B32" s="1869"/>
      <c r="C32" s="1676"/>
      <c r="D32" s="1867"/>
      <c r="E32" s="1562">
        <f t="shared" si="0"/>
        <v>0</v>
      </c>
      <c r="F32" s="1815" t="e">
        <f>#VALUE!</f>
        <v>#VALUE!</v>
      </c>
      <c r="G32" s="1816" t="e">
        <f t="shared" si="1"/>
        <v>#VALUE!</v>
      </c>
    </row>
    <row r="33" spans="1:7" x14ac:dyDescent="0.25">
      <c r="A33" s="1675"/>
      <c r="B33" s="1869"/>
      <c r="C33" s="1676"/>
      <c r="D33" s="1867"/>
      <c r="E33" s="1562">
        <f t="shared" si="0"/>
        <v>0</v>
      </c>
      <c r="F33" s="1815" t="e">
        <f>#VALUE!</f>
        <v>#VALUE!</v>
      </c>
      <c r="G33" s="1816" t="e">
        <f t="shared" si="1"/>
        <v>#VALUE!</v>
      </c>
    </row>
    <row r="34" spans="1:7" x14ac:dyDescent="0.25">
      <c r="A34" s="1675"/>
      <c r="B34" s="1869"/>
      <c r="C34" s="1676"/>
      <c r="D34" s="1867"/>
      <c r="E34" s="1562">
        <f t="shared" si="0"/>
        <v>0</v>
      </c>
      <c r="F34" s="1815" t="e">
        <f>#VALUE!</f>
        <v>#VALUE!</v>
      </c>
      <c r="G34" s="1816" t="e">
        <f t="shared" si="1"/>
        <v>#VALUE!</v>
      </c>
    </row>
    <row r="35" spans="1:7" x14ac:dyDescent="0.25">
      <c r="A35" s="1675"/>
      <c r="B35" s="1869"/>
      <c r="C35" s="1676"/>
      <c r="D35" s="1867"/>
      <c r="E35" s="1562">
        <f t="shared" si="0"/>
        <v>0</v>
      </c>
      <c r="F35" s="1815" t="e">
        <f>#VALUE!</f>
        <v>#VALUE!</v>
      </c>
      <c r="G35" s="1816" t="e">
        <f t="shared" si="1"/>
        <v>#VALUE!</v>
      </c>
    </row>
    <row r="36" spans="1:7" x14ac:dyDescent="0.25">
      <c r="A36" s="1675"/>
      <c r="B36" s="1869"/>
      <c r="C36" s="1676"/>
      <c r="D36" s="1867"/>
      <c r="E36" s="1562">
        <f t="shared" si="0"/>
        <v>0</v>
      </c>
      <c r="F36" s="1815" t="e">
        <f>#VALUE!</f>
        <v>#VALUE!</v>
      </c>
      <c r="G36" s="1816" t="e">
        <f t="shared" si="1"/>
        <v>#VALUE!</v>
      </c>
    </row>
    <row r="37" spans="1:7" x14ac:dyDescent="0.25">
      <c r="A37" s="1675"/>
      <c r="B37" s="1869"/>
      <c r="C37" s="1676"/>
      <c r="D37" s="1867"/>
      <c r="E37" s="1562">
        <f t="shared" si="0"/>
        <v>0</v>
      </c>
      <c r="F37" s="1815" t="e">
        <f>#VALUE!</f>
        <v>#VALUE!</v>
      </c>
      <c r="G37" s="1816" t="e">
        <f t="shared" si="1"/>
        <v>#VALUE!</v>
      </c>
    </row>
    <row r="38" spans="1:7" x14ac:dyDescent="0.25">
      <c r="A38" s="1675"/>
      <c r="B38" s="1689"/>
      <c r="C38" s="1676"/>
      <c r="D38" s="1867"/>
      <c r="E38" s="1562">
        <f t="shared" si="0"/>
        <v>0</v>
      </c>
      <c r="F38" s="1815" t="e">
        <f>#VALUE!</f>
        <v>#VALUE!</v>
      </c>
      <c r="G38" s="1816" t="e">
        <f t="shared" si="1"/>
        <v>#VALUE!</v>
      </c>
    </row>
    <row r="39" spans="1:7" x14ac:dyDescent="0.25">
      <c r="A39" s="1675"/>
      <c r="B39" s="1689"/>
      <c r="C39" s="1676"/>
      <c r="D39" s="1867"/>
      <c r="E39" s="1562">
        <f t="shared" si="0"/>
        <v>0</v>
      </c>
      <c r="F39" s="1815" t="e">
        <f>#VALUE!</f>
        <v>#VALUE!</v>
      </c>
      <c r="G39" s="1816" t="e">
        <f t="shared" si="1"/>
        <v>#VALUE!</v>
      </c>
    </row>
    <row r="40" spans="1:7" x14ac:dyDescent="0.25">
      <c r="A40" s="1675"/>
      <c r="B40" s="1689"/>
      <c r="C40" s="1676"/>
      <c r="D40" s="1867"/>
      <c r="E40" s="1562">
        <f t="shared" si="0"/>
        <v>0</v>
      </c>
      <c r="F40" s="1815" t="e">
        <f>#VALUE!</f>
        <v>#VALUE!</v>
      </c>
      <c r="G40" s="1816" t="e">
        <f t="shared" si="1"/>
        <v>#VALUE!</v>
      </c>
    </row>
    <row r="41" spans="1:7" x14ac:dyDescent="0.25">
      <c r="A41" s="1675"/>
      <c r="B41" s="1689"/>
      <c r="C41" s="1676"/>
      <c r="D41" s="1867"/>
      <c r="E41" s="1562">
        <f t="shared" si="0"/>
        <v>0</v>
      </c>
      <c r="F41" s="1815" t="e">
        <f>#VALUE!</f>
        <v>#VALUE!</v>
      </c>
      <c r="G41" s="1816" t="e">
        <f t="shared" si="1"/>
        <v>#VALUE!</v>
      </c>
    </row>
    <row r="42" spans="1:7" x14ac:dyDescent="0.25">
      <c r="A42" s="1675"/>
      <c r="B42" s="1689"/>
      <c r="C42" s="1676"/>
      <c r="D42" s="1867"/>
      <c r="E42" s="1562">
        <f t="shared" si="0"/>
        <v>0</v>
      </c>
      <c r="F42" s="1815" t="e">
        <f>#VALUE!</f>
        <v>#VALUE!</v>
      </c>
      <c r="G42" s="1816" t="e">
        <f t="shared" si="1"/>
        <v>#VALUE!</v>
      </c>
    </row>
    <row r="43" spans="1:7" x14ac:dyDescent="0.25">
      <c r="A43" s="1675"/>
      <c r="B43" s="1689"/>
      <c r="C43" s="1676"/>
      <c r="D43" s="1867"/>
      <c r="E43" s="1562">
        <f t="shared" si="0"/>
        <v>0</v>
      </c>
      <c r="F43" s="1815" t="e">
        <f>#VALUE!</f>
        <v>#VALUE!</v>
      </c>
      <c r="G43" s="1816" t="e">
        <f t="shared" si="1"/>
        <v>#VALUE!</v>
      </c>
    </row>
    <row r="44" spans="1:7" x14ac:dyDescent="0.25">
      <c r="A44" s="1675"/>
      <c r="B44" s="1689"/>
      <c r="C44" s="1676"/>
      <c r="D44" s="1867"/>
      <c r="E44" s="1562">
        <f t="shared" si="0"/>
        <v>0</v>
      </c>
      <c r="F44" s="1815" t="e">
        <f>#VALUE!</f>
        <v>#VALUE!</v>
      </c>
      <c r="G44" s="1816" t="e">
        <f t="shared" si="1"/>
        <v>#VALUE!</v>
      </c>
    </row>
    <row r="45" spans="1:7" x14ac:dyDescent="0.25">
      <c r="A45" s="1675"/>
      <c r="B45" s="1689"/>
      <c r="C45" s="1676"/>
      <c r="D45" s="1867"/>
      <c r="E45" s="1562">
        <f t="shared" si="0"/>
        <v>0</v>
      </c>
      <c r="F45" s="1815" t="e">
        <f>#VALUE!</f>
        <v>#VALUE!</v>
      </c>
      <c r="G45" s="1816" t="e">
        <f t="shared" si="1"/>
        <v>#VALUE!</v>
      </c>
    </row>
    <row r="46" spans="1:7" x14ac:dyDescent="0.25">
      <c r="A46" s="1675"/>
      <c r="B46" s="1689"/>
      <c r="C46" s="1676"/>
      <c r="D46" s="1867"/>
      <c r="E46" s="1562">
        <f t="shared" si="0"/>
        <v>0</v>
      </c>
      <c r="F46" s="1815" t="e">
        <f>#VALUE!</f>
        <v>#VALUE!</v>
      </c>
      <c r="G46" s="1816" t="e">
        <f t="shared" si="1"/>
        <v>#VALUE!</v>
      </c>
    </row>
    <row r="47" spans="1:7" x14ac:dyDescent="0.25">
      <c r="A47" s="1675"/>
      <c r="B47" s="1689"/>
      <c r="C47" s="1676"/>
      <c r="D47" s="1867"/>
      <c r="E47" s="1562">
        <f t="shared" si="0"/>
        <v>0</v>
      </c>
      <c r="F47" s="1815" t="e">
        <f>#VALUE!</f>
        <v>#VALUE!</v>
      </c>
      <c r="G47" s="1816" t="e">
        <f t="shared" si="1"/>
        <v>#VALUE!</v>
      </c>
    </row>
    <row r="48" spans="1:7" x14ac:dyDescent="0.25">
      <c r="A48" s="1675"/>
      <c r="B48" s="1689"/>
      <c r="C48" s="1676"/>
      <c r="D48" s="1867"/>
      <c r="E48" s="1562">
        <f t="shared" si="0"/>
        <v>0</v>
      </c>
      <c r="F48" s="1815" t="e">
        <f>#VALUE!</f>
        <v>#VALUE!</v>
      </c>
      <c r="G48" s="1816" t="e">
        <f t="shared" si="1"/>
        <v>#VALUE!</v>
      </c>
    </row>
    <row r="49" spans="1:7" x14ac:dyDescent="0.25">
      <c r="A49" s="1675"/>
      <c r="B49" s="1689"/>
      <c r="C49" s="1676"/>
      <c r="D49" s="1867"/>
      <c r="E49" s="1562">
        <f t="shared" si="0"/>
        <v>0</v>
      </c>
      <c r="F49" s="1815" t="e">
        <f>#VALUE!</f>
        <v>#VALUE!</v>
      </c>
      <c r="G49" s="1816" t="e">
        <f t="shared" si="1"/>
        <v>#VALUE!</v>
      </c>
    </row>
    <row r="50" spans="1:7" x14ac:dyDescent="0.25">
      <c r="A50" s="1675"/>
      <c r="B50" s="1689"/>
      <c r="C50" s="1676"/>
      <c r="D50" s="1867"/>
      <c r="E50" s="1562">
        <f t="shared" si="0"/>
        <v>0</v>
      </c>
      <c r="F50" s="1815" t="e">
        <f>#VALUE!</f>
        <v>#VALUE!</v>
      </c>
      <c r="G50" s="1816" t="e">
        <f t="shared" si="1"/>
        <v>#VALUE!</v>
      </c>
    </row>
    <row r="51" spans="1:7" x14ac:dyDescent="0.25">
      <c r="A51" s="1675"/>
      <c r="B51" s="1689"/>
      <c r="C51" s="1676"/>
      <c r="D51" s="1867"/>
      <c r="E51" s="1562">
        <f t="shared" si="0"/>
        <v>0</v>
      </c>
      <c r="F51" s="1815" t="e">
        <f>#VALUE!</f>
        <v>#VALUE!</v>
      </c>
      <c r="G51" s="1816" t="e">
        <f t="shared" si="1"/>
        <v>#VALUE!</v>
      </c>
    </row>
    <row r="52" spans="1:7" x14ac:dyDescent="0.25">
      <c r="A52" s="1675"/>
      <c r="B52" s="1689"/>
      <c r="C52" s="1676"/>
      <c r="D52" s="1867"/>
      <c r="E52" s="1562">
        <f t="shared" si="0"/>
        <v>0</v>
      </c>
      <c r="F52" s="1815" t="e">
        <f>#VALUE!</f>
        <v>#VALUE!</v>
      </c>
      <c r="G52" s="1816" t="e">
        <f t="shared" si="1"/>
        <v>#VALUE!</v>
      </c>
    </row>
    <row r="53" spans="1:7" x14ac:dyDescent="0.25">
      <c r="A53" s="1675"/>
      <c r="B53" s="1689"/>
      <c r="C53" s="1676"/>
      <c r="D53" s="1867"/>
      <c r="E53" s="1562">
        <f t="shared" si="0"/>
        <v>0</v>
      </c>
      <c r="F53" s="1815" t="e">
        <f>#VALUE!</f>
        <v>#VALUE!</v>
      </c>
      <c r="G53" s="1816" t="e">
        <f t="shared" si="1"/>
        <v>#VALUE!</v>
      </c>
    </row>
    <row r="54" spans="1:7" x14ac:dyDescent="0.25">
      <c r="A54" s="1675"/>
      <c r="B54" s="1689"/>
      <c r="C54" s="1676"/>
      <c r="D54" s="1867"/>
      <c r="E54" s="1562">
        <f t="shared" si="0"/>
        <v>0</v>
      </c>
      <c r="F54" s="1815" t="e">
        <f>#VALUE!</f>
        <v>#VALUE!</v>
      </c>
      <c r="G54" s="1816" t="e">
        <f t="shared" si="1"/>
        <v>#VALUE!</v>
      </c>
    </row>
    <row r="55" spans="1:7" x14ac:dyDescent="0.25">
      <c r="A55" s="1675"/>
      <c r="B55" s="1689"/>
      <c r="C55" s="1676"/>
      <c r="D55" s="1867"/>
      <c r="E55" s="1562">
        <f t="shared" si="0"/>
        <v>0</v>
      </c>
      <c r="F55" s="1815" t="e">
        <f>#VALUE!</f>
        <v>#VALUE!</v>
      </c>
      <c r="G55" s="1816" t="e">
        <f t="shared" si="1"/>
        <v>#VALUE!</v>
      </c>
    </row>
    <row r="56" spans="1:7" x14ac:dyDescent="0.25">
      <c r="A56" s="1675"/>
      <c r="B56" s="1689"/>
      <c r="C56" s="1676"/>
      <c r="D56" s="1867"/>
      <c r="E56" s="1562">
        <f t="shared" si="0"/>
        <v>0</v>
      </c>
      <c r="F56" s="1815" t="e">
        <f>#VALUE!</f>
        <v>#VALUE!</v>
      </c>
      <c r="G56" s="1816" t="e">
        <f t="shared" si="1"/>
        <v>#VALUE!</v>
      </c>
    </row>
    <row r="57" spans="1:7" x14ac:dyDescent="0.25">
      <c r="A57" s="1675"/>
      <c r="B57" s="1689"/>
      <c r="C57" s="1676"/>
      <c r="D57" s="1867"/>
      <c r="E57" s="1562">
        <f t="shared" si="0"/>
        <v>0</v>
      </c>
      <c r="F57" s="1815" t="e">
        <f>#VALUE!</f>
        <v>#VALUE!</v>
      </c>
      <c r="G57" s="1816" t="e">
        <f t="shared" si="1"/>
        <v>#VALUE!</v>
      </c>
    </row>
    <row r="58" spans="1:7" x14ac:dyDescent="0.25">
      <c r="A58" s="1675"/>
      <c r="B58" s="1689"/>
      <c r="C58" s="1676"/>
      <c r="D58" s="1867"/>
      <c r="E58" s="1562">
        <f t="shared" si="0"/>
        <v>0</v>
      </c>
      <c r="F58" s="1815" t="e">
        <f>#VALUE!</f>
        <v>#VALUE!</v>
      </c>
      <c r="G58" s="1816" t="e">
        <f t="shared" si="1"/>
        <v>#VALUE!</v>
      </c>
    </row>
    <row r="59" spans="1:7" x14ac:dyDescent="0.25">
      <c r="A59" s="1675"/>
      <c r="B59" s="1689"/>
      <c r="C59" s="1676"/>
      <c r="D59" s="1867"/>
      <c r="E59" s="1562">
        <f t="shared" si="0"/>
        <v>0</v>
      </c>
      <c r="F59" s="1815" t="e">
        <f>#VALUE!</f>
        <v>#VALUE!</v>
      </c>
      <c r="G59" s="1816" t="e">
        <f t="shared" si="1"/>
        <v>#VALUE!</v>
      </c>
    </row>
    <row r="60" spans="1:7" x14ac:dyDescent="0.25">
      <c r="A60" s="1675"/>
      <c r="B60" s="1689"/>
      <c r="C60" s="1676"/>
      <c r="D60" s="1867"/>
      <c r="E60" s="1562">
        <f t="shared" si="0"/>
        <v>0</v>
      </c>
      <c r="F60" s="1815" t="e">
        <f>#VALUE!</f>
        <v>#VALUE!</v>
      </c>
      <c r="G60" s="1816" t="e">
        <f t="shared" si="1"/>
        <v>#VALUE!</v>
      </c>
    </row>
    <row r="61" spans="1:7" x14ac:dyDescent="0.25">
      <c r="A61" s="1675"/>
      <c r="B61" s="1689"/>
      <c r="C61" s="1676"/>
      <c r="D61" s="1867"/>
      <c r="E61" s="1562">
        <f t="shared" si="0"/>
        <v>0</v>
      </c>
      <c r="F61" s="1815" t="e">
        <f>#VALUE!</f>
        <v>#VALUE!</v>
      </c>
      <c r="G61" s="1816" t="e">
        <f t="shared" si="1"/>
        <v>#VALUE!</v>
      </c>
    </row>
    <row r="62" spans="1:7" x14ac:dyDescent="0.25">
      <c r="A62" s="1675"/>
      <c r="B62" s="1689"/>
      <c r="C62" s="1676"/>
      <c r="D62" s="1867"/>
      <c r="E62" s="1562">
        <f t="shared" si="0"/>
        <v>0</v>
      </c>
      <c r="F62" s="1815" t="e">
        <f>#VALUE!</f>
        <v>#VALUE!</v>
      </c>
      <c r="G62" s="1816" t="e">
        <f t="shared" si="1"/>
        <v>#VALUE!</v>
      </c>
    </row>
    <row r="63" spans="1:7" x14ac:dyDescent="0.25">
      <c r="A63" s="1675"/>
      <c r="B63" s="1689"/>
      <c r="C63" s="1676"/>
      <c r="D63" s="1867"/>
      <c r="E63" s="1562">
        <f t="shared" si="0"/>
        <v>0</v>
      </c>
      <c r="F63" s="1815" t="e">
        <f>#VALUE!</f>
        <v>#VALUE!</v>
      </c>
      <c r="G63" s="1816" t="e">
        <f t="shared" si="1"/>
        <v>#VALUE!</v>
      </c>
    </row>
    <row r="64" spans="1:7" x14ac:dyDescent="0.25">
      <c r="A64" s="1677"/>
      <c r="B64" s="1689"/>
      <c r="C64" s="1678"/>
      <c r="D64" s="1867"/>
      <c r="E64" s="1562">
        <f t="shared" si="0"/>
        <v>0</v>
      </c>
      <c r="F64" s="1815" t="e">
        <f>#VALUE!</f>
        <v>#VALUE!</v>
      </c>
      <c r="G64" s="1816" t="e">
        <f t="shared" si="1"/>
        <v>#VALUE!</v>
      </c>
    </row>
    <row r="65" spans="1:7" x14ac:dyDescent="0.25">
      <c r="A65" s="1675"/>
      <c r="B65" s="1689"/>
      <c r="C65" s="1676"/>
      <c r="D65" s="1867"/>
      <c r="E65" s="1562">
        <f t="shared" si="0"/>
        <v>0</v>
      </c>
      <c r="F65" s="1815" t="e">
        <f>#VALUE!</f>
        <v>#VALUE!</v>
      </c>
      <c r="G65" s="1816" t="e">
        <f t="shared" si="1"/>
        <v>#VALUE!</v>
      </c>
    </row>
    <row r="66" spans="1:7" x14ac:dyDescent="0.25">
      <c r="A66" s="1675"/>
      <c r="B66" s="1689"/>
      <c r="C66" s="1676"/>
      <c r="D66" s="1867"/>
      <c r="E66" s="1562">
        <f t="shared" si="0"/>
        <v>0</v>
      </c>
      <c r="F66" s="1815" t="e">
        <f>#VALUE!</f>
        <v>#VALUE!</v>
      </c>
      <c r="G66" s="1816" t="e">
        <f t="shared" si="1"/>
        <v>#VALUE!</v>
      </c>
    </row>
    <row r="67" spans="1:7" x14ac:dyDescent="0.25">
      <c r="A67" s="1675"/>
      <c r="B67" s="1689"/>
      <c r="C67" s="1676"/>
      <c r="D67" s="1867"/>
      <c r="E67" s="1562">
        <f t="shared" si="0"/>
        <v>0</v>
      </c>
      <c r="F67" s="1815" t="e">
        <f>#VALUE!</f>
        <v>#VALUE!</v>
      </c>
      <c r="G67" s="1816" t="e">
        <f t="shared" si="1"/>
        <v>#VALUE!</v>
      </c>
    </row>
    <row r="68" spans="1:7" x14ac:dyDescent="0.25">
      <c r="A68" s="1675"/>
      <c r="B68" s="1689"/>
      <c r="C68" s="1676"/>
      <c r="D68" s="1867"/>
      <c r="E68" s="1562">
        <f t="shared" si="0"/>
        <v>0</v>
      </c>
      <c r="F68" s="1815" t="e">
        <f>#VALUE!</f>
        <v>#VALUE!</v>
      </c>
      <c r="G68" s="1816" t="e">
        <f t="shared" si="1"/>
        <v>#VALUE!</v>
      </c>
    </row>
    <row r="69" spans="1:7" x14ac:dyDescent="0.25">
      <c r="A69" s="1675"/>
      <c r="B69" s="1689"/>
      <c r="C69" s="1676"/>
      <c r="D69" s="1867"/>
      <c r="E69" s="1562">
        <f t="shared" si="0"/>
        <v>0</v>
      </c>
      <c r="F69" s="1815" t="e">
        <f>#VALUE!</f>
        <v>#VALUE!</v>
      </c>
      <c r="G69" s="1816" t="e">
        <f t="shared" si="1"/>
        <v>#VALUE!</v>
      </c>
    </row>
    <row r="70" spans="1:7" x14ac:dyDescent="0.25">
      <c r="A70" s="1675"/>
      <c r="B70" s="1689"/>
      <c r="C70" s="1676"/>
      <c r="D70" s="1867"/>
      <c r="E70" s="1562">
        <f t="shared" si="0"/>
        <v>0</v>
      </c>
      <c r="F70" s="1815" t="e">
        <f>#VALUE!</f>
        <v>#VALUE!</v>
      </c>
      <c r="G70" s="1816" t="e">
        <f t="shared" si="1"/>
        <v>#VALUE!</v>
      </c>
    </row>
    <row r="71" spans="1:7" x14ac:dyDescent="0.25">
      <c r="A71" s="1675"/>
      <c r="B71" s="1689"/>
      <c r="C71" s="1676"/>
      <c r="D71" s="1867"/>
      <c r="E71" s="1562">
        <f t="shared" si="0"/>
        <v>0</v>
      </c>
      <c r="F71" s="1815" t="e">
        <f>#VALUE!</f>
        <v>#VALUE!</v>
      </c>
      <c r="G71" s="1816" t="e">
        <f t="shared" si="1"/>
        <v>#VALUE!</v>
      </c>
    </row>
    <row r="72" spans="1:7" x14ac:dyDescent="0.25">
      <c r="A72" s="1675"/>
      <c r="B72" s="1689"/>
      <c r="C72" s="1676"/>
      <c r="D72" s="1867"/>
      <c r="E72" s="1562">
        <f t="shared" si="0"/>
        <v>0</v>
      </c>
      <c r="F72" s="1815" t="e">
        <f>#VALUE!</f>
        <v>#VALUE!</v>
      </c>
      <c r="G72" s="1816" t="e">
        <f t="shared" si="1"/>
        <v>#VALUE!</v>
      </c>
    </row>
    <row r="73" spans="1:7" x14ac:dyDescent="0.25">
      <c r="A73" s="1675"/>
      <c r="B73" s="1689"/>
      <c r="C73" s="1676"/>
      <c r="D73" s="1867"/>
      <c r="E73" s="1562">
        <f t="shared" ref="E73:E84" si="2">IF(D73&lt;=25000,D73,IF(D73&gt;25000,25000,0))</f>
        <v>0</v>
      </c>
      <c r="F73" s="1815" t="e">
        <f>#VALUE!</f>
        <v>#VALUE!</v>
      </c>
      <c r="G73" s="1816" t="e">
        <f t="shared" ref="G73:G84" si="3">IF(F73=0,0,D73-F73)</f>
        <v>#VALUE!</v>
      </c>
    </row>
    <row r="74" spans="1:7" x14ac:dyDescent="0.25">
      <c r="A74" s="1675"/>
      <c r="B74" s="1689"/>
      <c r="C74" s="1676"/>
      <c r="D74" s="1867"/>
      <c r="E74" s="1562">
        <f t="shared" si="2"/>
        <v>0</v>
      </c>
      <c r="F74" s="1815" t="e">
        <f>#VALUE!</f>
        <v>#VALUE!</v>
      </c>
      <c r="G74" s="1816" t="e">
        <f t="shared" si="3"/>
        <v>#VALUE!</v>
      </c>
    </row>
    <row r="75" spans="1:7" x14ac:dyDescent="0.25">
      <c r="A75" s="1675"/>
      <c r="B75" s="1689"/>
      <c r="C75" s="1676"/>
      <c r="D75" s="1867"/>
      <c r="E75" s="1562">
        <f t="shared" si="2"/>
        <v>0</v>
      </c>
      <c r="F75" s="1815" t="e">
        <f>#VALUE!</f>
        <v>#VALUE!</v>
      </c>
      <c r="G75" s="1816" t="e">
        <f t="shared" si="3"/>
        <v>#VALUE!</v>
      </c>
    </row>
    <row r="76" spans="1:7" x14ac:dyDescent="0.25">
      <c r="A76" s="1675"/>
      <c r="B76" s="1689"/>
      <c r="C76" s="1676"/>
      <c r="D76" s="1867"/>
      <c r="E76" s="1562">
        <f t="shared" si="2"/>
        <v>0</v>
      </c>
      <c r="F76" s="1815" t="e">
        <f>#VALUE!</f>
        <v>#VALUE!</v>
      </c>
      <c r="G76" s="1816" t="e">
        <f t="shared" si="3"/>
        <v>#VALUE!</v>
      </c>
    </row>
    <row r="77" spans="1:7" x14ac:dyDescent="0.25">
      <c r="A77" s="1675"/>
      <c r="B77" s="1689"/>
      <c r="C77" s="1676"/>
      <c r="D77" s="1867"/>
      <c r="E77" s="1562">
        <f t="shared" si="2"/>
        <v>0</v>
      </c>
      <c r="F77" s="1815" t="e">
        <f>#VALUE!</f>
        <v>#VALUE!</v>
      </c>
      <c r="G77" s="1816" t="e">
        <f t="shared" si="3"/>
        <v>#VALUE!</v>
      </c>
    </row>
    <row r="78" spans="1:7" x14ac:dyDescent="0.25">
      <c r="A78" s="1675"/>
      <c r="B78" s="1689"/>
      <c r="C78" s="1676"/>
      <c r="D78" s="1867"/>
      <c r="E78" s="1562">
        <f t="shared" si="2"/>
        <v>0</v>
      </c>
      <c r="F78" s="1815" t="e">
        <f>#VALUE!</f>
        <v>#VALUE!</v>
      </c>
      <c r="G78" s="1816" t="e">
        <f t="shared" si="3"/>
        <v>#VALUE!</v>
      </c>
    </row>
    <row r="79" spans="1:7" x14ac:dyDescent="0.25">
      <c r="A79" s="1675"/>
      <c r="B79" s="1689"/>
      <c r="C79" s="1676"/>
      <c r="D79" s="1867"/>
      <c r="E79" s="1562">
        <f t="shared" si="2"/>
        <v>0</v>
      </c>
      <c r="F79" s="1815" t="e">
        <f>#VALUE!</f>
        <v>#VALUE!</v>
      </c>
      <c r="G79" s="1816" t="e">
        <f t="shared" si="3"/>
        <v>#VALUE!</v>
      </c>
    </row>
    <row r="80" spans="1:7" x14ac:dyDescent="0.25">
      <c r="A80" s="1675"/>
      <c r="B80" s="1689"/>
      <c r="C80" s="1676"/>
      <c r="D80" s="1867"/>
      <c r="E80" s="1562">
        <f t="shared" si="2"/>
        <v>0</v>
      </c>
      <c r="F80" s="1815" t="e">
        <f>#VALUE!</f>
        <v>#VALUE!</v>
      </c>
      <c r="G80" s="1816" t="e">
        <f t="shared" si="3"/>
        <v>#VALUE!</v>
      </c>
    </row>
    <row r="81" spans="1:7" x14ac:dyDescent="0.25">
      <c r="A81" s="1675"/>
      <c r="B81" s="1689"/>
      <c r="C81" s="1676"/>
      <c r="D81" s="1867"/>
      <c r="E81" s="1562">
        <f t="shared" si="2"/>
        <v>0</v>
      </c>
      <c r="F81" s="1815" t="e">
        <f>#VALUE!</f>
        <v>#VALUE!</v>
      </c>
      <c r="G81" s="1816" t="e">
        <f t="shared" si="3"/>
        <v>#VALUE!</v>
      </c>
    </row>
    <row r="82" spans="1:7" x14ac:dyDescent="0.25">
      <c r="A82" s="1675"/>
      <c r="B82" s="1689"/>
      <c r="C82" s="1676"/>
      <c r="D82" s="1867"/>
      <c r="E82" s="1562">
        <f t="shared" si="2"/>
        <v>0</v>
      </c>
      <c r="F82" s="1815" t="e">
        <f>#VALUE!</f>
        <v>#VALUE!</v>
      </c>
      <c r="G82" s="1816" t="e">
        <f t="shared" si="3"/>
        <v>#VALUE!</v>
      </c>
    </row>
    <row r="83" spans="1:7" x14ac:dyDescent="0.25">
      <c r="A83" s="1675"/>
      <c r="B83" s="1689"/>
      <c r="C83" s="1676"/>
      <c r="D83" s="1867"/>
      <c r="E83" s="1562">
        <f t="shared" si="2"/>
        <v>0</v>
      </c>
      <c r="F83" s="1815" t="e">
        <f>#VALUE!</f>
        <v>#VALUE!</v>
      </c>
      <c r="G83" s="1816" t="e">
        <f t="shared" si="3"/>
        <v>#VALUE!</v>
      </c>
    </row>
    <row r="84" spans="1:7" x14ac:dyDescent="0.25">
      <c r="A84" s="1675"/>
      <c r="B84" s="1689"/>
      <c r="C84" s="1676"/>
      <c r="D84" s="1867"/>
      <c r="E84" s="1562">
        <f t="shared" si="2"/>
        <v>0</v>
      </c>
      <c r="F84" s="1815" t="e">
        <f>#VALUE!</f>
        <v>#VALUE!</v>
      </c>
      <c r="G84" s="1816" t="e">
        <f t="shared" si="3"/>
        <v>#VALUE!</v>
      </c>
    </row>
    <row r="85" spans="1:7" x14ac:dyDescent="0.25">
      <c r="A85" s="1675"/>
      <c r="B85" s="1689"/>
      <c r="C85" s="1676"/>
      <c r="D85" s="1867"/>
      <c r="E85" s="1562">
        <f t="shared" si="0"/>
        <v>0</v>
      </c>
      <c r="F85" s="1815" t="e">
        <f>#VALUE!</f>
        <v>#VALUE!</v>
      </c>
      <c r="G85" s="1816" t="e">
        <f t="shared" si="1"/>
        <v>#VALUE!</v>
      </c>
    </row>
    <row r="86" spans="1:7" x14ac:dyDescent="0.25">
      <c r="A86" s="1675"/>
      <c r="B86" s="1689"/>
      <c r="C86" s="1676"/>
      <c r="D86" s="1867"/>
      <c r="E86" s="1562">
        <f t="shared" si="0"/>
        <v>0</v>
      </c>
      <c r="F86" s="1815" t="e">
        <f>#VALUE!</f>
        <v>#VALUE!</v>
      </c>
      <c r="G86" s="1816" t="e">
        <f t="shared" si="1"/>
        <v>#VALUE!</v>
      </c>
    </row>
    <row r="87" spans="1:7" x14ac:dyDescent="0.25">
      <c r="A87" s="1675"/>
      <c r="B87" s="1689"/>
      <c r="C87" s="1676"/>
      <c r="D87" s="1867"/>
      <c r="E87" s="1562">
        <f t="shared" si="0"/>
        <v>0</v>
      </c>
      <c r="F87" s="1815" t="e">
        <f>#VALUE!</f>
        <v>#VALUE!</v>
      </c>
      <c r="G87" s="1816" t="e">
        <f t="shared" si="1"/>
        <v>#VALUE!</v>
      </c>
    </row>
    <row r="88" spans="1:7" x14ac:dyDescent="0.25">
      <c r="A88" s="1675"/>
      <c r="B88" s="1689"/>
      <c r="C88" s="1676"/>
      <c r="D88" s="1867"/>
      <c r="E88" s="1562">
        <f t="shared" si="0"/>
        <v>0</v>
      </c>
      <c r="F88" s="1815" t="e">
        <f>#VALUE!</f>
        <v>#VALUE!</v>
      </c>
      <c r="G88" s="1816" t="e">
        <f t="shared" si="1"/>
        <v>#VALUE!</v>
      </c>
    </row>
    <row r="89" spans="1:7" x14ac:dyDescent="0.25">
      <c r="A89" s="1675"/>
      <c r="B89" s="1689"/>
      <c r="C89" s="1676"/>
      <c r="D89" s="1867"/>
      <c r="E89" s="1562">
        <f t="shared" si="0"/>
        <v>0</v>
      </c>
      <c r="F89" s="1815" t="e">
        <f>#VALUE!</f>
        <v>#VALUE!</v>
      </c>
      <c r="G89" s="1816" t="e">
        <f t="shared" si="1"/>
        <v>#VALUE!</v>
      </c>
    </row>
    <row r="90" spans="1:7" x14ac:dyDescent="0.25">
      <c r="A90" s="1675"/>
      <c r="B90" s="1689"/>
      <c r="C90" s="1676"/>
      <c r="D90" s="1867"/>
      <c r="E90" s="1562">
        <f t="shared" si="0"/>
        <v>0</v>
      </c>
      <c r="F90" s="1815" t="e">
        <f>#VALUE!</f>
        <v>#VALUE!</v>
      </c>
      <c r="G90" s="1816" t="e">
        <f t="shared" si="1"/>
        <v>#VALUE!</v>
      </c>
    </row>
    <row r="91" spans="1:7" x14ac:dyDescent="0.25">
      <c r="A91" s="1675"/>
      <c r="B91" s="1689"/>
      <c r="C91" s="1676"/>
      <c r="D91" s="1867"/>
      <c r="E91" s="1562">
        <f t="shared" si="0"/>
        <v>0</v>
      </c>
      <c r="F91" s="1815" t="e">
        <f>#VALUE!</f>
        <v>#VALUE!</v>
      </c>
      <c r="G91" s="1816" t="e">
        <f t="shared" si="1"/>
        <v>#VALUE!</v>
      </c>
    </row>
    <row r="92" spans="1:7" x14ac:dyDescent="0.25">
      <c r="A92" s="1675"/>
      <c r="B92" s="1689"/>
      <c r="C92" s="1676"/>
      <c r="D92" s="1867"/>
      <c r="E92" s="1562">
        <f t="shared" si="0"/>
        <v>0</v>
      </c>
      <c r="F92" s="1815" t="e">
        <f>#VALUE!</f>
        <v>#VALUE!</v>
      </c>
      <c r="G92" s="1816" t="e">
        <f t="shared" si="1"/>
        <v>#VALUE!</v>
      </c>
    </row>
    <row r="93" spans="1:7" x14ac:dyDescent="0.25">
      <c r="A93" s="1675"/>
      <c r="B93" s="1689"/>
      <c r="C93" s="1676"/>
      <c r="D93" s="1867"/>
      <c r="E93" s="1562">
        <f>IF(D93&lt;=25000,D93,IF(D93&gt;25000,25000,0))</f>
        <v>0</v>
      </c>
      <c r="F93" s="1815" t="e">
        <f>#VALUE!</f>
        <v>#VALUE!</v>
      </c>
      <c r="G93" s="1816" t="e">
        <f>IF(F93=0,0,D93-F93)</f>
        <v>#VALUE!</v>
      </c>
    </row>
    <row r="94" spans="1:7" x14ac:dyDescent="0.25">
      <c r="A94" s="1675"/>
      <c r="B94" s="1689"/>
      <c r="C94" s="1676"/>
      <c r="D94" s="1867"/>
      <c r="E94" s="1562">
        <f t="shared" si="0"/>
        <v>0</v>
      </c>
      <c r="F94" s="1815" t="e">
        <f>#VALUE!</f>
        <v>#VALUE!</v>
      </c>
      <c r="G94" s="1816" t="e">
        <f t="shared" si="1"/>
        <v>#VALUE!</v>
      </c>
    </row>
    <row r="95" spans="1:7" x14ac:dyDescent="0.25">
      <c r="A95" s="1675"/>
      <c r="B95" s="1689"/>
      <c r="C95" s="1676"/>
      <c r="D95" s="1867"/>
      <c r="E95" s="1562">
        <f>IF(D95&lt;=25000,D95,IF(D95&gt;25000,25000,0))</f>
        <v>0</v>
      </c>
      <c r="F95" s="1815" t="e">
        <f>#VALUE!</f>
        <v>#VALUE!</v>
      </c>
      <c r="G95" s="1816" t="e">
        <f>IF(F95=0,0,D95-F95)</f>
        <v>#VALUE!</v>
      </c>
    </row>
    <row r="96" spans="1:7" x14ac:dyDescent="0.25">
      <c r="A96" s="1675"/>
      <c r="B96" s="1689"/>
      <c r="C96" s="1676"/>
      <c r="D96" s="1867"/>
      <c r="E96" s="1562">
        <f>IF(D96&lt;=25000,D96,IF(D96&gt;25000,25000,0))</f>
        <v>0</v>
      </c>
      <c r="F96" s="1815" t="e">
        <f>#VALUE!</f>
        <v>#VALUE!</v>
      </c>
      <c r="G96" s="1816" t="e">
        <f>IF(F96=0,0,D96-F96)</f>
        <v>#VALUE!</v>
      </c>
    </row>
    <row r="97" spans="1:7" x14ac:dyDescent="0.25">
      <c r="A97" s="1675"/>
      <c r="B97" s="1689"/>
      <c r="C97" s="1676"/>
      <c r="D97" s="1867"/>
      <c r="E97" s="1562">
        <f>IF(D97&lt;=25000,D97,IF(D97&gt;25000,25000,0))</f>
        <v>0</v>
      </c>
      <c r="F97" s="1815" t="e">
        <f>#VALUE!</f>
        <v>#VALUE!</v>
      </c>
      <c r="G97" s="1816" t="e">
        <f>IF(F97=0,0,D97-F97)</f>
        <v>#VALUE!</v>
      </c>
    </row>
    <row r="98" spans="1:7" x14ac:dyDescent="0.25">
      <c r="A98" s="1675"/>
      <c r="B98" s="1689"/>
      <c r="C98" s="1676"/>
      <c r="D98" s="1867"/>
      <c r="E98" s="1562">
        <f>IF(D98&lt;=25000,D98,IF(D98&gt;25000,25000,0))</f>
        <v>0</v>
      </c>
      <c r="F98" s="1815" t="e">
        <f>#VALUE!</f>
        <v>#VALUE!</v>
      </c>
      <c r="G98" s="1816" t="e">
        <f>IF(F98=0,0,D98-F98)</f>
        <v>#VALUE!</v>
      </c>
    </row>
    <row r="99" spans="1:7" x14ac:dyDescent="0.25">
      <c r="A99" s="1675"/>
      <c r="B99" s="1689"/>
      <c r="C99" s="1676"/>
      <c r="D99" s="1867"/>
      <c r="E99" s="1562">
        <f>IF(D99&lt;=25000,D99,IF(D99&gt;25000,25000,0))</f>
        <v>0</v>
      </c>
      <c r="F99" s="1815" t="e">
        <f>#VALUE!</f>
        <v>#VALUE!</v>
      </c>
      <c r="G99" s="1816" t="e">
        <f>IF(F99=0,0,D99-F99)</f>
        <v>#VALUE!</v>
      </c>
    </row>
    <row r="100" spans="1:7" x14ac:dyDescent="0.25">
      <c r="A100" s="1675"/>
      <c r="B100" s="1689"/>
      <c r="C100" s="1676"/>
      <c r="D100" s="1867"/>
      <c r="E100" s="1562">
        <f t="shared" ref="E100:E112" si="4">IF(D100&lt;=25000,D100,IF(D100&gt;25000,25000,0))</f>
        <v>0</v>
      </c>
      <c r="F100" s="1815" t="e">
        <f>#VALUE!</f>
        <v>#VALUE!</v>
      </c>
      <c r="G100" s="1816" t="e">
        <f t="shared" ref="G100:G112" si="5">IF(F100=0,0,D100-F100)</f>
        <v>#VALUE!</v>
      </c>
    </row>
    <row r="101" spans="1:7" x14ac:dyDescent="0.25">
      <c r="A101" s="1675"/>
      <c r="B101" s="1689"/>
      <c r="C101" s="1676"/>
      <c r="D101" s="1867"/>
      <c r="E101" s="1562">
        <f t="shared" si="4"/>
        <v>0</v>
      </c>
      <c r="F101" s="1815" t="e">
        <f>#VALUE!</f>
        <v>#VALUE!</v>
      </c>
      <c r="G101" s="1816" t="e">
        <f t="shared" si="5"/>
        <v>#VALUE!</v>
      </c>
    </row>
    <row r="102" spans="1:7" x14ac:dyDescent="0.25">
      <c r="A102" s="1675"/>
      <c r="B102" s="1689"/>
      <c r="C102" s="1676"/>
      <c r="D102" s="1867"/>
      <c r="E102" s="1562">
        <f t="shared" si="4"/>
        <v>0</v>
      </c>
      <c r="F102" s="1815" t="e">
        <f>#VALUE!</f>
        <v>#VALUE!</v>
      </c>
      <c r="G102" s="1816" t="e">
        <f t="shared" si="5"/>
        <v>#VALUE!</v>
      </c>
    </row>
    <row r="103" spans="1:7" x14ac:dyDescent="0.25">
      <c r="A103" s="1675"/>
      <c r="B103" s="1689"/>
      <c r="C103" s="1676"/>
      <c r="D103" s="1867"/>
      <c r="E103" s="1562">
        <f t="shared" si="4"/>
        <v>0</v>
      </c>
      <c r="F103" s="1815" t="e">
        <f>#VALUE!</f>
        <v>#VALUE!</v>
      </c>
      <c r="G103" s="1816" t="e">
        <f t="shared" si="5"/>
        <v>#VALUE!</v>
      </c>
    </row>
    <row r="104" spans="1:7" x14ac:dyDescent="0.25">
      <c r="A104" s="1675"/>
      <c r="B104" s="1689"/>
      <c r="C104" s="1676"/>
      <c r="D104" s="1867"/>
      <c r="E104" s="1562">
        <f t="shared" si="4"/>
        <v>0</v>
      </c>
      <c r="F104" s="1815" t="e">
        <f>#VALUE!</f>
        <v>#VALUE!</v>
      </c>
      <c r="G104" s="1816" t="e">
        <f t="shared" si="5"/>
        <v>#VALUE!</v>
      </c>
    </row>
    <row r="105" spans="1:7" x14ac:dyDescent="0.25">
      <c r="A105" s="1675"/>
      <c r="B105" s="1689"/>
      <c r="C105" s="1676"/>
      <c r="D105" s="1867"/>
      <c r="E105" s="1562">
        <f t="shared" si="4"/>
        <v>0</v>
      </c>
      <c r="F105" s="1815" t="e">
        <f>#VALUE!</f>
        <v>#VALUE!</v>
      </c>
      <c r="G105" s="1816" t="e">
        <f t="shared" si="5"/>
        <v>#VALUE!</v>
      </c>
    </row>
    <row r="106" spans="1:7" x14ac:dyDescent="0.25">
      <c r="A106" s="1675"/>
      <c r="B106" s="1689"/>
      <c r="C106" s="1676"/>
      <c r="D106" s="1867"/>
      <c r="E106" s="1562">
        <f t="shared" si="4"/>
        <v>0</v>
      </c>
      <c r="F106" s="1815" t="e">
        <f>#VALUE!</f>
        <v>#VALUE!</v>
      </c>
      <c r="G106" s="1816" t="e">
        <f t="shared" si="5"/>
        <v>#VALUE!</v>
      </c>
    </row>
    <row r="107" spans="1:7" x14ac:dyDescent="0.25">
      <c r="A107" s="1675"/>
      <c r="B107" s="1689"/>
      <c r="C107" s="1676"/>
      <c r="D107" s="1867"/>
      <c r="E107" s="1562">
        <f t="shared" si="4"/>
        <v>0</v>
      </c>
      <c r="F107" s="1815" t="e">
        <f>#VALUE!</f>
        <v>#VALUE!</v>
      </c>
      <c r="G107" s="1816" t="e">
        <f t="shared" si="5"/>
        <v>#VALUE!</v>
      </c>
    </row>
    <row r="108" spans="1:7" x14ac:dyDescent="0.25">
      <c r="A108" s="1675"/>
      <c r="B108" s="1689"/>
      <c r="C108" s="1676"/>
      <c r="D108" s="1867"/>
      <c r="E108" s="1562">
        <f t="shared" si="4"/>
        <v>0</v>
      </c>
      <c r="F108" s="1815" t="e">
        <f>#VALUE!</f>
        <v>#VALUE!</v>
      </c>
      <c r="G108" s="1816" t="e">
        <f t="shared" si="5"/>
        <v>#VALUE!</v>
      </c>
    </row>
    <row r="109" spans="1:7" x14ac:dyDescent="0.25">
      <c r="A109" s="1675"/>
      <c r="B109" s="1689"/>
      <c r="C109" s="1676"/>
      <c r="D109" s="1867"/>
      <c r="E109" s="1562">
        <f t="shared" si="4"/>
        <v>0</v>
      </c>
      <c r="F109" s="1815" t="e">
        <f>#VALUE!</f>
        <v>#VALUE!</v>
      </c>
      <c r="G109" s="1816" t="e">
        <f t="shared" si="5"/>
        <v>#VALUE!</v>
      </c>
    </row>
    <row r="110" spans="1:7" x14ac:dyDescent="0.25">
      <c r="A110" s="1675"/>
      <c r="B110" s="1689"/>
      <c r="C110" s="1676"/>
      <c r="D110" s="1867"/>
      <c r="E110" s="1562">
        <f t="shared" si="4"/>
        <v>0</v>
      </c>
      <c r="F110" s="1815" t="e">
        <f>#VALUE!</f>
        <v>#VALUE!</v>
      </c>
      <c r="G110" s="1816" t="e">
        <f t="shared" si="5"/>
        <v>#VALUE!</v>
      </c>
    </row>
    <row r="111" spans="1:7" x14ac:dyDescent="0.25">
      <c r="A111" s="1675"/>
      <c r="B111" s="1689"/>
      <c r="C111" s="1676"/>
      <c r="D111" s="1867"/>
      <c r="E111" s="1562">
        <f t="shared" si="4"/>
        <v>0</v>
      </c>
      <c r="F111" s="1815" t="e">
        <f>#VALUE!</f>
        <v>#VALUE!</v>
      </c>
      <c r="G111" s="1816" t="e">
        <f t="shared" si="5"/>
        <v>#VALUE!</v>
      </c>
    </row>
    <row r="112" spans="1:7" x14ac:dyDescent="0.25">
      <c r="A112" s="1675"/>
      <c r="B112" s="1689"/>
      <c r="C112" s="1676"/>
      <c r="D112" s="1867"/>
      <c r="E112" s="1562">
        <f t="shared" si="4"/>
        <v>0</v>
      </c>
      <c r="F112" s="1815" t="e">
        <f>#VALUE!</f>
        <v>#VALUE!</v>
      </c>
      <c r="G112" s="1816" t="e">
        <f t="shared" si="5"/>
        <v>#VALUE!</v>
      </c>
    </row>
    <row r="113" spans="1:7" x14ac:dyDescent="0.25">
      <c r="A113" s="1675"/>
      <c r="B113" s="1689"/>
      <c r="C113" s="1676"/>
      <c r="D113" s="1867"/>
      <c r="E113" s="1562">
        <f t="shared" ref="E113:E125" si="6">IF(D113&lt;=25000,D113,IF(D113&gt;25000,25000,0))</f>
        <v>0</v>
      </c>
      <c r="F113" s="1815" t="e">
        <f>#VALUE!</f>
        <v>#VALUE!</v>
      </c>
      <c r="G113" s="1816" t="e">
        <f t="shared" ref="G113:G125" si="7">IF(F113=0,0,D113-F113)</f>
        <v>#VALUE!</v>
      </c>
    </row>
    <row r="114" spans="1:7" x14ac:dyDescent="0.25">
      <c r="A114" s="1675"/>
      <c r="B114" s="1689"/>
      <c r="C114" s="1676"/>
      <c r="D114" s="1867"/>
      <c r="E114" s="1562">
        <f t="shared" si="6"/>
        <v>0</v>
      </c>
      <c r="F114" s="1815" t="e">
        <f>#VALUE!</f>
        <v>#VALUE!</v>
      </c>
      <c r="G114" s="1816" t="e">
        <f t="shared" si="7"/>
        <v>#VALUE!</v>
      </c>
    </row>
    <row r="115" spans="1:7" x14ac:dyDescent="0.25">
      <c r="A115" s="1675"/>
      <c r="B115" s="1689"/>
      <c r="C115" s="1676"/>
      <c r="D115" s="1867"/>
      <c r="E115" s="1562">
        <f t="shared" si="6"/>
        <v>0</v>
      </c>
      <c r="F115" s="1815" t="e">
        <f>#VALUE!</f>
        <v>#VALUE!</v>
      </c>
      <c r="G115" s="1816" t="e">
        <f t="shared" si="7"/>
        <v>#VALUE!</v>
      </c>
    </row>
    <row r="116" spans="1:7" x14ac:dyDescent="0.25">
      <c r="A116" s="1675"/>
      <c r="B116" s="1689"/>
      <c r="C116" s="1676"/>
      <c r="D116" s="1867"/>
      <c r="E116" s="1562">
        <f t="shared" si="6"/>
        <v>0</v>
      </c>
      <c r="F116" s="1815" t="e">
        <f>#VALUE!</f>
        <v>#VALUE!</v>
      </c>
      <c r="G116" s="1816" t="e">
        <f t="shared" si="7"/>
        <v>#VALUE!</v>
      </c>
    </row>
    <row r="117" spans="1:7" x14ac:dyDescent="0.25">
      <c r="A117" s="1675"/>
      <c r="B117" s="1689"/>
      <c r="C117" s="1676"/>
      <c r="D117" s="1867"/>
      <c r="E117" s="1562">
        <f t="shared" si="6"/>
        <v>0</v>
      </c>
      <c r="F117" s="1815" t="e">
        <f>#VALUE!</f>
        <v>#VALUE!</v>
      </c>
      <c r="G117" s="1816" t="e">
        <f t="shared" si="7"/>
        <v>#VALUE!</v>
      </c>
    </row>
    <row r="118" spans="1:7" x14ac:dyDescent="0.25">
      <c r="A118" s="1675"/>
      <c r="B118" s="1689"/>
      <c r="C118" s="1676"/>
      <c r="D118" s="1867"/>
      <c r="E118" s="1562">
        <f t="shared" si="6"/>
        <v>0</v>
      </c>
      <c r="F118" s="1815" t="e">
        <f>#VALUE!</f>
        <v>#VALUE!</v>
      </c>
      <c r="G118" s="1816" t="e">
        <f t="shared" si="7"/>
        <v>#VALUE!</v>
      </c>
    </row>
    <row r="119" spans="1:7" x14ac:dyDescent="0.25">
      <c r="A119" s="1675"/>
      <c r="B119" s="1689"/>
      <c r="C119" s="1676"/>
      <c r="D119" s="1867"/>
      <c r="E119" s="1562">
        <f t="shared" si="6"/>
        <v>0</v>
      </c>
      <c r="F119" s="1815" t="e">
        <f>#VALUE!</f>
        <v>#VALUE!</v>
      </c>
      <c r="G119" s="1816" t="e">
        <f t="shared" si="7"/>
        <v>#VALUE!</v>
      </c>
    </row>
    <row r="120" spans="1:7" x14ac:dyDescent="0.25">
      <c r="A120" s="1675"/>
      <c r="B120" s="1689"/>
      <c r="C120" s="1676"/>
      <c r="D120" s="1867"/>
      <c r="E120" s="1562">
        <f t="shared" si="6"/>
        <v>0</v>
      </c>
      <c r="F120" s="1815" t="e">
        <f>#VALUE!</f>
        <v>#VALUE!</v>
      </c>
      <c r="G120" s="1816" t="e">
        <f t="shared" si="7"/>
        <v>#VALUE!</v>
      </c>
    </row>
    <row r="121" spans="1:7" x14ac:dyDescent="0.25">
      <c r="A121" s="1675"/>
      <c r="B121" s="1689"/>
      <c r="C121" s="1676"/>
      <c r="D121" s="1867"/>
      <c r="E121" s="1562">
        <f t="shared" si="6"/>
        <v>0</v>
      </c>
      <c r="F121" s="1815" t="e">
        <f>#VALUE!</f>
        <v>#VALUE!</v>
      </c>
      <c r="G121" s="1816" t="e">
        <f t="shared" si="7"/>
        <v>#VALUE!</v>
      </c>
    </row>
    <row r="122" spans="1:7" x14ac:dyDescent="0.25">
      <c r="A122" s="1675"/>
      <c r="B122" s="1689"/>
      <c r="C122" s="1676"/>
      <c r="D122" s="1867"/>
      <c r="E122" s="1562">
        <f t="shared" si="6"/>
        <v>0</v>
      </c>
      <c r="F122" s="1815" t="e">
        <f>#VALUE!</f>
        <v>#VALUE!</v>
      </c>
      <c r="G122" s="1816" t="e">
        <f t="shared" si="7"/>
        <v>#VALUE!</v>
      </c>
    </row>
    <row r="123" spans="1:7" x14ac:dyDescent="0.25">
      <c r="A123" s="1675"/>
      <c r="B123" s="1689"/>
      <c r="C123" s="1676"/>
      <c r="D123" s="1867"/>
      <c r="E123" s="1562">
        <f t="shared" si="6"/>
        <v>0</v>
      </c>
      <c r="F123" s="1815" t="e">
        <f>#VALUE!</f>
        <v>#VALUE!</v>
      </c>
      <c r="G123" s="1816" t="e">
        <f t="shared" si="7"/>
        <v>#VALUE!</v>
      </c>
    </row>
    <row r="124" spans="1:7" x14ac:dyDescent="0.25">
      <c r="A124" s="1675"/>
      <c r="B124" s="1689"/>
      <c r="C124" s="1676"/>
      <c r="D124" s="1867"/>
      <c r="E124" s="1562">
        <f t="shared" si="6"/>
        <v>0</v>
      </c>
      <c r="F124" s="1815" t="e">
        <f>#VALUE!</f>
        <v>#VALUE!</v>
      </c>
      <c r="G124" s="1816" t="e">
        <f t="shared" si="7"/>
        <v>#VALUE!</v>
      </c>
    </row>
    <row r="125" spans="1:7" x14ac:dyDescent="0.25">
      <c r="A125" s="1675"/>
      <c r="B125" s="1689"/>
      <c r="C125" s="1676"/>
      <c r="D125" s="1867"/>
      <c r="E125" s="1562">
        <f t="shared" si="6"/>
        <v>0</v>
      </c>
      <c r="F125" s="1815" t="e">
        <f>#VALUE!</f>
        <v>#VALUE!</v>
      </c>
      <c r="G125" s="1816" t="e">
        <f t="shared" si="7"/>
        <v>#VALUE!</v>
      </c>
    </row>
    <row r="126" spans="1:7" x14ac:dyDescent="0.25">
      <c r="A126" s="1675"/>
      <c r="B126" s="1689"/>
      <c r="C126" s="1676"/>
      <c r="D126" s="1867"/>
      <c r="E126" s="1562">
        <f t="shared" ref="E126:E134" si="8">IF(D126&lt;=25000,D126,IF(D126&gt;25000,25000,0))</f>
        <v>0</v>
      </c>
      <c r="F126" s="1815" t="e">
        <f>#VALUE!</f>
        <v>#VALUE!</v>
      </c>
      <c r="G126" s="1816" t="e">
        <f t="shared" ref="G126:G134" si="9">IF(F126=0,0,D126-F126)</f>
        <v>#VALUE!</v>
      </c>
    </row>
    <row r="127" spans="1:7" x14ac:dyDescent="0.25">
      <c r="A127" s="1675"/>
      <c r="B127" s="1689"/>
      <c r="C127" s="1676"/>
      <c r="D127" s="1867"/>
      <c r="E127" s="1562">
        <f t="shared" si="8"/>
        <v>0</v>
      </c>
      <c r="F127" s="1815" t="e">
        <f>#VALUE!</f>
        <v>#VALUE!</v>
      </c>
      <c r="G127" s="1816" t="e">
        <f t="shared" si="9"/>
        <v>#VALUE!</v>
      </c>
    </row>
    <row r="128" spans="1:7" x14ac:dyDescent="0.25">
      <c r="A128" s="1675"/>
      <c r="B128" s="1689"/>
      <c r="C128" s="1676"/>
      <c r="D128" s="1867"/>
      <c r="E128" s="1562">
        <f t="shared" si="8"/>
        <v>0</v>
      </c>
      <c r="F128" s="1815" t="e">
        <f>#VALUE!</f>
        <v>#VALUE!</v>
      </c>
      <c r="G128" s="1816" t="e">
        <f t="shared" si="9"/>
        <v>#VALUE!</v>
      </c>
    </row>
    <row r="129" spans="1:7" x14ac:dyDescent="0.25">
      <c r="A129" s="1675"/>
      <c r="B129" s="1689"/>
      <c r="C129" s="1676"/>
      <c r="D129" s="1867"/>
      <c r="E129" s="1562">
        <f t="shared" si="8"/>
        <v>0</v>
      </c>
      <c r="F129" s="1815" t="e">
        <f>#VALUE!</f>
        <v>#VALUE!</v>
      </c>
      <c r="G129" s="1816" t="e">
        <f t="shared" si="9"/>
        <v>#VALUE!</v>
      </c>
    </row>
    <row r="130" spans="1:7" x14ac:dyDescent="0.25">
      <c r="A130" s="1675"/>
      <c r="B130" s="1689"/>
      <c r="C130" s="1676"/>
      <c r="D130" s="1867"/>
      <c r="E130" s="1562">
        <f t="shared" si="8"/>
        <v>0</v>
      </c>
      <c r="F130" s="1815" t="e">
        <f>#VALUE!</f>
        <v>#VALUE!</v>
      </c>
      <c r="G130" s="1816" t="e">
        <f t="shared" si="9"/>
        <v>#VALUE!</v>
      </c>
    </row>
    <row r="131" spans="1:7" x14ac:dyDescent="0.25">
      <c r="A131" s="1675"/>
      <c r="B131" s="1860"/>
      <c r="C131" s="1676"/>
      <c r="D131" s="1867"/>
      <c r="E131" s="1562">
        <f t="shared" si="8"/>
        <v>0</v>
      </c>
      <c r="F131" s="1815" t="e">
        <f>#VALUE!</f>
        <v>#VALUE!</v>
      </c>
      <c r="G131" s="1816" t="e">
        <f t="shared" si="9"/>
        <v>#VALUE!</v>
      </c>
    </row>
    <row r="132" spans="1:7" x14ac:dyDescent="0.25">
      <c r="A132" s="1675"/>
      <c r="B132" s="1860"/>
      <c r="C132" s="1676"/>
      <c r="D132" s="1867"/>
      <c r="E132" s="1562">
        <f t="shared" si="8"/>
        <v>0</v>
      </c>
      <c r="F132" s="1815" t="e">
        <f>#VALUE!</f>
        <v>#VALUE!</v>
      </c>
      <c r="G132" s="1816" t="e">
        <f t="shared" si="9"/>
        <v>#VALUE!</v>
      </c>
    </row>
    <row r="133" spans="1:7" x14ac:dyDescent="0.25">
      <c r="A133" s="1675"/>
      <c r="B133" s="1689"/>
      <c r="C133" s="1676"/>
      <c r="D133" s="1867"/>
      <c r="E133" s="1562">
        <f t="shared" si="8"/>
        <v>0</v>
      </c>
      <c r="F133" s="1815" t="e">
        <f>#VALUE!</f>
        <v>#VALUE!</v>
      </c>
      <c r="G133" s="1816" t="e">
        <f t="shared" si="9"/>
        <v>#VALUE!</v>
      </c>
    </row>
    <row r="134" spans="1:7" x14ac:dyDescent="0.25">
      <c r="A134" s="1675"/>
      <c r="B134" s="1689"/>
      <c r="C134" s="1676"/>
      <c r="D134" s="1867"/>
      <c r="E134" s="1562">
        <f t="shared" si="8"/>
        <v>0</v>
      </c>
      <c r="F134" s="1815" t="e">
        <f>#VALUE!</f>
        <v>#VALUE!</v>
      </c>
      <c r="G134" s="1816" t="e">
        <f t="shared" si="9"/>
        <v>#VALUE!</v>
      </c>
    </row>
    <row r="135" spans="1:7" x14ac:dyDescent="0.25">
      <c r="A135" s="1675"/>
      <c r="B135" s="1689"/>
      <c r="C135" s="1676"/>
      <c r="D135" s="1867"/>
      <c r="E135" s="1562">
        <f>IF(D135&lt;=25000,D135,IF(D135&gt;25000,25000,0))</f>
        <v>0</v>
      </c>
      <c r="F135" s="1815" t="e">
        <f>#VALUE!</f>
        <v>#VALUE!</v>
      </c>
      <c r="G135" s="1816" t="e">
        <f>IF(F135=0,0,D135-F135)</f>
        <v>#VALUE!</v>
      </c>
    </row>
    <row r="136" spans="1:7" x14ac:dyDescent="0.25">
      <c r="A136" s="1675"/>
      <c r="B136" s="1689"/>
      <c r="C136" s="1676"/>
      <c r="D136" s="1867"/>
      <c r="E136" s="1562">
        <f>IF(D136&lt;=25000,D136,IF(D136&gt;25000,25000,0))</f>
        <v>0</v>
      </c>
      <c r="F136" s="1815" t="e">
        <f>#VALUE!</f>
        <v>#VALUE!</v>
      </c>
      <c r="G136" s="1816" t="e">
        <f>IF(F136=0,0,D136-F136)</f>
        <v>#VALUE!</v>
      </c>
    </row>
    <row r="137" spans="1:7" x14ac:dyDescent="0.25">
      <c r="A137" s="1675"/>
      <c r="B137" s="1689"/>
      <c r="C137" s="1676"/>
      <c r="D137" s="1867"/>
      <c r="E137" s="1562">
        <f>IF(D137&lt;=25000,D137,IF(D137&gt;25000,25000,0))</f>
        <v>0</v>
      </c>
      <c r="F137" s="1815" t="e">
        <f>#VALUE!</f>
        <v>#VALUE!</v>
      </c>
      <c r="G137" s="1816" t="e">
        <f>IF(F137=0,0,D137-F137)</f>
        <v>#VALUE!</v>
      </c>
    </row>
    <row r="138" spans="1:7" x14ac:dyDescent="0.25">
      <c r="A138" s="1675"/>
      <c r="B138" s="1689"/>
      <c r="C138" s="1676"/>
      <c r="D138" s="1867"/>
      <c r="E138" s="1562">
        <f>IF(D138&lt;=25000,D138,IF(D138&gt;25000,25000,0))</f>
        <v>0</v>
      </c>
      <c r="F138" s="1815" t="e">
        <f>#VALUE!</f>
        <v>#VALUE!</v>
      </c>
      <c r="G138" s="1816" t="e">
        <f>IF(F138=0,0,D138-F138)</f>
        <v>#VALUE!</v>
      </c>
    </row>
    <row r="139" spans="1:7" x14ac:dyDescent="0.25">
      <c r="A139" s="1675"/>
      <c r="B139" s="1689"/>
      <c r="C139" s="1676"/>
      <c r="D139" s="1867"/>
      <c r="E139" s="1562">
        <f>IF(D139&lt;=25000,D139,IF(D139&gt;25000,25000,0))</f>
        <v>0</v>
      </c>
      <c r="F139" s="1815" t="e">
        <f>#VALUE!</f>
        <v>#VALUE!</v>
      </c>
      <c r="G139" s="1816" t="e">
        <f>IF(F139=0,0,D139-F139)</f>
        <v>#VALUE!</v>
      </c>
    </row>
    <row r="140" spans="1:7" x14ac:dyDescent="0.25">
      <c r="A140" s="1675"/>
      <c r="B140" s="1688"/>
      <c r="C140" s="1676"/>
      <c r="D140" s="1867"/>
      <c r="E140" s="1562">
        <f t="shared" si="0"/>
        <v>0</v>
      </c>
      <c r="F140" s="1815" t="e">
        <f>#VALUE!</f>
        <v>#VALUE!</v>
      </c>
      <c r="G140" s="1816" t="e">
        <f t="shared" si="1"/>
        <v>#VALUE!</v>
      </c>
    </row>
    <row r="141" spans="1:7" x14ac:dyDescent="0.25">
      <c r="A141" s="1819" t="s">
        <v>158</v>
      </c>
      <c r="B141" s="1820"/>
      <c r="C141" s="1821"/>
      <c r="D141" s="1817">
        <f>SUM(D17:D140)</f>
        <v>0</v>
      </c>
      <c r="E141" s="1563">
        <f>IF(D141&lt;=25000,D141,IF(D141&gt;25000,25000,0))</f>
        <v>0</v>
      </c>
      <c r="F141" s="1817">
        <v>0</v>
      </c>
      <c r="G141" s="1818">
        <v>0</v>
      </c>
    </row>
  </sheetData>
  <sheetProtection password="CE28"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40" sqref="E40"/>
    </sheetView>
  </sheetViews>
  <sheetFormatPr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1" t="s">
        <v>1778</v>
      </c>
      <c r="B5" s="2292"/>
      <c r="C5" s="2292"/>
      <c r="D5" s="2292"/>
      <c r="E5" s="2292"/>
      <c r="F5" s="2292"/>
      <c r="G5" s="229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63594</v>
      </c>
      <c r="F10" s="975"/>
      <c r="G10" s="976"/>
      <c r="H10" s="162"/>
      <c r="I10" s="162"/>
    </row>
    <row r="11" spans="1:9" s="669" customFormat="1" ht="22.5" customHeight="1" x14ac:dyDescent="0.2">
      <c r="A11" s="2296" t="s">
        <v>1945</v>
      </c>
      <c r="B11" s="2297"/>
      <c r="C11" s="2297"/>
      <c r="D11" s="2298"/>
      <c r="E11" s="978">
        <v>3577</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1474788</v>
      </c>
      <c r="F19" s="1822"/>
      <c r="G19" s="1824">
        <f>'Expenditures 15-22'!K33-SUM('Expenditures 15-22'!G33,'Expenditures 15-22'!I33)+'Expenditures 15-22'!D229</f>
        <v>1474788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133952</v>
      </c>
      <c r="F21" s="1825"/>
      <c r="G21" s="1828">
        <f>'Expenditures 15-22'!K42-SUM('Expenditures 15-22'!G42,'Expenditures 15-22'!I42)+'Expenditures 15-22'!K120-SUM('Expenditures 15-22'!G120,'Expenditures 15-22'!I120)+'Expenditures 15-22'!K180-SUM('Expenditures 15-22'!G180,'Expenditures 15-22'!I180)+'Expenditures 15-22'!D238</f>
        <v>133952</v>
      </c>
      <c r="H21" s="988"/>
      <c r="I21" s="162"/>
    </row>
    <row r="22" spans="1:9" s="669" customFormat="1" ht="12" customHeight="1" x14ac:dyDescent="0.2">
      <c r="A22" s="995" t="s">
        <v>585</v>
      </c>
      <c r="B22" s="996"/>
      <c r="C22" s="994">
        <v>2200</v>
      </c>
      <c r="D22" s="1825"/>
      <c r="E22" s="1827">
        <f>'Expenditures 15-22'!K47-SUM('Expenditures 15-22'!G47,'Expenditures 15-22'!I47)+'Expenditures 15-22'!D243</f>
        <v>48694</v>
      </c>
      <c r="F22" s="1825"/>
      <c r="G22" s="1828">
        <f>'Expenditures 15-22'!K47-SUM('Expenditures 15-22'!G47,'Expenditures 15-22'!I47)+'Expenditures 15-22'!D243</f>
        <v>48694</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300400</v>
      </c>
      <c r="F23" s="1825"/>
      <c r="G23" s="1827">
        <f>'Expenditures 15-22'!K53-SUM('Expenditures 15-22'!G53,'Expenditures 15-22'!I53)+'Expenditures 15-22'!D257+'Expenditures 15-22'!K330-SUM('Expenditures 15-22'!G330,'Expenditures 15-22'!I330)</f>
        <v>300400</v>
      </c>
      <c r="H23" s="988"/>
      <c r="I23" s="162"/>
    </row>
    <row r="24" spans="1:9" s="669" customFormat="1" ht="12" customHeight="1" x14ac:dyDescent="0.2">
      <c r="A24" s="995" t="s">
        <v>587</v>
      </c>
      <c r="B24" s="996"/>
      <c r="C24" s="994">
        <v>2400</v>
      </c>
      <c r="D24" s="1825"/>
      <c r="E24" s="1827">
        <f>'Expenditures 15-22'!K57-SUM('Expenditures 15-22'!G57,'Expenditures 15-22'!I57)+'Expenditures 15-22'!D261</f>
        <v>124859</v>
      </c>
      <c r="F24" s="1825"/>
      <c r="G24" s="1828">
        <f>'Expenditures 15-22'!K57-SUM('Expenditures 15-22'!G57,'Expenditures 15-22'!I57)+'Expenditures 15-22'!D261</f>
        <v>124859</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66667</v>
      </c>
      <c r="E27" s="1827">
        <f>E8</f>
        <v>0</v>
      </c>
      <c r="F27" s="1827">
        <f>'Expenditures 15-22'!K60-SUM('Expenditures 15-22'!G60,'Expenditures 15-22'!I60)+'Expenditures 15-22'!D264-E8</f>
        <v>66667</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291704</v>
      </c>
      <c r="F28" s="1829">
        <f>'Expenditures 15-22'!K61-SUM('Expenditures 15-22'!G61,'Expenditures 15-22'!I61)+'Expenditures 15-22'!K124-SUM('Expenditures 15-22'!G124,'Expenditures 15-22'!I124)+'Expenditures 15-22'!D266-E9</f>
        <v>291704</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325100</v>
      </c>
      <c r="F29" s="1825"/>
      <c r="G29" s="1828">
        <f>'Expenditures 15-22'!K62-SUM('Expenditures 15-22'!G62,'Expenditures 15-22'!I62)+'Expenditures 15-22'!K125-SUM('Expenditures 15-22'!G125,'Expenditures 15-22'!I125)+'Expenditures 15-22'!K182-SUM('Expenditures 15-22'!G182,'Expenditures 15-22'!I182)+'Expenditures 15-22'!D267</f>
        <v>325100</v>
      </c>
      <c r="H29" s="986"/>
    </row>
    <row r="30" spans="1:9" ht="12" customHeight="1" x14ac:dyDescent="0.2">
      <c r="A30" s="995" t="s">
        <v>102</v>
      </c>
      <c r="B30" s="998"/>
      <c r="C30" s="994">
        <v>2560</v>
      </c>
      <c r="D30" s="1825"/>
      <c r="E30" s="1827">
        <f>'Expenditures 15-22'!K63-SUM('Expenditures 15-22'!G63,'Expenditures 15-22'!I63)+'Expenditures 15-22'!D268-E10</f>
        <v>54855</v>
      </c>
      <c r="F30" s="1825"/>
      <c r="G30" s="1827">
        <f>'Expenditures 15-22'!K63-SUM('Expenditures 15-22'!G63,'Expenditures 15-22'!I63)+'Expenditures 15-22'!D268-E10</f>
        <v>54855</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66667</v>
      </c>
      <c r="E41" s="1829">
        <f>SUM(E19:E40)</f>
        <v>2754352</v>
      </c>
      <c r="F41" s="1829">
        <f>SUM(F19:F39)</f>
        <v>358371</v>
      </c>
      <c r="G41" s="1829">
        <f>SUM(G19:G40)</f>
        <v>2462648</v>
      </c>
    </row>
    <row r="42" spans="1:7" x14ac:dyDescent="0.2">
      <c r="A42" s="988"/>
      <c r="B42" s="162"/>
      <c r="C42" s="1002"/>
      <c r="D42" s="2294" t="s">
        <v>543</v>
      </c>
      <c r="E42" s="2295"/>
      <c r="F42" s="1003" t="s">
        <v>544</v>
      </c>
      <c r="G42" s="1004"/>
    </row>
    <row r="43" spans="1:7" ht="12" customHeight="1" x14ac:dyDescent="0.2">
      <c r="A43" s="988"/>
      <c r="B43" s="162"/>
      <c r="C43" s="1002"/>
      <c r="D43" s="1830" t="s">
        <v>493</v>
      </c>
      <c r="E43" s="1831">
        <f>D41</f>
        <v>66667</v>
      </c>
      <c r="F43" s="1830" t="s">
        <v>495</v>
      </c>
      <c r="G43" s="1831">
        <f>F41</f>
        <v>358371</v>
      </c>
    </row>
    <row r="44" spans="1:7" ht="12" customHeight="1" x14ac:dyDescent="0.2">
      <c r="A44" s="988"/>
      <c r="B44" s="162"/>
      <c r="C44" s="1002"/>
      <c r="D44" s="1830" t="s">
        <v>494</v>
      </c>
      <c r="E44" s="1831">
        <f>E41</f>
        <v>2754352</v>
      </c>
      <c r="F44" s="1830" t="s">
        <v>494</v>
      </c>
      <c r="G44" s="1831">
        <f>G41</f>
        <v>2462648</v>
      </c>
    </row>
    <row r="45" spans="1:7" ht="12" customHeight="1" x14ac:dyDescent="0.2">
      <c r="A45" s="988"/>
      <c r="B45" s="162"/>
      <c r="C45" s="162"/>
      <c r="D45" s="1832" t="s">
        <v>1063</v>
      </c>
      <c r="E45" s="1833">
        <f>(E43/E44)</f>
        <v>2.4204241142744283E-2</v>
      </c>
      <c r="F45" s="1832" t="s">
        <v>1063</v>
      </c>
      <c r="G45" s="1833">
        <f>(G43/G44)</f>
        <v>0.1455226244270395</v>
      </c>
    </row>
    <row r="46" spans="1:7" x14ac:dyDescent="0.2">
      <c r="A46" s="1005"/>
      <c r="B46" s="1006"/>
      <c r="C46" s="1006"/>
      <c r="D46" s="1007"/>
      <c r="E46" s="1008"/>
      <c r="F46" s="1007"/>
      <c r="G46" s="1008"/>
    </row>
  </sheetData>
  <sheetProtection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7" activePane="bottomLeft" state="frozen"/>
      <selection activeCell="A47" sqref="A47"/>
      <selection pane="bottomLeft" activeCell="C32" sqref="C32"/>
    </sheetView>
  </sheetViews>
  <sheetFormatPr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3" t="s">
        <v>1446</v>
      </c>
      <c r="B1" s="2313"/>
      <c r="C1" s="2313"/>
      <c r="D1" s="2313"/>
      <c r="E1" s="2313"/>
      <c r="F1" s="2313"/>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4" t="s">
        <v>1627</v>
      </c>
      <c r="B5" s="2315"/>
      <c r="C5" s="2316"/>
      <c r="D5" s="2316"/>
      <c r="E5" s="2316"/>
      <c r="F5" s="2316"/>
    </row>
    <row r="6" spans="1:10" ht="12" customHeight="1" x14ac:dyDescent="0.25">
      <c r="A6" s="1875"/>
      <c r="B6" s="1876"/>
      <c r="C6" s="2317" t="str">
        <f>COVER!A17</f>
        <v>GARDNER SOUTH-WILMINGTON HIGH SCHOOL</v>
      </c>
      <c r="D6" s="2317"/>
      <c r="E6" s="2317"/>
      <c r="F6" s="1877"/>
    </row>
    <row r="7" spans="1:10" ht="11.25" customHeight="1" thickBot="1" x14ac:dyDescent="0.3">
      <c r="A7" s="1875"/>
      <c r="B7" s="1876"/>
      <c r="C7" s="2318" t="str">
        <f>COVER!A13</f>
        <v>24-032-0730-17</v>
      </c>
      <c r="D7" s="2318"/>
      <c r="E7" s="2318"/>
      <c r="F7" s="1877"/>
    </row>
    <row r="8" spans="1:10" ht="25.5" customHeight="1" thickBot="1" x14ac:dyDescent="0.25">
      <c r="A8" s="1918" t="s">
        <v>2025</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t="s">
        <v>2077</v>
      </c>
      <c r="D14" s="1890" t="s">
        <v>2077</v>
      </c>
      <c r="E14" s="1893"/>
      <c r="F14" s="1892" t="s">
        <v>2097</v>
      </c>
      <c r="H14" s="1903">
        <f t="shared" si="0"/>
        <v>5</v>
      </c>
      <c r="I14" s="1903">
        <f t="shared" si="1"/>
        <v>5</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t="s">
        <v>2077</v>
      </c>
      <c r="D25" s="1890" t="s">
        <v>2077</v>
      </c>
      <c r="E25" s="1893"/>
      <c r="F25" s="1892" t="s">
        <v>2097</v>
      </c>
      <c r="H25" s="1903">
        <f t="shared" si="0"/>
        <v>5</v>
      </c>
      <c r="I25" s="1903">
        <f t="shared" si="1"/>
        <v>5</v>
      </c>
      <c r="J25" s="1903">
        <f t="shared" si="2"/>
        <v>0</v>
      </c>
    </row>
    <row r="26" spans="1:12" ht="12" customHeight="1" x14ac:dyDescent="0.2">
      <c r="A26" s="1888" t="s">
        <v>1615</v>
      </c>
      <c r="B26" s="1889"/>
      <c r="C26" s="1890" t="s">
        <v>2077</v>
      </c>
      <c r="D26" s="1890" t="s">
        <v>2077</v>
      </c>
      <c r="E26" s="1893"/>
      <c r="F26" s="1892" t="s">
        <v>2098</v>
      </c>
      <c r="H26" s="1903">
        <f t="shared" si="0"/>
        <v>5</v>
      </c>
      <c r="I26" s="1903">
        <f t="shared" si="1"/>
        <v>5</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t="s">
        <v>2077</v>
      </c>
      <c r="D31" s="1890" t="s">
        <v>2077</v>
      </c>
      <c r="E31" s="1893"/>
      <c r="F31" s="1892" t="s">
        <v>2099</v>
      </c>
      <c r="H31" s="1903">
        <f t="shared" si="0"/>
        <v>5</v>
      </c>
      <c r="I31" s="1903">
        <f t="shared" si="1"/>
        <v>5</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20</v>
      </c>
      <c r="I34" s="1903">
        <f>SUM(I11:I32)</f>
        <v>20</v>
      </c>
      <c r="J34" s="1903">
        <f>SUM(J11:J32)</f>
        <v>0</v>
      </c>
      <c r="K34" s="1903">
        <f>SUM(H34:J34)</f>
        <v>40</v>
      </c>
    </row>
    <row r="35" spans="1:11" ht="12" customHeight="1" x14ac:dyDescent="0.2">
      <c r="A35" s="1896" t="s">
        <v>1459</v>
      </c>
      <c r="B35" s="1897"/>
      <c r="C35" s="2319"/>
      <c r="D35" s="2319"/>
      <c r="E35" s="2319"/>
      <c r="F35" s="2320"/>
    </row>
    <row r="36" spans="1:11" ht="12" customHeight="1" x14ac:dyDescent="0.2">
      <c r="A36" s="2302"/>
      <c r="B36" s="2303"/>
      <c r="C36" s="2303"/>
      <c r="D36" s="2303"/>
      <c r="E36" s="2303"/>
      <c r="F36" s="2304"/>
    </row>
    <row r="37" spans="1:11" ht="12" customHeight="1" x14ac:dyDescent="0.2">
      <c r="A37" s="2302"/>
      <c r="B37" s="2303"/>
      <c r="C37" s="2303"/>
      <c r="D37" s="2303"/>
      <c r="E37" s="2303"/>
      <c r="F37" s="2304"/>
    </row>
    <row r="38" spans="1:11" ht="12" customHeight="1" x14ac:dyDescent="0.2">
      <c r="A38" s="2305"/>
      <c r="B38" s="2306"/>
      <c r="C38" s="2306"/>
      <c r="D38" s="2306"/>
      <c r="E38" s="2306"/>
      <c r="F38" s="2307"/>
    </row>
    <row r="39" spans="1:11" ht="4.5" hidden="1" customHeight="1" x14ac:dyDescent="0.2">
      <c r="A39" s="1898"/>
      <c r="B39" s="1898"/>
      <c r="C39" s="1898"/>
      <c r="D39" s="1898"/>
      <c r="E39" s="1898"/>
      <c r="F39" s="1898"/>
    </row>
    <row r="40" spans="1:11" s="1895" customFormat="1" ht="12" customHeight="1" x14ac:dyDescent="0.25">
      <c r="A40" s="1899" t="s">
        <v>1458</v>
      </c>
      <c r="B40" s="1900"/>
      <c r="C40" s="2308"/>
      <c r="D40" s="2308"/>
      <c r="E40" s="2308"/>
      <c r="F40" s="2309"/>
      <c r="H40" s="1904"/>
      <c r="I40" s="1904"/>
      <c r="J40" s="1904"/>
      <c r="K40" s="1904"/>
    </row>
    <row r="41" spans="1:11" s="1895" customFormat="1" ht="12" customHeight="1" x14ac:dyDescent="0.25">
      <c r="A41" s="2310"/>
      <c r="B41" s="2311"/>
      <c r="C41" s="2311"/>
      <c r="D41" s="2311"/>
      <c r="E41" s="2311"/>
      <c r="F41" s="2312"/>
      <c r="H41" s="1904"/>
      <c r="I41" s="1904"/>
      <c r="J41" s="1904"/>
      <c r="K41" s="1904"/>
    </row>
    <row r="42" spans="1:11" s="1895" customFormat="1" ht="12" customHeight="1" x14ac:dyDescent="0.25">
      <c r="A42" s="2310"/>
      <c r="B42" s="2311"/>
      <c r="C42" s="2311"/>
      <c r="D42" s="2311"/>
      <c r="E42" s="2311"/>
      <c r="F42" s="2312"/>
      <c r="H42" s="1904"/>
      <c r="I42" s="1904"/>
      <c r="J42" s="1904"/>
      <c r="K42" s="1904"/>
    </row>
    <row r="43" spans="1:11" s="1895" customFormat="1" ht="15" x14ac:dyDescent="0.25">
      <c r="A43" s="2299"/>
      <c r="B43" s="2300"/>
      <c r="C43" s="2300"/>
      <c r="D43" s="2300"/>
      <c r="E43" s="2300"/>
      <c r="F43" s="2301"/>
      <c r="H43" s="1904"/>
      <c r="I43" s="1904"/>
      <c r="J43" s="1904"/>
      <c r="K43" s="1904"/>
    </row>
    <row r="44" spans="1:11" s="1895" customFormat="1" ht="12" hidden="1" customHeight="1" x14ac:dyDescent="0.25">
      <c r="A44" s="2299"/>
      <c r="B44" s="2300"/>
      <c r="C44" s="2300"/>
      <c r="D44" s="2300"/>
      <c r="E44" s="2300"/>
      <c r="F44" s="230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21" t="str">
        <f>COVER!A17</f>
        <v>GARDNER SOUTH-WILMINGTON HIGH SCHOOL</v>
      </c>
      <c r="J6" s="2322"/>
      <c r="Q6" s="1686"/>
    </row>
    <row r="7" spans="1:17" x14ac:dyDescent="0.2">
      <c r="A7" s="2323" t="s">
        <v>924</v>
      </c>
      <c r="B7" s="2324"/>
      <c r="C7" s="2324"/>
      <c r="D7" s="2324"/>
      <c r="E7" s="2325"/>
      <c r="F7" s="1018"/>
      <c r="G7" s="1010"/>
      <c r="H7" s="1017" t="s">
        <v>390</v>
      </c>
      <c r="I7" s="2326" t="str">
        <f>COVER!A13</f>
        <v>24-032-0730-17</v>
      </c>
      <c r="J7" s="2326"/>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27" t="s">
        <v>502</v>
      </c>
      <c r="B11" s="2328"/>
      <c r="C11" s="232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142266</v>
      </c>
      <c r="F12" s="1040"/>
      <c r="G12" s="1834">
        <f t="shared" ref="G12:G18" si="0">SUM(E12:F12)</f>
        <v>142266</v>
      </c>
      <c r="H12" s="1041">
        <v>146159</v>
      </c>
      <c r="I12" s="1040"/>
      <c r="J12" s="1834">
        <f t="shared" ref="J12:J18" si="1">SUM(H12:I12)</f>
        <v>146159</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30" t="s">
        <v>7</v>
      </c>
      <c r="C18" s="2331"/>
      <c r="D18" s="2332"/>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142266</v>
      </c>
      <c r="F19" s="1836">
        <f t="shared" si="2"/>
        <v>0</v>
      </c>
      <c r="G19" s="1836">
        <f t="shared" si="2"/>
        <v>142266</v>
      </c>
      <c r="H19" s="1836">
        <f t="shared" si="2"/>
        <v>146159</v>
      </c>
      <c r="I19" s="1836">
        <f t="shared" si="2"/>
        <v>0</v>
      </c>
      <c r="J19" s="1836">
        <f t="shared" si="2"/>
        <v>146159</v>
      </c>
    </row>
    <row r="20" spans="1:10" ht="13.5" thickTop="1" x14ac:dyDescent="0.2">
      <c r="A20" s="1036">
        <v>9</v>
      </c>
      <c r="B20" s="2333" t="s">
        <v>1703</v>
      </c>
      <c r="C20" s="2333"/>
      <c r="D20" s="2334"/>
      <c r="E20" s="1047"/>
      <c r="F20" s="1047"/>
      <c r="G20" s="1047"/>
      <c r="H20" s="1047"/>
      <c r="I20" s="1047"/>
      <c r="J20" s="1837">
        <f>IF(AND(G19&gt;0,J19&gt;0),(((J19-G19)/G19)),"Enter Budget Data")</f>
        <v>2.7364233196969057E-2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38"/>
      <c r="D26" s="2338"/>
      <c r="E26" s="1051"/>
      <c r="F26" s="2337"/>
      <c r="G26" s="2337"/>
    </row>
    <row r="27" spans="1:10" x14ac:dyDescent="0.2">
      <c r="B27" s="1048"/>
      <c r="C27" s="1052" t="s">
        <v>1093</v>
      </c>
      <c r="D27" s="1053"/>
      <c r="E27" s="1054"/>
      <c r="F27" s="2344" t="s">
        <v>1589</v>
      </c>
      <c r="G27" s="2344"/>
    </row>
    <row r="28" spans="1:10" ht="28.5" customHeight="1" x14ac:dyDescent="0.2">
      <c r="B28" s="1048"/>
      <c r="C28" s="2336"/>
      <c r="D28" s="2336"/>
      <c r="E28" s="1055"/>
      <c r="F28" s="2336"/>
      <c r="G28" s="2336"/>
    </row>
    <row r="29" spans="1:10" x14ac:dyDescent="0.2">
      <c r="B29" s="1048"/>
      <c r="C29" s="1056" t="s">
        <v>1642</v>
      </c>
      <c r="E29" s="1057"/>
      <c r="F29" s="2335" t="s">
        <v>1590</v>
      </c>
      <c r="G29" s="2335"/>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41" t="s">
        <v>134</v>
      </c>
      <c r="D33" s="2342"/>
      <c r="E33" s="2342"/>
      <c r="F33" s="2342"/>
      <c r="G33" s="2342"/>
      <c r="H33" s="2342"/>
      <c r="I33" s="2342"/>
    </row>
    <row r="34" spans="1:10" ht="10.35" customHeight="1" x14ac:dyDescent="0.2">
      <c r="C34" s="2342"/>
      <c r="D34" s="2342"/>
      <c r="E34" s="2342"/>
      <c r="F34" s="2342"/>
      <c r="G34" s="2342"/>
      <c r="H34" s="2342"/>
      <c r="I34" s="2342"/>
    </row>
    <row r="35" spans="1:10" ht="7.5" customHeight="1" x14ac:dyDescent="0.2">
      <c r="C35" s="1063"/>
    </row>
    <row r="36" spans="1:10" ht="13.5" customHeight="1" x14ac:dyDescent="0.2">
      <c r="B36" s="1062"/>
      <c r="C36" s="2343" t="s">
        <v>1944</v>
      </c>
      <c r="D36" s="2342"/>
      <c r="E36" s="2342"/>
      <c r="F36" s="2342"/>
      <c r="G36" s="2342"/>
      <c r="H36" s="2342"/>
      <c r="I36" s="2342"/>
      <c r="J36" s="1064"/>
    </row>
    <row r="37" spans="1:10" ht="22.5" customHeight="1" x14ac:dyDescent="0.2">
      <c r="C37" s="2342"/>
      <c r="D37" s="2342"/>
      <c r="E37" s="2342"/>
      <c r="F37" s="2342"/>
      <c r="G37" s="2342"/>
      <c r="H37" s="2342"/>
      <c r="I37" s="2342"/>
      <c r="J37" s="1064"/>
    </row>
    <row r="38" spans="1:10" ht="7.5" customHeight="1" x14ac:dyDescent="0.2">
      <c r="C38" s="1063"/>
      <c r="D38" s="1065"/>
      <c r="E38" s="1066"/>
      <c r="F38" s="1067"/>
      <c r="G38" s="1066"/>
    </row>
    <row r="39" spans="1:10" ht="13.5" customHeight="1" x14ac:dyDescent="0.2">
      <c r="B39" s="1062"/>
      <c r="C39" s="2339" t="s">
        <v>937</v>
      </c>
      <c r="D39" s="2340"/>
      <c r="E39" s="2340"/>
      <c r="F39" s="2340"/>
      <c r="G39" s="2340"/>
      <c r="H39" s="2340"/>
      <c r="I39" s="2340"/>
    </row>
    <row r="40" spans="1:10" ht="13.35" customHeight="1" x14ac:dyDescent="0.2">
      <c r="A40" s="1012"/>
      <c r="C40" s="1068"/>
      <c r="D40" s="1068"/>
      <c r="E40" s="1068"/>
      <c r="F40" s="1068"/>
      <c r="G40" s="1068"/>
      <c r="H40" s="1068"/>
      <c r="I40" s="1068"/>
    </row>
  </sheetData>
  <sheetProtection sheet="1" objects="1" scenarios="1"/>
  <mergeCells count="15">
    <mergeCell ref="F29:G29"/>
    <mergeCell ref="F28:G28"/>
    <mergeCell ref="F26:G26"/>
    <mergeCell ref="C26:D26"/>
    <mergeCell ref="C28:D28"/>
    <mergeCell ref="C39:I39"/>
    <mergeCell ref="C33:I34"/>
    <mergeCell ref="C36:I37"/>
    <mergeCell ref="F27:G27"/>
    <mergeCell ref="I6:J6"/>
    <mergeCell ref="A7:E7"/>
    <mergeCell ref="I7:J7"/>
    <mergeCell ref="A11:C11"/>
    <mergeCell ref="B18:D18"/>
    <mergeCell ref="B20:D20"/>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0" sqref="B10"/>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2100</v>
      </c>
    </row>
    <row r="6" spans="1:2" x14ac:dyDescent="0.2">
      <c r="A6" s="1069">
        <v>2</v>
      </c>
      <c r="B6" s="329" t="s">
        <v>2101</v>
      </c>
    </row>
    <row r="7" spans="1:2" x14ac:dyDescent="0.2">
      <c r="A7" s="1069">
        <v>3</v>
      </c>
      <c r="B7" s="329" t="s">
        <v>2102</v>
      </c>
    </row>
    <row r="8" spans="1:2" x14ac:dyDescent="0.2">
      <c r="A8" s="1069">
        <v>4</v>
      </c>
      <c r="B8" s="329" t="s">
        <v>2103</v>
      </c>
    </row>
    <row r="9" spans="1:2" x14ac:dyDescent="0.2">
      <c r="A9" s="1069">
        <v>5</v>
      </c>
      <c r="B9" s="329" t="s">
        <v>2105</v>
      </c>
    </row>
    <row r="10" spans="1:2" x14ac:dyDescent="0.2">
      <c r="A10" s="1070"/>
      <c r="B10" s="329" t="s">
        <v>2104</v>
      </c>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GARDNER SOUTH-WILMINGTON HIGH SCHOOL</v>
      </c>
    </row>
    <row r="65" spans="2:2" x14ac:dyDescent="0.2">
      <c r="B65" s="1071" t="str">
        <f>COVER!A13</f>
        <v>24-032-0730-17</v>
      </c>
    </row>
  </sheetData>
  <phoneticPr fontId="6"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3" t="s">
        <v>1125</v>
      </c>
      <c r="B35" s="2063"/>
      <c r="C35" s="2063"/>
      <c r="D35" s="2063"/>
      <c r="E35" s="206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0" t="s">
        <v>715</v>
      </c>
      <c r="B40" s="2060"/>
      <c r="C40" s="2060"/>
      <c r="D40" s="2060"/>
      <c r="E40" s="2060"/>
    </row>
    <row r="41" spans="1:5" x14ac:dyDescent="0.2">
      <c r="A41" s="2061" t="s">
        <v>1706</v>
      </c>
      <c r="B41" s="2061"/>
      <c r="C41" s="2061"/>
      <c r="D41" s="2061"/>
      <c r="E41" s="2061"/>
    </row>
    <row r="42" spans="1:5" ht="12.75" customHeight="1" x14ac:dyDescent="0.2">
      <c r="A42" s="2062" t="s">
        <v>1080</v>
      </c>
      <c r="B42" s="2062"/>
      <c r="C42" s="2062"/>
      <c r="D42" s="2062"/>
      <c r="E42" s="2062"/>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sheet="1" objects="1" scenarios="1"/>
  <phoneticPr fontId="6"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8" sqref="B8"/>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45" t="s">
        <v>1784</v>
      </c>
      <c r="B18" s="2345"/>
    </row>
  </sheetData>
  <sheetProtection selectLockedCells="1"/>
  <mergeCells count="1">
    <mergeCell ref="A18:B18"/>
  </mergeCells>
  <phoneticPr fontId="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46081" r:id="rId4">
          <objectPr defaultSize="0" r:id="rId5">
            <anchor moveWithCells="1">
              <from>
                <xdr:col>1</xdr:col>
                <xdr:colOff>0</xdr:colOff>
                <xdr:row>7</xdr:row>
                <xdr:rowOff>0</xdr:rowOff>
              </from>
              <to>
                <xdr:col>1</xdr:col>
                <xdr:colOff>914400</xdr:colOff>
                <xdr:row>11</xdr:row>
                <xdr:rowOff>38100</xdr:rowOff>
              </to>
            </anchor>
          </objectPr>
        </oleObject>
      </mc:Choice>
      <mc:Fallback>
        <oleObject progId="Document" dvAspect="DVASPECT_ICON" shapeId="4608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RowHeight="12.75" x14ac:dyDescent="0.2"/>
  <cols>
    <col min="1" max="1" width="33.85546875" style="316" customWidth="1"/>
    <col min="2" max="6" width="16.7109375" style="316" customWidth="1"/>
    <col min="7" max="16384" width="9.140625" style="316"/>
  </cols>
  <sheetData>
    <row r="1" spans="1:8" ht="48.75" customHeight="1" x14ac:dyDescent="0.2">
      <c r="A1" s="2346" t="s">
        <v>1790</v>
      </c>
      <c r="B1" s="2347"/>
      <c r="C1" s="2347"/>
      <c r="D1" s="2347"/>
      <c r="E1" s="2347"/>
      <c r="F1" s="2348"/>
    </row>
    <row r="2" spans="1:8" ht="45" customHeight="1" x14ac:dyDescent="0.2">
      <c r="A2" s="2356" t="s">
        <v>1791</v>
      </c>
      <c r="B2" s="2357"/>
      <c r="C2" s="2357"/>
      <c r="D2" s="2357"/>
      <c r="E2" s="2357"/>
      <c r="F2" s="2358"/>
      <c r="G2" s="1075"/>
      <c r="H2" s="1075"/>
    </row>
    <row r="3" spans="1:8" ht="57" customHeight="1" x14ac:dyDescent="0.2">
      <c r="A3" s="2359" t="s">
        <v>1786</v>
      </c>
      <c r="B3" s="2360"/>
      <c r="C3" s="2360"/>
      <c r="D3" s="2360"/>
      <c r="E3" s="2360"/>
      <c r="F3" s="2361"/>
      <c r="G3" s="1075"/>
      <c r="H3" s="1075"/>
    </row>
    <row r="4" spans="1:8" ht="14.25" customHeight="1" x14ac:dyDescent="0.2">
      <c r="A4" s="2365" t="s">
        <v>2056</v>
      </c>
      <c r="B4" s="2366"/>
      <c r="C4" s="2366"/>
      <c r="D4" s="2366"/>
      <c r="E4" s="2366"/>
      <c r="F4" s="2367"/>
      <c r="G4" s="1075"/>
      <c r="H4" s="1075"/>
    </row>
    <row r="5" spans="1:8" ht="14.25" customHeight="1" x14ac:dyDescent="0.2">
      <c r="A5" s="2368" t="s">
        <v>2057</v>
      </c>
      <c r="B5" s="2369"/>
      <c r="C5" s="2369"/>
      <c r="D5" s="2369"/>
      <c r="E5" s="2369"/>
      <c r="F5" s="2370"/>
      <c r="G5" s="1075"/>
      <c r="H5" s="1075"/>
    </row>
    <row r="6" spans="1:8" s="1076" customFormat="1" ht="41.25" customHeight="1" x14ac:dyDescent="0.2">
      <c r="A6" s="2362" t="s">
        <v>1792</v>
      </c>
      <c r="B6" s="2363"/>
      <c r="C6" s="2363"/>
      <c r="D6" s="2363"/>
      <c r="E6" s="2363"/>
      <c r="F6" s="236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2155627</v>
      </c>
      <c r="C8" s="1838">
        <f>'Acct Summary 7-8'!D8</f>
        <v>376373</v>
      </c>
      <c r="D8" s="1838">
        <f>'Acct Summary 7-8'!F8</f>
        <v>266244</v>
      </c>
      <c r="E8" s="1838">
        <f>'Acct Summary 7-8'!I8</f>
        <v>27953</v>
      </c>
      <c r="F8" s="1838">
        <f>SUM(B8:E8)</f>
        <v>2826197</v>
      </c>
    </row>
    <row r="9" spans="1:8" s="1080" customFormat="1" ht="14.25" customHeight="1" thickBot="1" x14ac:dyDescent="0.25">
      <c r="A9" s="1079" t="s">
        <v>1436</v>
      </c>
      <c r="B9" s="1839">
        <f>'Acct Summary 7-8'!C17</f>
        <v>2171893</v>
      </c>
      <c r="C9" s="1839">
        <f>'Acct Summary 7-8'!D17</f>
        <v>437644</v>
      </c>
      <c r="D9" s="1839">
        <f>'Acct Summary 7-8'!F17</f>
        <v>324933</v>
      </c>
      <c r="E9" s="1838"/>
      <c r="F9" s="1838">
        <f>SUM(B9:E9)</f>
        <v>2934470</v>
      </c>
    </row>
    <row r="10" spans="1:8" s="1080" customFormat="1" ht="14.25" thickTop="1" thickBot="1" x14ac:dyDescent="0.25">
      <c r="A10" s="1081" t="s">
        <v>1437</v>
      </c>
      <c r="B10" s="1840">
        <f>(B8-B9)</f>
        <v>-16266</v>
      </c>
      <c r="C10" s="1840">
        <f>(C8-C9)</f>
        <v>-61271</v>
      </c>
      <c r="D10" s="1840">
        <f>(D8-D9)</f>
        <v>-58689</v>
      </c>
      <c r="E10" s="1839">
        <f>(E8-E9)</f>
        <v>27953</v>
      </c>
      <c r="F10" s="1841">
        <f>SUM(F8-F9)</f>
        <v>-108273</v>
      </c>
    </row>
    <row r="11" spans="1:8" s="1080" customFormat="1" ht="14.25" thickTop="1" thickBot="1" x14ac:dyDescent="0.25">
      <c r="A11" s="1082" t="s">
        <v>1785</v>
      </c>
      <c r="B11" s="1842">
        <f>'Acct Summary 7-8'!C81</f>
        <v>1186444</v>
      </c>
      <c r="C11" s="1842">
        <f>'Acct Summary 7-8'!D81</f>
        <v>118642</v>
      </c>
      <c r="D11" s="1842">
        <f>'Acct Summary 7-8'!F81</f>
        <v>17965</v>
      </c>
      <c r="E11" s="1842">
        <f>'Acct Summary 7-8'!I81</f>
        <v>677953</v>
      </c>
      <c r="F11" s="1843">
        <f>SUM(B11:E11)</f>
        <v>2001004</v>
      </c>
    </row>
    <row r="12" spans="1:8" ht="16.5" customHeight="1" thickTop="1" x14ac:dyDescent="0.2">
      <c r="A12" s="1083"/>
      <c r="B12" s="1084"/>
      <c r="C12" s="2350" t="str">
        <f>IF(AND(F10&lt;0,F11&gt;=0,ABS(F10*3)&gt;ABS(F11)),A16,IF(AND(F10&lt;0,F11&gt;0,ABS(F10*3)&lt;=ABS(F11)),A17,IF(AND(F10&lt;0,F11&lt;0),A16,IF(F11=0,A19,A18))))</f>
        <v>Unbalanced -  however, a deficit reduction plan is not required at this time.</v>
      </c>
      <c r="D12" s="2351"/>
      <c r="E12" s="2351"/>
      <c r="F12" s="2352"/>
    </row>
    <row r="13" spans="1:8" ht="19.5" customHeight="1" x14ac:dyDescent="0.2">
      <c r="A13" s="1085"/>
      <c r="B13" s="1086"/>
      <c r="C13" s="2350"/>
      <c r="D13" s="2351"/>
      <c r="E13" s="2351"/>
      <c r="F13" s="2352"/>
      <c r="H13" s="1075"/>
    </row>
    <row r="14" spans="1:8" ht="19.5" customHeight="1" x14ac:dyDescent="0.2">
      <c r="A14" s="1085"/>
      <c r="B14" s="1086"/>
      <c r="C14" s="2350"/>
      <c r="D14" s="2351"/>
      <c r="E14" s="2351"/>
      <c r="F14" s="2352"/>
      <c r="H14" s="1075"/>
    </row>
    <row r="15" spans="1:8" ht="17.25" customHeight="1" x14ac:dyDescent="0.2">
      <c r="A15" s="1085"/>
      <c r="B15" s="1086"/>
      <c r="C15" s="2353"/>
      <c r="D15" s="2354"/>
      <c r="E15" s="2354"/>
      <c r="F15" s="2355"/>
      <c r="H15" s="1075"/>
    </row>
    <row r="16" spans="1:8" s="310" customFormat="1" ht="51.75" hidden="1" customHeight="1" x14ac:dyDescent="0.2">
      <c r="A16" s="2349" t="s">
        <v>1787</v>
      </c>
      <c r="B16" s="2349"/>
      <c r="C16" s="2349"/>
      <c r="D16" s="2349"/>
      <c r="E16" s="234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20" colorId="8" zoomScale="110" zoomScaleNormal="110" workbookViewId="0">
      <selection activeCell="D61" sqref="D61"/>
    </sheetView>
  </sheetViews>
  <sheetFormatPr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1" t="s">
        <v>686</v>
      </c>
      <c r="B3" s="2372"/>
      <c r="C3" s="2372"/>
      <c r="D3" s="2373"/>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2" t="s">
        <v>1584</v>
      </c>
      <c r="D7" s="2383"/>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74" t="s">
        <v>1065</v>
      </c>
      <c r="B15" s="2375"/>
      <c r="C15" s="2375"/>
      <c r="D15" s="2376"/>
    </row>
    <row r="16" spans="1:4" s="669" customFormat="1" ht="24" customHeight="1" x14ac:dyDescent="0.2">
      <c r="A16" s="2377" t="s">
        <v>684</v>
      </c>
      <c r="B16" s="2378"/>
      <c r="C16" s="2378"/>
      <c r="D16" s="237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85" t="s">
        <v>332</v>
      </c>
      <c r="D21" s="2386"/>
    </row>
    <row r="22" spans="1:10" ht="12.75" x14ac:dyDescent="0.2">
      <c r="A22" s="1140"/>
      <c r="B22" s="1141">
        <v>2</v>
      </c>
      <c r="C22" s="2384" t="s">
        <v>1605</v>
      </c>
      <c r="D22" s="2218"/>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87" t="s">
        <v>557</v>
      </c>
      <c r="D43" s="238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0" t="s">
        <v>817</v>
      </c>
      <c r="D56" s="238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0" t="s">
        <v>1797</v>
      </c>
      <c r="D70" s="238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sheet="1" objects="1" scenarios="1"/>
  <mergeCells count="9">
    <mergeCell ref="A3:D3"/>
    <mergeCell ref="A15:D15"/>
    <mergeCell ref="A16:D16"/>
    <mergeCell ref="C56:D56"/>
    <mergeCell ref="C70:D70"/>
    <mergeCell ref="C7:D7"/>
    <mergeCell ref="C22:D22"/>
    <mergeCell ref="C21:D21"/>
    <mergeCell ref="C43:D43"/>
  </mergeCells>
  <phoneticPr fontId="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6553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t="str">
        <f>COVER!A13</f>
        <v>24-032-0730-17</v>
      </c>
    </row>
    <row r="3" spans="1:2" x14ac:dyDescent="0.2">
      <c r="A3" t="s">
        <v>1013</v>
      </c>
      <c r="B3" s="138" t="str">
        <f>COVER!A15</f>
        <v>GRUNDY</v>
      </c>
    </row>
    <row r="4" spans="1:2" x14ac:dyDescent="0.2">
      <c r="A4" t="s">
        <v>1064</v>
      </c>
      <c r="B4" s="138" t="str">
        <f>COVER!A17</f>
        <v>GARDNER SOUTH-WILMINGTON HIGH SCHOOL</v>
      </c>
    </row>
    <row r="5" spans="1:2" x14ac:dyDescent="0.2">
      <c r="A5" t="s">
        <v>728</v>
      </c>
      <c r="B5" s="138" t="str">
        <f>COVER!A38</f>
        <v>MICHAEL PERROTT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065-012359</v>
      </c>
    </row>
    <row r="16" spans="1:2" x14ac:dyDescent="0.2">
      <c r="A16" t="s">
        <v>442</v>
      </c>
      <c r="B16" s="138" t="str">
        <f>COVER!T13</f>
        <v>Janet L. Brown, CPA</v>
      </c>
    </row>
    <row r="17" spans="1:2" x14ac:dyDescent="0.2">
      <c r="A17" t="s">
        <v>939</v>
      </c>
      <c r="B17" s="138" t="str">
        <f>COVER!T15</f>
        <v>Janet L. Brown</v>
      </c>
    </row>
    <row r="18" spans="1:2" x14ac:dyDescent="0.2">
      <c r="A18" t="s">
        <v>1212</v>
      </c>
      <c r="B18" s="138" t="str">
        <f>COVER!T17</f>
        <v>650 S. Broadway St., STE. 1</v>
      </c>
    </row>
    <row r="19" spans="1:2" x14ac:dyDescent="0.2">
      <c r="A19" t="s">
        <v>941</v>
      </c>
      <c r="B19" s="138" t="str">
        <f>COVER!T25</f>
        <v>j_cpa@sbcglobal.net</v>
      </c>
    </row>
    <row r="20" spans="1:2" x14ac:dyDescent="0.2">
      <c r="A20" t="s">
        <v>942</v>
      </c>
      <c r="B20" s="138" t="str">
        <f>COVER!T19</f>
        <v>Coal City</v>
      </c>
    </row>
    <row r="21" spans="1:2" x14ac:dyDescent="0.2">
      <c r="A21" t="s">
        <v>500</v>
      </c>
      <c r="B21" s="138" t="str">
        <f>COVER!X19</f>
        <v>IL</v>
      </c>
    </row>
    <row r="22" spans="1:2" x14ac:dyDescent="0.2">
      <c r="A22" t="s">
        <v>943</v>
      </c>
      <c r="B22" s="138">
        <f>COVER!Z19</f>
        <v>60416</v>
      </c>
    </row>
    <row r="23" spans="1:2" x14ac:dyDescent="0.2">
      <c r="A23" t="s">
        <v>1214</v>
      </c>
      <c r="B23" s="138" t="str">
        <f>COVER!T21</f>
        <v>815-634-8700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1186444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1186444</v>
      </c>
      <c r="D92" s="2" t="str">
        <f t="shared" si="0"/>
        <v>Error?</v>
      </c>
    </row>
    <row r="93" spans="1:4" x14ac:dyDescent="0.2">
      <c r="A93" s="5">
        <v>32</v>
      </c>
      <c r="B93" s="138">
        <f>'Assets-Liab 5-6'!C41</f>
        <v>1186444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118642</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118642</v>
      </c>
      <c r="D123" s="2" t="str">
        <f t="shared" si="0"/>
        <v>Error?</v>
      </c>
    </row>
    <row r="124" spans="1:4" x14ac:dyDescent="0.2">
      <c r="A124" s="5">
        <v>63</v>
      </c>
      <c r="B124" s="138">
        <f>'Assets-Liab 5-6'!D41</f>
        <v>118642</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4176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4176</v>
      </c>
      <c r="D140" s="2" t="str">
        <f t="shared" si="1"/>
        <v>Error?</v>
      </c>
    </row>
    <row r="141" spans="1:4" x14ac:dyDescent="0.2">
      <c r="A141" s="5">
        <v>80</v>
      </c>
      <c r="B141" s="138">
        <f>'Assets-Liab 5-6'!E41</f>
        <v>4176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57965</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40000</v>
      </c>
      <c r="C169" s="2" t="s">
        <v>594</v>
      </c>
      <c r="D169" s="2" t="str">
        <f t="shared" si="1"/>
        <v>Error?</v>
      </c>
    </row>
    <row r="170" spans="1:4" x14ac:dyDescent="0.2">
      <c r="A170" s="5">
        <v>109</v>
      </c>
      <c r="B170" s="138">
        <f>'Assets-Liab 5-6'!F39</f>
        <v>17965</v>
      </c>
      <c r="D170" s="2" t="str">
        <f t="shared" si="1"/>
        <v>Error?</v>
      </c>
    </row>
    <row r="171" spans="1:4" x14ac:dyDescent="0.2">
      <c r="A171" s="5">
        <v>110</v>
      </c>
      <c r="B171" s="138">
        <f>'Assets-Liab 5-6'!F41</f>
        <v>57965</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97302</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97157</v>
      </c>
      <c r="D189" s="2" t="str">
        <f t="shared" si="1"/>
        <v>Error?</v>
      </c>
    </row>
    <row r="190" spans="1:4" x14ac:dyDescent="0.2">
      <c r="A190" s="5">
        <v>129</v>
      </c>
      <c r="B190" s="138">
        <f>'Assets-Liab 5-6'!G41</f>
        <v>97302</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200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200</v>
      </c>
      <c r="D212" s="2" t="str">
        <f t="shared" si="2"/>
        <v>Error?</v>
      </c>
    </row>
    <row r="213" spans="1:4" x14ac:dyDescent="0.2">
      <c r="A213" s="12">
        <v>152</v>
      </c>
      <c r="B213" s="138">
        <f>'Assets-Liab 5-6'!H41</f>
        <v>200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783329</v>
      </c>
      <c r="D273" s="2" t="str">
        <f t="shared" si="3"/>
        <v>Error?</v>
      </c>
    </row>
    <row r="274" spans="1:4" x14ac:dyDescent="0.2">
      <c r="A274" s="5">
        <v>213</v>
      </c>
      <c r="B274" s="138">
        <f>'Assets-Liab 5-6'!M17</f>
        <v>5059865</v>
      </c>
      <c r="D274" s="2" t="str">
        <f t="shared" si="3"/>
        <v>Error?</v>
      </c>
    </row>
    <row r="275" spans="1:4" x14ac:dyDescent="0.2">
      <c r="A275" s="5">
        <v>214</v>
      </c>
      <c r="B275" s="138">
        <f>'Assets-Liab 5-6'!M18</f>
        <v>19374</v>
      </c>
      <c r="D275" s="2" t="str">
        <f t="shared" si="3"/>
        <v>Error?</v>
      </c>
    </row>
    <row r="276" spans="1:4" x14ac:dyDescent="0.2">
      <c r="A276" s="5">
        <v>215</v>
      </c>
      <c r="B276" s="138">
        <f>'Assets-Liab 5-6'!M19</f>
        <v>484482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6347050</v>
      </c>
      <c r="C279" s="2" t="s">
        <v>594</v>
      </c>
      <c r="D279" s="2" t="str">
        <f t="shared" si="3"/>
        <v>Error?</v>
      </c>
    </row>
    <row r="280" spans="1:4" x14ac:dyDescent="0.2">
      <c r="A280" s="5">
        <v>219</v>
      </c>
      <c r="B280" s="138">
        <f>'Assets-Liab 5-6'!M40</f>
        <v>6347050</v>
      </c>
      <c r="D280" s="2" t="str">
        <f t="shared" si="3"/>
        <v>Error?</v>
      </c>
    </row>
    <row r="281" spans="1:4" x14ac:dyDescent="0.2">
      <c r="A281" s="5">
        <v>220</v>
      </c>
      <c r="B281" s="138">
        <f>'Assets-Liab 5-6'!M41</f>
        <v>6347050</v>
      </c>
      <c r="C281" s="2" t="s">
        <v>594</v>
      </c>
      <c r="D281" s="2" t="str">
        <f t="shared" si="3"/>
        <v>Error?</v>
      </c>
    </row>
    <row r="282" spans="1:4" x14ac:dyDescent="0.2">
      <c r="A282" s="5">
        <v>221</v>
      </c>
      <c r="B282" s="138">
        <f>'Assets-Liab 5-6'!N21</f>
        <v>4176</v>
      </c>
      <c r="D282" s="2" t="str">
        <f t="shared" si="3"/>
        <v>Error?</v>
      </c>
    </row>
    <row r="283" spans="1:4" x14ac:dyDescent="0.2">
      <c r="A283" s="5">
        <v>222</v>
      </c>
      <c r="B283" s="138">
        <f>'Assets-Liab 5-6'!N22</f>
        <v>755824</v>
      </c>
      <c r="D283" s="2" t="str">
        <f t="shared" si="3"/>
        <v>Error?</v>
      </c>
    </row>
    <row r="284" spans="1:4" x14ac:dyDescent="0.2">
      <c r="A284" s="5">
        <v>223</v>
      </c>
      <c r="B284" s="138">
        <f>'Assets-Liab 5-6'!N23</f>
        <v>760000</v>
      </c>
      <c r="C284" s="2" t="s">
        <v>594</v>
      </c>
      <c r="D284" s="2" t="str">
        <f t="shared" si="3"/>
        <v>Error?</v>
      </c>
    </row>
    <row r="285" spans="1:4" x14ac:dyDescent="0.2">
      <c r="A285" s="5">
        <v>224</v>
      </c>
      <c r="B285" s="138">
        <f>'Assets-Liab 5-6'!N36</f>
        <v>760000</v>
      </c>
      <c r="D285" s="2" t="str">
        <f t="shared" si="3"/>
        <v>Error?</v>
      </c>
    </row>
    <row r="286" spans="1:4" x14ac:dyDescent="0.2">
      <c r="A286" s="10">
        <v>225</v>
      </c>
      <c r="D286" s="2" t="str">
        <f t="shared" si="3"/>
        <v>OK</v>
      </c>
    </row>
    <row r="287" spans="1:4" x14ac:dyDescent="0.2">
      <c r="A287" s="5">
        <v>226</v>
      </c>
      <c r="B287" s="138">
        <f>'Assets-Liab 5-6'!N37</f>
        <v>760000</v>
      </c>
      <c r="C287" s="2" t="s">
        <v>594</v>
      </c>
      <c r="D287" s="2" t="str">
        <f t="shared" si="3"/>
        <v>Error?</v>
      </c>
    </row>
    <row r="288" spans="1:4" x14ac:dyDescent="0.2">
      <c r="A288" s="5">
        <v>227</v>
      </c>
      <c r="B288" s="138">
        <f>'Assets-Liab 5-6'!N41</f>
        <v>760000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590000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670167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40365</v>
      </c>
      <c r="D717" s="2" t="str">
        <f t="shared" si="10"/>
        <v>Error?</v>
      </c>
    </row>
    <row r="718" spans="1:4" x14ac:dyDescent="0.2">
      <c r="A718" s="5">
        <v>657</v>
      </c>
      <c r="B718" s="138">
        <f>'Expenditures 15-22'!C14</f>
        <v>76017</v>
      </c>
      <c r="D718" s="2" t="str">
        <f t="shared" si="10"/>
        <v>Error?</v>
      </c>
    </row>
    <row r="719" spans="1:4" x14ac:dyDescent="0.2">
      <c r="A719" s="5">
        <v>658</v>
      </c>
      <c r="B719" s="138">
        <f>'Expenditures 15-22'!C15</f>
        <v>0</v>
      </c>
      <c r="D719" s="2" t="str">
        <f t="shared" si="10"/>
        <v>Error?</v>
      </c>
    </row>
    <row r="720" spans="1:4" x14ac:dyDescent="0.2">
      <c r="A720" s="5">
        <v>659</v>
      </c>
      <c r="B720" s="138">
        <f>'Expenditures 15-22'!C33</f>
        <v>893293</v>
      </c>
      <c r="C720" s="2" t="s">
        <v>594</v>
      </c>
      <c r="D720" s="2" t="str">
        <f t="shared" si="10"/>
        <v>Error?</v>
      </c>
    </row>
    <row r="721" spans="1:4" x14ac:dyDescent="0.2">
      <c r="A721" s="5">
        <v>660</v>
      </c>
      <c r="B721" s="138">
        <f>'Expenditures 15-22'!C36</f>
        <v>7565</v>
      </c>
      <c r="D721" s="2" t="str">
        <f t="shared" si="10"/>
        <v>Error?</v>
      </c>
    </row>
    <row r="722" spans="1:4" x14ac:dyDescent="0.2">
      <c r="A722" s="5">
        <v>661</v>
      </c>
      <c r="B722" s="138">
        <f>'Expenditures 15-22'!C37</f>
        <v>89479</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10965</v>
      </c>
      <c r="D726" s="2" t="str">
        <f t="shared" si="10"/>
        <v>Error?</v>
      </c>
    </row>
    <row r="727" spans="1:4" x14ac:dyDescent="0.2">
      <c r="A727" s="5">
        <v>666</v>
      </c>
      <c r="B727" s="138">
        <f>'Expenditures 15-22'!C42</f>
        <v>108009</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1276</v>
      </c>
      <c r="D732" s="2" t="str">
        <f t="shared" si="10"/>
        <v>Error?</v>
      </c>
    </row>
    <row r="733" spans="1:4" x14ac:dyDescent="0.2">
      <c r="A733" s="5">
        <v>672</v>
      </c>
      <c r="B733" s="138">
        <f>'Expenditures 15-22'!C50</f>
        <v>104066</v>
      </c>
      <c r="D733" s="2" t="str">
        <f t="shared" si="10"/>
        <v>Error?</v>
      </c>
    </row>
    <row r="734" spans="1:4" x14ac:dyDescent="0.2">
      <c r="A734" s="5">
        <v>673</v>
      </c>
      <c r="B734" s="138">
        <f>'Expenditures 15-22'!C53</f>
        <v>105342</v>
      </c>
      <c r="C734" s="2" t="s">
        <v>594</v>
      </c>
      <c r="D734" s="2" t="str">
        <f t="shared" si="10"/>
        <v>Error?</v>
      </c>
    </row>
    <row r="735" spans="1:4" x14ac:dyDescent="0.2">
      <c r="A735" s="5">
        <v>674</v>
      </c>
      <c r="B735" s="138">
        <f>'Expenditures 15-22'!C55</f>
        <v>104558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104558</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41682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38270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79952</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397861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1291154</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198224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12634</v>
      </c>
      <c r="D775" s="2" t="str">
        <f t="shared" si="11"/>
        <v>Error?</v>
      </c>
    </row>
    <row r="776" spans="1:4" x14ac:dyDescent="0.2">
      <c r="A776" s="5">
        <v>715</v>
      </c>
      <c r="B776" s="138">
        <f>'Expenditures 15-22'!D14</f>
        <v>6087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246625</v>
      </c>
      <c r="C778" s="2" t="s">
        <v>594</v>
      </c>
      <c r="D778" s="2" t="str">
        <f t="shared" si="11"/>
        <v>Error?</v>
      </c>
    </row>
    <row r="779" spans="1:4" x14ac:dyDescent="0.2">
      <c r="A779" s="5">
        <v>718</v>
      </c>
      <c r="B779" s="138">
        <f>'Expenditures 15-22'!D36</f>
        <v>275</v>
      </c>
      <c r="D779" s="2" t="str">
        <f t="shared" si="11"/>
        <v>Error?</v>
      </c>
    </row>
    <row r="780" spans="1:4" x14ac:dyDescent="0.2">
      <c r="A780" s="5">
        <v>719</v>
      </c>
      <c r="B780" s="138">
        <f>'Expenditures 15-22'!D37</f>
        <v>17173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1117</v>
      </c>
      <c r="D784" s="2" t="str">
        <f t="shared" si="11"/>
        <v>Error?</v>
      </c>
    </row>
    <row r="785" spans="1:4" x14ac:dyDescent="0.2">
      <c r="A785" s="5">
        <v>724</v>
      </c>
      <c r="B785" s="138">
        <f>'Expenditures 15-22'!D42</f>
        <v>18565</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34241</v>
      </c>
      <c r="D791" s="2" t="str">
        <f t="shared" si="11"/>
        <v>Error?</v>
      </c>
    </row>
    <row r="792" spans="1:4" x14ac:dyDescent="0.2">
      <c r="A792" s="5">
        <v>731</v>
      </c>
      <c r="B792" s="138">
        <f>'Expenditures 15-22'!D53</f>
        <v>34241</v>
      </c>
      <c r="C792" s="2" t="s">
        <v>594</v>
      </c>
      <c r="D792" s="2" t="str">
        <f t="shared" si="11"/>
        <v>Error?</v>
      </c>
    </row>
    <row r="793" spans="1:4" x14ac:dyDescent="0.2">
      <c r="A793" s="5">
        <v>732</v>
      </c>
      <c r="B793" s="138">
        <f>'Expenditures 15-22'!D55</f>
        <v>9075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9075</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46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9512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9558</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71439</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318064</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7660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607</v>
      </c>
      <c r="D833" s="2" t="str">
        <f t="shared" si="12"/>
        <v>Error?</v>
      </c>
    </row>
    <row r="834" spans="1:4" x14ac:dyDescent="0.2">
      <c r="A834" s="5">
        <v>773</v>
      </c>
      <c r="B834" s="138">
        <f>'Expenditures 15-22'!E14</f>
        <v>12277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258816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121</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121</v>
      </c>
      <c r="C843" s="2" t="s">
        <v>594</v>
      </c>
      <c r="D843" s="2" t="str">
        <f t="shared" si="12"/>
        <v>Error?</v>
      </c>
    </row>
    <row r="844" spans="1:4" x14ac:dyDescent="0.2">
      <c r="A844" s="5">
        <v>783</v>
      </c>
      <c r="B844" s="138">
        <f>'Expenditures 15-22'!E44</f>
        <v>3824</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3824</v>
      </c>
      <c r="C847" s="2" t="s">
        <v>594</v>
      </c>
      <c r="D847" s="2" t="str">
        <f t="shared" si="12"/>
        <v>Error?</v>
      </c>
    </row>
    <row r="848" spans="1:4" x14ac:dyDescent="0.2">
      <c r="A848" s="5">
        <v>787</v>
      </c>
      <c r="B848" s="138">
        <f>'Expenditures 15-22'!E49</f>
        <v>11117</v>
      </c>
      <c r="D848" s="2" t="str">
        <f t="shared" si="12"/>
        <v>Error?</v>
      </c>
    </row>
    <row r="849" spans="1:4" x14ac:dyDescent="0.2">
      <c r="A849" s="5">
        <v>788</v>
      </c>
      <c r="B849" s="138">
        <f>'Expenditures 15-22'!E50</f>
        <v>1150</v>
      </c>
      <c r="D849" s="2" t="str">
        <f t="shared" si="12"/>
        <v>Error?</v>
      </c>
    </row>
    <row r="850" spans="1:4" x14ac:dyDescent="0.2">
      <c r="A850" s="5">
        <v>789</v>
      </c>
      <c r="B850" s="138">
        <f>'Expenditures 15-22'!E53</f>
        <v>12267</v>
      </c>
      <c r="C850" s="2" t="s">
        <v>594</v>
      </c>
      <c r="D850" s="2" t="str">
        <f t="shared" si="12"/>
        <v>Error?</v>
      </c>
    </row>
    <row r="851" spans="1:4" x14ac:dyDescent="0.2">
      <c r="A851" s="5">
        <v>790</v>
      </c>
      <c r="B851" s="138">
        <f>'Expenditures 15-22'!E55</f>
        <v>1025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1025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19246</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717</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19963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37200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296016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31637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1395</v>
      </c>
      <c r="D891" s="2" t="str">
        <f t="shared" si="12"/>
        <v>Error?</v>
      </c>
    </row>
    <row r="892" spans="1:4" x14ac:dyDescent="0.2">
      <c r="A892" s="5">
        <v>831</v>
      </c>
      <c r="B892" s="138">
        <f>'Expenditures 15-22'!F14</f>
        <v>16770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54651</v>
      </c>
      <c r="C894" s="2" t="s">
        <v>594</v>
      </c>
      <c r="D894" s="2" t="str">
        <f t="shared" si="12"/>
        <v>Error?</v>
      </c>
    </row>
    <row r="895" spans="1:4" x14ac:dyDescent="0.2">
      <c r="A895" s="5">
        <v>834</v>
      </c>
      <c r="B895" s="138">
        <f>'Expenditures 15-22'!F36</f>
        <v>105</v>
      </c>
      <c r="D895" s="2" t="str">
        <f t="shared" ref="D895:D958" si="13">IF(ISBLANK(B895),"OK",IF(A895-B895=0,"OK","Error?"))</f>
        <v>Error?</v>
      </c>
    </row>
    <row r="896" spans="1:4" x14ac:dyDescent="0.2">
      <c r="A896" s="5">
        <v>835</v>
      </c>
      <c r="B896" s="138">
        <f>'Expenditures 15-22'!F37</f>
        <v>4213</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4318</v>
      </c>
      <c r="C901" s="2" t="s">
        <v>594</v>
      </c>
      <c r="D901" s="2" t="str">
        <f t="shared" si="13"/>
        <v>Error?</v>
      </c>
    </row>
    <row r="902" spans="1:4" x14ac:dyDescent="0.2">
      <c r="A902" s="5">
        <v>841</v>
      </c>
      <c r="B902" s="138">
        <f>'Expenditures 15-22'!F44</f>
        <v>44374</v>
      </c>
      <c r="D902" s="2" t="str">
        <f t="shared" si="13"/>
        <v>Error?</v>
      </c>
    </row>
    <row r="903" spans="1:4" x14ac:dyDescent="0.2">
      <c r="A903" s="5">
        <v>842</v>
      </c>
      <c r="B903" s="138">
        <f>'Expenditures 15-22'!F45</f>
        <v>496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44870</v>
      </c>
      <c r="C905" s="2" t="s">
        <v>594</v>
      </c>
      <c r="D905" s="2" t="str">
        <f t="shared" si="13"/>
        <v>Error?</v>
      </c>
    </row>
    <row r="906" spans="1:4" x14ac:dyDescent="0.2">
      <c r="A906" s="5">
        <v>845</v>
      </c>
      <c r="B906" s="138">
        <f>'Expenditures 15-22'!F49</f>
        <v>563</v>
      </c>
      <c r="D906" s="2" t="str">
        <f t="shared" si="13"/>
        <v>Error?</v>
      </c>
    </row>
    <row r="907" spans="1:4" x14ac:dyDescent="0.2">
      <c r="A907" s="5">
        <v>846</v>
      </c>
      <c r="B907" s="138">
        <f>'Expenditures 15-22'!F50</f>
        <v>0</v>
      </c>
      <c r="D907" s="2" t="str">
        <f t="shared" si="13"/>
        <v>Error?</v>
      </c>
    </row>
    <row r="908" spans="1:4" x14ac:dyDescent="0.2">
      <c r="A908" s="5">
        <v>847</v>
      </c>
      <c r="B908" s="138">
        <f>'Expenditures 15-22'!F53</f>
        <v>563</v>
      </c>
      <c r="C908" s="2" t="s">
        <v>594</v>
      </c>
      <c r="D908" s="2" t="str">
        <f t="shared" si="13"/>
        <v>Error?</v>
      </c>
    </row>
    <row r="909" spans="1:4" x14ac:dyDescent="0.2">
      <c r="A909" s="5">
        <v>848</v>
      </c>
      <c r="B909" s="138">
        <f>'Expenditures 15-22'!F55</f>
        <v>401</v>
      </c>
      <c r="D909" s="2" t="str">
        <f t="shared" si="13"/>
        <v>Error?</v>
      </c>
    </row>
    <row r="910" spans="1:4" x14ac:dyDescent="0.2">
      <c r="A910" s="5">
        <v>849</v>
      </c>
      <c r="B910" s="138">
        <f>'Expenditures 15-22'!F56</f>
        <v>0</v>
      </c>
      <c r="D910" s="2" t="str">
        <f t="shared" si="13"/>
        <v>Error?</v>
      </c>
    </row>
    <row r="911" spans="1:4" x14ac:dyDescent="0.2">
      <c r="A911" s="5">
        <v>850</v>
      </c>
      <c r="B911" s="138">
        <f>'Expenditures 15-22'!F57</f>
        <v>401</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1429</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64744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66173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116325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170976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7239</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7239</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3826</v>
      </c>
      <c r="D1022" s="2" t="str">
        <f t="shared" si="14"/>
        <v>Error?</v>
      </c>
    </row>
    <row r="1023" spans="1:4" x14ac:dyDescent="0.2">
      <c r="A1023" s="5">
        <v>962</v>
      </c>
      <c r="B1023" s="138">
        <f>'Expenditures 15-22'!H50</f>
        <v>2809</v>
      </c>
      <c r="D1023" s="2" t="str">
        <f t="shared" ref="D1023:D1086" si="15">IF(ISBLANK(B1023),"OK",IF(A1023-B1023=0,"OK","Error?"))</f>
        <v>Error?</v>
      </c>
    </row>
    <row r="1024" spans="1:4" x14ac:dyDescent="0.2">
      <c r="A1024" s="5">
        <v>963</v>
      </c>
      <c r="B1024" s="138">
        <f>'Expenditures 15-22'!H53</f>
        <v>6635</v>
      </c>
      <c r="C1024" s="2" t="s">
        <v>594</v>
      </c>
      <c r="D1024" s="2" t="str">
        <f t="shared" si="15"/>
        <v>Error?</v>
      </c>
    </row>
    <row r="1025" spans="1:4" x14ac:dyDescent="0.2">
      <c r="A1025" s="5">
        <v>964</v>
      </c>
      <c r="B1025" s="138">
        <f>'Expenditures 15-22'!H55</f>
        <v>1191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1191</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7826</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80618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95683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907688</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55001</v>
      </c>
      <c r="C1105" s="2" t="s">
        <v>594</v>
      </c>
      <c r="D1105" s="2" t="str">
        <f t="shared" si="16"/>
        <v>Error?</v>
      </c>
    </row>
    <row r="1106" spans="1:4" x14ac:dyDescent="0.2">
      <c r="A1106" s="5">
        <v>1045</v>
      </c>
      <c r="B1106" s="138">
        <f>'Expenditures 15-22'!K14</f>
        <v>118390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1460624</v>
      </c>
      <c r="C1108" s="2" t="s">
        <v>594</v>
      </c>
      <c r="D1108" s="2" t="str">
        <f t="shared" si="16"/>
        <v>Error?</v>
      </c>
    </row>
    <row r="1109" spans="1:4" x14ac:dyDescent="0.2">
      <c r="A1109" s="5">
        <v>1048</v>
      </c>
      <c r="B1109" s="138">
        <f>'Expenditures 15-22'!K36</f>
        <v>7945</v>
      </c>
      <c r="C1109" s="2" t="s">
        <v>594</v>
      </c>
      <c r="D1109" s="2" t="str">
        <f t="shared" si="16"/>
        <v>Error?</v>
      </c>
    </row>
    <row r="1110" spans="1:4" x14ac:dyDescent="0.2">
      <c r="A1110" s="5">
        <v>1049</v>
      </c>
      <c r="B1110" s="138">
        <f>'Expenditures 15-22'!K37</f>
        <v>110986</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12082</v>
      </c>
      <c r="C1114" s="2" t="s">
        <v>594</v>
      </c>
      <c r="D1114" s="2" t="str">
        <f t="shared" si="16"/>
        <v>Error?</v>
      </c>
    </row>
    <row r="1115" spans="1:4" x14ac:dyDescent="0.2">
      <c r="A1115" s="5">
        <v>1054</v>
      </c>
      <c r="B1115" s="138">
        <f>'Expenditures 15-22'!K42</f>
        <v>131013</v>
      </c>
      <c r="C1115" s="2" t="s">
        <v>594</v>
      </c>
      <c r="D1115" s="2" t="str">
        <f t="shared" si="16"/>
        <v>Error?</v>
      </c>
    </row>
    <row r="1116" spans="1:4" x14ac:dyDescent="0.2">
      <c r="A1116" s="5">
        <v>1055</v>
      </c>
      <c r="B1116" s="138">
        <f>'Expenditures 15-22'!K44</f>
        <v>48198</v>
      </c>
      <c r="C1116" s="2" t="s">
        <v>594</v>
      </c>
      <c r="D1116" s="2" t="str">
        <f t="shared" si="16"/>
        <v>Error?</v>
      </c>
    </row>
    <row r="1117" spans="1:4" x14ac:dyDescent="0.2">
      <c r="A1117" s="5">
        <v>1056</v>
      </c>
      <c r="B1117" s="138">
        <f>'Expenditures 15-22'!K45</f>
        <v>496</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48694</v>
      </c>
      <c r="C1119" s="2" t="s">
        <v>594</v>
      </c>
      <c r="D1119" s="2" t="str">
        <f t="shared" si="16"/>
        <v>Error?</v>
      </c>
    </row>
    <row r="1120" spans="1:4" x14ac:dyDescent="0.2">
      <c r="A1120" s="5">
        <v>1059</v>
      </c>
      <c r="B1120" s="138">
        <f>'Expenditures 15-22'!K49</f>
        <v>16782</v>
      </c>
      <c r="C1120" s="2" t="s">
        <v>594</v>
      </c>
      <c r="D1120" s="2" t="str">
        <f t="shared" si="16"/>
        <v>Error?</v>
      </c>
    </row>
    <row r="1121" spans="1:4" x14ac:dyDescent="0.2">
      <c r="A1121" s="5">
        <v>1060</v>
      </c>
      <c r="B1121" s="138">
        <f>'Expenditures 15-22'!K50</f>
        <v>142266</v>
      </c>
      <c r="C1121" s="2" t="s">
        <v>594</v>
      </c>
      <c r="D1121" s="2" t="str">
        <f t="shared" si="16"/>
        <v>Error?</v>
      </c>
    </row>
    <row r="1122" spans="1:4" x14ac:dyDescent="0.2">
      <c r="A1122" s="5">
        <v>1061</v>
      </c>
      <c r="B1122" s="138">
        <f>'Expenditures 15-22'!K53</f>
        <v>159048</v>
      </c>
      <c r="C1122" s="2" t="s">
        <v>594</v>
      </c>
      <c r="D1122" s="2" t="str">
        <f t="shared" si="16"/>
        <v>Error?</v>
      </c>
    </row>
    <row r="1123" spans="1:4" x14ac:dyDescent="0.2">
      <c r="A1123" s="5">
        <v>1062</v>
      </c>
      <c r="B1123" s="138">
        <f>'Expenditures 15-22'!K55</f>
        <v>116250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116250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62403</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113243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175646</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630651</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80618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2171893</v>
      </c>
      <c r="C1152" s="2" t="s">
        <v>594</v>
      </c>
      <c r="D1152" s="2" t="str">
        <f t="shared" si="17"/>
        <v>Error?</v>
      </c>
    </row>
    <row r="1153" spans="1:4" x14ac:dyDescent="0.2">
      <c r="A1153" s="5">
        <v>1092</v>
      </c>
      <c r="B1153" s="138">
        <f>'Expenditures 15-22'!K115</f>
        <v>-16266</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165892</v>
      </c>
      <c r="D1221" s="2" t="str">
        <f t="shared" si="18"/>
        <v>Error?</v>
      </c>
    </row>
    <row r="1222" spans="1:4" x14ac:dyDescent="0.2">
      <c r="A1222" s="10">
        <v>1161</v>
      </c>
      <c r="D1222" s="2" t="str">
        <f t="shared" si="18"/>
        <v>OK</v>
      </c>
    </row>
    <row r="1223" spans="1:4" x14ac:dyDescent="0.2">
      <c r="A1223" s="5">
        <v>1162</v>
      </c>
      <c r="B1223" s="138">
        <f>'Expenditures 15-22'!C127</f>
        <v>165892</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165892</v>
      </c>
      <c r="C1225" s="2" t="s">
        <v>594</v>
      </c>
      <c r="D1225" s="2" t="str">
        <f t="shared" si="18"/>
        <v>Error?</v>
      </c>
    </row>
    <row r="1226" spans="1:4" x14ac:dyDescent="0.2">
      <c r="A1226" s="5">
        <v>1165</v>
      </c>
      <c r="B1226" s="138">
        <f>'Expenditures 15-22'!C151</f>
        <v>165892</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20953</v>
      </c>
      <c r="D1229" s="2" t="str">
        <f t="shared" si="18"/>
        <v>Error?</v>
      </c>
    </row>
    <row r="1230" spans="1:4" x14ac:dyDescent="0.2">
      <c r="A1230" s="10">
        <v>1169</v>
      </c>
      <c r="D1230" s="2" t="str">
        <f t="shared" si="18"/>
        <v>OK</v>
      </c>
    </row>
    <row r="1231" spans="1:4" x14ac:dyDescent="0.2">
      <c r="A1231" s="5">
        <v>1170</v>
      </c>
      <c r="B1231" s="138">
        <f>'Expenditures 15-22'!D127</f>
        <v>20953</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20953</v>
      </c>
      <c r="C1233" s="2" t="s">
        <v>594</v>
      </c>
      <c r="D1233" s="2" t="str">
        <f t="shared" si="18"/>
        <v>Error?</v>
      </c>
    </row>
    <row r="1234" spans="1:4" x14ac:dyDescent="0.2">
      <c r="A1234" s="5">
        <v>1173</v>
      </c>
      <c r="B1234" s="138">
        <f>'Expenditures 15-22'!D151</f>
        <v>20953</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25014</v>
      </c>
      <c r="D1237" s="2" t="str">
        <f t="shared" si="18"/>
        <v>Error?</v>
      </c>
    </row>
    <row r="1238" spans="1:4" x14ac:dyDescent="0.2">
      <c r="A1238" s="10">
        <v>1177</v>
      </c>
      <c r="D1238" s="2" t="str">
        <f t="shared" si="18"/>
        <v>OK</v>
      </c>
    </row>
    <row r="1239" spans="1:4" x14ac:dyDescent="0.2">
      <c r="A1239" s="5">
        <v>1178</v>
      </c>
      <c r="B1239" s="138">
        <f>'Expenditures 15-22'!E127</f>
        <v>25014</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25014</v>
      </c>
      <c r="C1241" s="2" t="s">
        <v>594</v>
      </c>
      <c r="D1241" s="2" t="str">
        <f t="shared" si="18"/>
        <v>Error?</v>
      </c>
    </row>
    <row r="1242" spans="1:4" x14ac:dyDescent="0.2">
      <c r="A1242" s="5">
        <v>1181</v>
      </c>
      <c r="B1242" s="138">
        <f>'Expenditures 15-22'!E151</f>
        <v>40134</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57896</v>
      </c>
      <c r="D1245" s="2" t="str">
        <f t="shared" si="18"/>
        <v>Error?</v>
      </c>
    </row>
    <row r="1246" spans="1:4" x14ac:dyDescent="0.2">
      <c r="A1246" s="10">
        <v>1185</v>
      </c>
      <c r="D1246" s="2" t="str">
        <f t="shared" si="18"/>
        <v>OK</v>
      </c>
    </row>
    <row r="1247" spans="1:4" x14ac:dyDescent="0.2">
      <c r="A1247" s="5">
        <v>1186</v>
      </c>
      <c r="B1247" s="138">
        <f>'Expenditures 15-22'!F127</f>
        <v>57896</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57896</v>
      </c>
      <c r="C1249" s="2" t="s">
        <v>594</v>
      </c>
      <c r="D1249" s="2" t="str">
        <f t="shared" si="18"/>
        <v>Error?</v>
      </c>
    </row>
    <row r="1250" spans="1:4" x14ac:dyDescent="0.2">
      <c r="A1250" s="5">
        <v>1189</v>
      </c>
      <c r="B1250" s="138">
        <f>'Expenditures 15-22'!F151</f>
        <v>57896</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152769</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152769</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152769</v>
      </c>
      <c r="C1258" s="2" t="s">
        <v>594</v>
      </c>
      <c r="D1258" s="2" t="str">
        <f t="shared" si="18"/>
        <v>Error?</v>
      </c>
    </row>
    <row r="1259" spans="1:4" x14ac:dyDescent="0.2">
      <c r="A1259" s="5">
        <v>1198</v>
      </c>
      <c r="B1259" s="138">
        <f>'Expenditures 15-22'!G151</f>
        <v>152769</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422524</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422524</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422524</v>
      </c>
      <c r="C1281" s="2" t="s">
        <v>594</v>
      </c>
      <c r="D1281" s="2" t="str">
        <f t="shared" si="19"/>
        <v>Error?</v>
      </c>
    </row>
    <row r="1282" spans="1:4" x14ac:dyDescent="0.2">
      <c r="A1282" s="5">
        <v>1221</v>
      </c>
      <c r="B1282" s="138">
        <f>'Expenditures 15-22'!K139</f>
        <v>15120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437644</v>
      </c>
      <c r="C1288" s="2" t="s">
        <v>594</v>
      </c>
      <c r="D1288" s="2" t="str">
        <f t="shared" si="19"/>
        <v>Error?</v>
      </c>
    </row>
    <row r="1289" spans="1:4" x14ac:dyDescent="0.2">
      <c r="A1289" s="5">
        <v>1228</v>
      </c>
      <c r="B1289" s="138">
        <f>'Expenditures 15-22'!K152</f>
        <v>-61271</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16931</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305000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322431</v>
      </c>
      <c r="C1317" s="2" t="s">
        <v>594</v>
      </c>
      <c r="D1317" s="2" t="str">
        <f t="shared" si="19"/>
        <v>Error?</v>
      </c>
    </row>
    <row r="1318" spans="1:4" x14ac:dyDescent="0.2">
      <c r="A1318" s="5">
        <v>1257</v>
      </c>
      <c r="B1318" s="138">
        <f>'Expenditures 15-22'!H174</f>
        <v>322431</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16931</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305000</v>
      </c>
      <c r="C1329" s="2" t="s">
        <v>594</v>
      </c>
      <c r="D1329" s="2" t="str">
        <f t="shared" si="19"/>
        <v>Error?</v>
      </c>
    </row>
    <row r="1330" spans="1:4" x14ac:dyDescent="0.2">
      <c r="A1330" s="5">
        <v>1269</v>
      </c>
      <c r="B1330" s="138">
        <f>'Expenditures 15-22'!K171</f>
        <v>500</v>
      </c>
      <c r="C1330" s="2" t="s">
        <v>594</v>
      </c>
      <c r="D1330" s="2" t="str">
        <f t="shared" si="19"/>
        <v>Error?</v>
      </c>
    </row>
    <row r="1331" spans="1:4" x14ac:dyDescent="0.2">
      <c r="A1331" s="5">
        <v>1270</v>
      </c>
      <c r="B1331" s="138">
        <f>'Expenditures 15-22'!K172</f>
        <v>322431</v>
      </c>
      <c r="C1331" s="2" t="s">
        <v>594</v>
      </c>
      <c r="D1331" s="2" t="str">
        <f t="shared" si="19"/>
        <v>Error?</v>
      </c>
    </row>
    <row r="1332" spans="1:4" x14ac:dyDescent="0.2">
      <c r="A1332" s="5">
        <v>1271</v>
      </c>
      <c r="B1332" s="138">
        <f>'Expenditures 15-22'!K174</f>
        <v>322431</v>
      </c>
      <c r="C1332" s="2" t="s">
        <v>594</v>
      </c>
      <c r="D1332" s="2" t="str">
        <f t="shared" si="19"/>
        <v>Error?</v>
      </c>
    </row>
    <row r="1333" spans="1:4" x14ac:dyDescent="0.2">
      <c r="A1333" s="5">
        <v>1272</v>
      </c>
      <c r="B1333" s="138">
        <f>'Expenditures 15-22'!K175</f>
        <v>-977</v>
      </c>
      <c r="C1333" s="2" t="s">
        <v>594</v>
      </c>
      <c r="D1333" s="2" t="str">
        <f t="shared" si="19"/>
        <v>Error?</v>
      </c>
    </row>
    <row r="1334" spans="1:4" x14ac:dyDescent="0.2">
      <c r="A1334" s="10">
        <v>1273</v>
      </c>
      <c r="D1334" s="2" t="str">
        <f t="shared" si="19"/>
        <v>OK</v>
      </c>
    </row>
    <row r="1335" spans="1:4" x14ac:dyDescent="0.2">
      <c r="A1335" s="5">
        <v>1274</v>
      </c>
      <c r="B1335" s="138">
        <f>'Expenditures 15-22'!C182</f>
        <v>11500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11500</v>
      </c>
      <c r="C1339" s="2" t="s">
        <v>594</v>
      </c>
      <c r="D1339" s="2" t="str">
        <f t="shared" si="19"/>
        <v>Error?</v>
      </c>
    </row>
    <row r="1340" spans="1:4" x14ac:dyDescent="0.2">
      <c r="A1340" s="5">
        <v>1279</v>
      </c>
      <c r="B1340" s="138">
        <f>'Expenditures 15-22'!C210</f>
        <v>11500</v>
      </c>
      <c r="C1340" s="2" t="s">
        <v>594</v>
      </c>
      <c r="D1340" s="2" t="str">
        <f t="shared" si="19"/>
        <v>Error?</v>
      </c>
    </row>
    <row r="1341" spans="1:4" x14ac:dyDescent="0.2">
      <c r="A1341" s="5">
        <v>1280</v>
      </c>
      <c r="B1341" s="138">
        <f>'Expenditures 15-22'!D182</f>
        <v>1325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1325</v>
      </c>
      <c r="C1345" s="2" t="s">
        <v>594</v>
      </c>
      <c r="D1345" s="2" t="str">
        <f t="shared" si="20"/>
        <v>Error?</v>
      </c>
    </row>
    <row r="1346" spans="1:4" x14ac:dyDescent="0.2">
      <c r="A1346" s="5">
        <v>1285</v>
      </c>
      <c r="B1346" s="138">
        <f>'Expenditures 15-22'!D210</f>
        <v>1325</v>
      </c>
      <c r="C1346" s="2" t="s">
        <v>594</v>
      </c>
      <c r="D1346" s="2" t="str">
        <f t="shared" si="20"/>
        <v>Error?</v>
      </c>
    </row>
    <row r="1347" spans="1:4" x14ac:dyDescent="0.2">
      <c r="A1347" s="5">
        <v>1286</v>
      </c>
      <c r="B1347" s="138">
        <f>'Expenditures 15-22'!E182</f>
        <v>312108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312108</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312108</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324933</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324933</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324933</v>
      </c>
      <c r="C1388" s="2" t="s">
        <v>594</v>
      </c>
      <c r="D1388" s="2" t="str">
        <f t="shared" si="20"/>
        <v>Error?</v>
      </c>
    </row>
    <row r="1389" spans="1:4" x14ac:dyDescent="0.2">
      <c r="A1389" s="5">
        <v>1328</v>
      </c>
      <c r="B1389" s="138">
        <f>'Expenditures 15-22'!K211</f>
        <v>-58689</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576</v>
      </c>
      <c r="D1407" s="2" t="str">
        <f t="shared" ref="D1407:D1470" si="21">IF(ISBLANK(B1407),"OK",IF(A1407-B1407=0,"OK","Error?"))</f>
        <v>Error?</v>
      </c>
    </row>
    <row r="1408" spans="1:4" x14ac:dyDescent="0.2">
      <c r="A1408" s="5">
        <v>1347</v>
      </c>
      <c r="B1408" s="138">
        <f>'Expenditures 15-22'!D223</f>
        <v>2120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14164</v>
      </c>
      <c r="C1410" s="2" t="s">
        <v>594</v>
      </c>
      <c r="D1410" s="2" t="str">
        <f t="shared" si="21"/>
        <v>Error?</v>
      </c>
    </row>
    <row r="1411" spans="1:4" x14ac:dyDescent="0.2">
      <c r="A1411" s="5">
        <v>1350</v>
      </c>
      <c r="B1411" s="138">
        <f>'Expenditures 15-22'!D232</f>
        <v>110</v>
      </c>
      <c r="D1411" s="2" t="str">
        <f t="shared" si="21"/>
        <v>Error?</v>
      </c>
    </row>
    <row r="1412" spans="1:4" x14ac:dyDescent="0.2">
      <c r="A1412" s="5">
        <v>1351</v>
      </c>
      <c r="B1412" s="138">
        <f>'Expenditures 15-22'!D233</f>
        <v>2670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159</v>
      </c>
      <c r="D1416" s="2" t="str">
        <f t="shared" si="21"/>
        <v>Error?</v>
      </c>
    </row>
    <row r="1417" spans="1:4" x14ac:dyDescent="0.2">
      <c r="A1417" s="5">
        <v>1356</v>
      </c>
      <c r="B1417" s="138">
        <f>'Expenditures 15-22'!D238</f>
        <v>2939</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201</v>
      </c>
      <c r="D1422" s="2" t="str">
        <f t="shared" si="21"/>
        <v>Error?</v>
      </c>
    </row>
    <row r="1423" spans="1:4" x14ac:dyDescent="0.2">
      <c r="A1423" s="5">
        <v>1362</v>
      </c>
      <c r="B1423" s="138">
        <f>'Expenditures 15-22'!D246</f>
        <v>1503</v>
      </c>
      <c r="D1423" s="2" t="str">
        <f t="shared" si="21"/>
        <v>Error?</v>
      </c>
    </row>
    <row r="1424" spans="1:4" x14ac:dyDescent="0.2">
      <c r="A1424" s="5">
        <v>1363</v>
      </c>
      <c r="B1424" s="138">
        <f>'Expenditures 15-22'!D257</f>
        <v>3409</v>
      </c>
      <c r="C1424" s="2" t="s">
        <v>594</v>
      </c>
      <c r="D1424" s="2" t="str">
        <f t="shared" si="21"/>
        <v>Error?</v>
      </c>
    </row>
    <row r="1425" spans="1:4" x14ac:dyDescent="0.2">
      <c r="A1425" s="5">
        <v>1364</v>
      </c>
      <c r="B1425" s="138">
        <f>'Expenditures 15-22'!D259</f>
        <v>8609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8609</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4264</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21949</v>
      </c>
      <c r="D1431" s="2" t="str">
        <f t="shared" si="21"/>
        <v>Error?</v>
      </c>
    </row>
    <row r="1432" spans="1:4" x14ac:dyDescent="0.2">
      <c r="A1432" s="5">
        <v>1371</v>
      </c>
      <c r="B1432" s="138">
        <f>'Expenditures 15-22'!D267</f>
        <v>167</v>
      </c>
      <c r="D1432" s="2" t="str">
        <f t="shared" si="21"/>
        <v>Error?</v>
      </c>
    </row>
    <row r="1433" spans="1:4" x14ac:dyDescent="0.2">
      <c r="A1433" s="5">
        <v>1372</v>
      </c>
      <c r="B1433" s="138">
        <f>'Expenditures 15-22'!D268</f>
        <v>5206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31586</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46543</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60707</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576</v>
      </c>
      <c r="C1471" s="2" t="s">
        <v>594</v>
      </c>
      <c r="D1471" s="2" t="str">
        <f t="shared" ref="D1471:D1534" si="22">IF(ISBLANK(B1471),"OK",IF(A1471-B1471=0,"OK","Error?"))</f>
        <v>Error?</v>
      </c>
    </row>
    <row r="1472" spans="1:4" x14ac:dyDescent="0.2">
      <c r="A1472" s="5">
        <v>1411</v>
      </c>
      <c r="B1472" s="138">
        <f>'Expenditures 15-22'!K223</f>
        <v>2120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14164</v>
      </c>
      <c r="C1474" s="2" t="s">
        <v>594</v>
      </c>
      <c r="D1474" s="2" t="str">
        <f t="shared" si="22"/>
        <v>Error?</v>
      </c>
    </row>
    <row r="1475" spans="1:4" x14ac:dyDescent="0.2">
      <c r="A1475" s="5">
        <v>1414</v>
      </c>
      <c r="B1475" s="138">
        <f>'Expenditures 15-22'!K232</f>
        <v>110</v>
      </c>
      <c r="C1475" s="2" t="s">
        <v>594</v>
      </c>
      <c r="D1475" s="2" t="str">
        <f t="shared" si="22"/>
        <v>Error?</v>
      </c>
    </row>
    <row r="1476" spans="1:4" x14ac:dyDescent="0.2">
      <c r="A1476" s="5">
        <v>1415</v>
      </c>
      <c r="B1476" s="138">
        <f>'Expenditures 15-22'!K233</f>
        <v>2670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159</v>
      </c>
      <c r="C1480" s="2" t="s">
        <v>594</v>
      </c>
      <c r="D1480" s="2" t="str">
        <f t="shared" si="22"/>
        <v>Error?</v>
      </c>
    </row>
    <row r="1481" spans="1:4" x14ac:dyDescent="0.2">
      <c r="A1481" s="5">
        <v>1420</v>
      </c>
      <c r="B1481" s="138">
        <f>'Expenditures 15-22'!K238</f>
        <v>2939</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201</v>
      </c>
      <c r="C1486" s="2" t="s">
        <v>594</v>
      </c>
      <c r="D1486" s="2" t="str">
        <f t="shared" si="22"/>
        <v>Error?</v>
      </c>
    </row>
    <row r="1487" spans="1:4" x14ac:dyDescent="0.2">
      <c r="A1487" s="5">
        <v>1426</v>
      </c>
      <c r="B1487" s="138">
        <f>'Expenditures 15-22'!K246</f>
        <v>1503</v>
      </c>
      <c r="C1487" s="2" t="s">
        <v>594</v>
      </c>
      <c r="D1487" s="2" t="str">
        <f t="shared" si="22"/>
        <v>Error?</v>
      </c>
    </row>
    <row r="1488" spans="1:4" x14ac:dyDescent="0.2">
      <c r="A1488" s="5">
        <v>1427</v>
      </c>
      <c r="B1488" s="138">
        <f>'Expenditures 15-22'!K257</f>
        <v>3409</v>
      </c>
      <c r="C1488" s="2" t="s">
        <v>594</v>
      </c>
      <c r="D1488" s="2" t="str">
        <f t="shared" si="22"/>
        <v>Error?</v>
      </c>
    </row>
    <row r="1489" spans="1:4" x14ac:dyDescent="0.2">
      <c r="A1489" s="5">
        <v>1428</v>
      </c>
      <c r="B1489" s="138">
        <f>'Expenditures 15-22'!K259</f>
        <v>8609</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8609</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4264</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21949</v>
      </c>
      <c r="C1495" s="2" t="s">
        <v>594</v>
      </c>
      <c r="D1495" s="2" t="str">
        <f t="shared" si="22"/>
        <v>Error?</v>
      </c>
    </row>
    <row r="1496" spans="1:4" x14ac:dyDescent="0.2">
      <c r="A1496" s="5">
        <v>1435</v>
      </c>
      <c r="B1496" s="138">
        <f>'Expenditures 15-22'!K267</f>
        <v>167</v>
      </c>
      <c r="C1496" s="2" t="s">
        <v>594</v>
      </c>
      <c r="D1496" s="2" t="str">
        <f t="shared" si="22"/>
        <v>Error?</v>
      </c>
    </row>
    <row r="1497" spans="1:4" x14ac:dyDescent="0.2">
      <c r="A1497" s="5">
        <v>1436</v>
      </c>
      <c r="B1497" s="138">
        <f>'Expenditures 15-22'!K268</f>
        <v>5206</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31586</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46543</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60707</v>
      </c>
      <c r="C1517" s="2" t="s">
        <v>594</v>
      </c>
      <c r="D1517" s="2" t="str">
        <f t="shared" si="22"/>
        <v>Error?</v>
      </c>
    </row>
    <row r="1518" spans="1:4" x14ac:dyDescent="0.2">
      <c r="A1518" s="5">
        <v>1457</v>
      </c>
      <c r="B1518" s="138">
        <f>'Expenditures 15-22'!K296</f>
        <v>-8251</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867737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1186444</v>
      </c>
      <c r="C1630" s="2" t="s">
        <v>594</v>
      </c>
      <c r="D1630" s="2" t="str">
        <f t="shared" si="24"/>
        <v>Error?</v>
      </c>
    </row>
    <row r="1631" spans="1:4" x14ac:dyDescent="0.2">
      <c r="A1631" s="5">
        <v>1570</v>
      </c>
      <c r="B1631" s="138">
        <f>'Acct Summary 7-8'!D79</f>
        <v>129913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118642</v>
      </c>
      <c r="C1644" s="2" t="s">
        <v>594</v>
      </c>
      <c r="D1644" s="2" t="str">
        <f t="shared" si="24"/>
        <v>Error?</v>
      </c>
    </row>
    <row r="1645" spans="1:4" x14ac:dyDescent="0.2">
      <c r="A1645" s="5">
        <v>1584</v>
      </c>
      <c r="B1645" s="138">
        <f>'Acct Summary 7-8'!E79</f>
        <v>5153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4176</v>
      </c>
      <c r="C1658" s="2" t="s">
        <v>594</v>
      </c>
      <c r="D1658" s="2" t="str">
        <f t="shared" si="24"/>
        <v>Error?</v>
      </c>
    </row>
    <row r="1659" spans="1:4" x14ac:dyDescent="0.2">
      <c r="A1659" s="5">
        <v>1598</v>
      </c>
      <c r="B1659" s="138">
        <f>'Acct Summary 7-8'!F79</f>
        <v>26654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17965</v>
      </c>
      <c r="C1672" s="2" t="s">
        <v>594</v>
      </c>
      <c r="D1672" s="2" t="str">
        <f t="shared" si="25"/>
        <v>Error?</v>
      </c>
    </row>
    <row r="1673" spans="1:4" x14ac:dyDescent="0.2">
      <c r="A1673" s="5">
        <v>1612</v>
      </c>
      <c r="B1673" s="138">
        <f>'Acct Summary 7-8'!G79</f>
        <v>105553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97302</v>
      </c>
      <c r="C1686" s="2" t="s">
        <v>594</v>
      </c>
      <c r="D1686" s="2" t="str">
        <f t="shared" si="25"/>
        <v>Error?</v>
      </c>
    </row>
    <row r="1687" spans="1:4" x14ac:dyDescent="0.2">
      <c r="A1687" s="5">
        <v>1626</v>
      </c>
      <c r="B1687" s="138">
        <f>'Acct Summary 7-8'!H79</f>
        <v>200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200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682041</v>
      </c>
      <c r="C1744" s="2" t="s">
        <v>594</v>
      </c>
      <c r="D1744" s="2" t="str">
        <f t="shared" si="26"/>
        <v>Error?</v>
      </c>
    </row>
    <row r="1745" spans="1:5" x14ac:dyDescent="0.2">
      <c r="A1745" s="5">
        <v>1684</v>
      </c>
      <c r="B1745" s="138">
        <f>'Tax Sched 23'!B5</f>
        <v>139763</v>
      </c>
      <c r="C1745" s="2" t="s">
        <v>594</v>
      </c>
      <c r="D1745" s="2" t="str">
        <f t="shared" si="26"/>
        <v>Error?</v>
      </c>
    </row>
    <row r="1746" spans="1:5" x14ac:dyDescent="0.2">
      <c r="A1746" s="5">
        <v>1685</v>
      </c>
      <c r="B1746" s="138">
        <f>'Tax Sched 23'!B6</f>
        <v>321454</v>
      </c>
      <c r="C1746" s="2" t="s">
        <v>594</v>
      </c>
      <c r="D1746" s="2" t="str">
        <f t="shared" si="26"/>
        <v>Error?</v>
      </c>
    </row>
    <row r="1747" spans="1:5" x14ac:dyDescent="0.2">
      <c r="A1747" s="5">
        <v>1686</v>
      </c>
      <c r="B1747" s="138">
        <f>'Tax Sched 23'!B7</f>
        <v>67086</v>
      </c>
      <c r="C1747" s="2" t="s">
        <v>594</v>
      </c>
      <c r="D1747" s="2" t="str">
        <f t="shared" si="26"/>
        <v>Error?</v>
      </c>
    </row>
    <row r="1748" spans="1:5" x14ac:dyDescent="0.2">
      <c r="A1748" s="5">
        <v>1687</v>
      </c>
      <c r="B1748" s="138">
        <f>'Tax Sched 23'!B8</f>
        <v>16067</v>
      </c>
      <c r="C1748" s="2" t="s">
        <v>594</v>
      </c>
      <c r="D1748" s="2" t="str">
        <f t="shared" si="26"/>
        <v>Error?</v>
      </c>
    </row>
    <row r="1749" spans="1:5" x14ac:dyDescent="0.2">
      <c r="A1749" s="5">
        <v>1688</v>
      </c>
      <c r="B1749" s="138">
        <f>'Tax Sched 23'!B10</f>
        <v>27953</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151899</v>
      </c>
      <c r="C1752" s="2" t="s">
        <v>594</v>
      </c>
      <c r="D1752" s="2" t="str">
        <f t="shared" si="26"/>
        <v>Error?</v>
      </c>
    </row>
    <row r="1753" spans="1:5" x14ac:dyDescent="0.2">
      <c r="A1753" s="5">
        <v>1692</v>
      </c>
      <c r="B1753" s="138">
        <f>'Tax Sched 23'!B12</f>
        <v>27952</v>
      </c>
      <c r="C1753" s="2" t="s">
        <v>594</v>
      </c>
      <c r="D1753" s="2" t="str">
        <f t="shared" si="26"/>
        <v>Error?</v>
      </c>
    </row>
    <row r="1754" spans="1:5" x14ac:dyDescent="0.2">
      <c r="A1754" s="5">
        <v>1693</v>
      </c>
      <c r="B1754" s="138">
        <f>'Tax Sched 23'!B14</f>
        <v>11181</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1509737</v>
      </c>
      <c r="C1759" s="2" t="s">
        <v>594</v>
      </c>
      <c r="D1759" s="2" t="str">
        <f t="shared" si="26"/>
        <v>Error?</v>
      </c>
    </row>
    <row r="1760" spans="1:5" x14ac:dyDescent="0.2">
      <c r="A1760" s="5">
        <v>1699</v>
      </c>
      <c r="B1760" s="138">
        <f>'Tax Sched 23'!D4</f>
        <v>682041</v>
      </c>
      <c r="C1760" s="2" t="s">
        <v>594</v>
      </c>
      <c r="D1760" s="2" t="str">
        <f t="shared" si="26"/>
        <v>Error?</v>
      </c>
    </row>
    <row r="1761" spans="1:5" x14ac:dyDescent="0.2">
      <c r="A1761" s="5">
        <v>1700</v>
      </c>
      <c r="B1761" s="138">
        <f>'Tax Sched 23'!D5</f>
        <v>139763</v>
      </c>
      <c r="C1761" s="2" t="s">
        <v>594</v>
      </c>
      <c r="D1761" s="2" t="str">
        <f t="shared" si="26"/>
        <v>Error?</v>
      </c>
    </row>
    <row r="1762" spans="1:5" s="8" customFormat="1" x14ac:dyDescent="0.2">
      <c r="A1762" s="5">
        <v>1701</v>
      </c>
      <c r="B1762" s="138">
        <f>'Tax Sched 23'!D6</f>
        <v>321454</v>
      </c>
      <c r="C1762" s="2" t="s">
        <v>594</v>
      </c>
      <c r="D1762" s="2" t="str">
        <f t="shared" si="26"/>
        <v>Error?</v>
      </c>
      <c r="E1762" s="9"/>
    </row>
    <row r="1763" spans="1:5" x14ac:dyDescent="0.2">
      <c r="A1763" s="5">
        <v>1702</v>
      </c>
      <c r="B1763" s="138">
        <f>'Tax Sched 23'!D7</f>
        <v>67086</v>
      </c>
      <c r="C1763" s="2" t="s">
        <v>594</v>
      </c>
      <c r="D1763" s="2" t="str">
        <f t="shared" si="26"/>
        <v>Error?</v>
      </c>
    </row>
    <row r="1764" spans="1:5" x14ac:dyDescent="0.2">
      <c r="A1764" s="5">
        <v>1703</v>
      </c>
      <c r="B1764" s="138">
        <f>'Tax Sched 23'!D8</f>
        <v>16067</v>
      </c>
      <c r="C1764" s="2" t="s">
        <v>594</v>
      </c>
      <c r="D1764" s="2" t="str">
        <f t="shared" si="26"/>
        <v>Error?</v>
      </c>
    </row>
    <row r="1765" spans="1:5" x14ac:dyDescent="0.2">
      <c r="A1765" s="5">
        <v>1704</v>
      </c>
      <c r="B1765" s="138">
        <f>'Tax Sched 23'!D10</f>
        <v>27953</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151899</v>
      </c>
      <c r="C1768" s="2" t="s">
        <v>594</v>
      </c>
      <c r="D1768" s="2" t="str">
        <f t="shared" si="26"/>
        <v>Error?</v>
      </c>
    </row>
    <row r="1769" spans="1:5" x14ac:dyDescent="0.2">
      <c r="A1769" s="5">
        <v>1708</v>
      </c>
      <c r="B1769" s="138">
        <f>'Tax Sched 23'!D12</f>
        <v>27952</v>
      </c>
      <c r="C1769" s="2" t="s">
        <v>594</v>
      </c>
      <c r="D1769" s="2" t="str">
        <f t="shared" si="26"/>
        <v>Error?</v>
      </c>
    </row>
    <row r="1770" spans="1:5" x14ac:dyDescent="0.2">
      <c r="A1770" s="5">
        <v>1709</v>
      </c>
      <c r="B1770" s="138">
        <f>'Tax Sched 23'!D14</f>
        <v>11181</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1509737</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687802</v>
      </c>
      <c r="C1792" s="2" t="s">
        <v>594</v>
      </c>
      <c r="D1792" s="2" t="str">
        <f t="shared" si="27"/>
        <v>Error?</v>
      </c>
    </row>
    <row r="1793" spans="1:4" x14ac:dyDescent="0.2">
      <c r="A1793" s="5">
        <v>1732</v>
      </c>
      <c r="B1793" s="138">
        <f>'Tax Sched 23'!F5</f>
        <v>140943</v>
      </c>
      <c r="C1793" s="2" t="s">
        <v>594</v>
      </c>
      <c r="D1793" s="2" t="str">
        <f t="shared" si="27"/>
        <v>Error?</v>
      </c>
    </row>
    <row r="1794" spans="1:4" x14ac:dyDescent="0.2">
      <c r="A1794" s="5">
        <v>1733</v>
      </c>
      <c r="B1794" s="138">
        <f>'Tax Sched 23'!F6</f>
        <v>316084</v>
      </c>
      <c r="C1794" s="2" t="s">
        <v>594</v>
      </c>
      <c r="D1794" s="2" t="str">
        <f t="shared" si="27"/>
        <v>Error?</v>
      </c>
    </row>
    <row r="1795" spans="1:4" x14ac:dyDescent="0.2">
      <c r="A1795" s="5">
        <v>1734</v>
      </c>
      <c r="B1795" s="138">
        <f>'Tax Sched 23'!F7</f>
        <v>67653</v>
      </c>
      <c r="C1795" s="2" t="s">
        <v>594</v>
      </c>
      <c r="D1795" s="2" t="str">
        <f t="shared" si="27"/>
        <v>Error?</v>
      </c>
    </row>
    <row r="1796" spans="1:4" x14ac:dyDescent="0.2">
      <c r="A1796" s="5">
        <v>1735</v>
      </c>
      <c r="B1796" s="138">
        <f>'Tax Sched 23'!F8</f>
        <v>4955</v>
      </c>
      <c r="C1796" s="2" t="s">
        <v>594</v>
      </c>
      <c r="D1796" s="2" t="str">
        <f t="shared" si="27"/>
        <v>Error?</v>
      </c>
    </row>
    <row r="1797" spans="1:4" x14ac:dyDescent="0.2">
      <c r="A1797" s="5">
        <v>1736</v>
      </c>
      <c r="B1797" s="138">
        <f>'Tax Sched 23'!F10</f>
        <v>28189</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155178</v>
      </c>
      <c r="C1800" s="2" t="s">
        <v>594</v>
      </c>
      <c r="D1800" s="2" t="str">
        <f t="shared" si="27"/>
        <v>Error?</v>
      </c>
    </row>
    <row r="1801" spans="1:4" x14ac:dyDescent="0.2">
      <c r="A1801" s="5">
        <v>1740</v>
      </c>
      <c r="B1801" s="138">
        <f>'Tax Sched 23'!F12</f>
        <v>28189</v>
      </c>
      <c r="C1801" s="2" t="s">
        <v>594</v>
      </c>
      <c r="D1801" s="2" t="str">
        <f t="shared" si="27"/>
        <v>Error?</v>
      </c>
    </row>
    <row r="1802" spans="1:4" x14ac:dyDescent="0.2">
      <c r="A1802" s="5">
        <v>1741</v>
      </c>
      <c r="B1802" s="138">
        <f>'Tax Sched 23'!F14</f>
        <v>11275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1476378</v>
      </c>
      <c r="C1807" s="2" t="s">
        <v>594</v>
      </c>
      <c r="D1807" s="2" t="str">
        <f t="shared" si="27"/>
        <v>Error?</v>
      </c>
    </row>
    <row r="1808" spans="1:4" x14ac:dyDescent="0.2">
      <c r="A1808" s="5">
        <v>1747</v>
      </c>
      <c r="B1808" s="138">
        <f>'Tax Sched 23'!E4</f>
        <v>687802</v>
      </c>
      <c r="D1808" s="2" t="str">
        <f t="shared" si="27"/>
        <v>Error?</v>
      </c>
    </row>
    <row r="1809" spans="1:4" x14ac:dyDescent="0.2">
      <c r="A1809" s="5">
        <v>1748</v>
      </c>
      <c r="B1809" s="138">
        <f>'Tax Sched 23'!E5</f>
        <v>140943</v>
      </c>
      <c r="D1809" s="2" t="str">
        <f t="shared" si="27"/>
        <v>Error?</v>
      </c>
    </row>
    <row r="1810" spans="1:4" x14ac:dyDescent="0.2">
      <c r="A1810" s="5">
        <v>1749</v>
      </c>
      <c r="B1810" s="138">
        <f>'Tax Sched 23'!E6</f>
        <v>316084</v>
      </c>
      <c r="D1810" s="2" t="str">
        <f t="shared" si="27"/>
        <v>Error?</v>
      </c>
    </row>
    <row r="1811" spans="1:4" x14ac:dyDescent="0.2">
      <c r="A1811" s="5">
        <v>1750</v>
      </c>
      <c r="B1811" s="138">
        <f>'Tax Sched 23'!E7</f>
        <v>67653</v>
      </c>
      <c r="D1811" s="2" t="str">
        <f t="shared" si="27"/>
        <v>Error?</v>
      </c>
    </row>
    <row r="1812" spans="1:4" x14ac:dyDescent="0.2">
      <c r="A1812" s="5">
        <v>1751</v>
      </c>
      <c r="B1812" s="138">
        <f>'Tax Sched 23'!E8</f>
        <v>4955</v>
      </c>
      <c r="D1812" s="2" t="str">
        <f t="shared" si="27"/>
        <v>Error?</v>
      </c>
    </row>
    <row r="1813" spans="1:4" x14ac:dyDescent="0.2">
      <c r="A1813" s="5">
        <v>1752</v>
      </c>
      <c r="B1813" s="138">
        <f>'Tax Sched 23'!E10</f>
        <v>28189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155178</v>
      </c>
      <c r="D1816" s="2" t="str">
        <f t="shared" si="27"/>
        <v>Error?</v>
      </c>
    </row>
    <row r="1817" spans="1:4" x14ac:dyDescent="0.2">
      <c r="A1817" s="5">
        <v>1756</v>
      </c>
      <c r="B1817" s="138">
        <f>'Tax Sched 23'!E12</f>
        <v>28189</v>
      </c>
      <c r="D1817" s="2" t="str">
        <f t="shared" si="27"/>
        <v>Error?</v>
      </c>
    </row>
    <row r="1818" spans="1:4" x14ac:dyDescent="0.2">
      <c r="A1818" s="5">
        <v>1757</v>
      </c>
      <c r="B1818" s="138">
        <f>'Tax Sched 23'!E14</f>
        <v>11275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1476378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475000</v>
      </c>
      <c r="C1939" s="2" t="s">
        <v>594</v>
      </c>
      <c r="D1939" s="2" t="str">
        <f t="shared" si="29"/>
        <v>Error?</v>
      </c>
    </row>
    <row r="1940" spans="1:5" x14ac:dyDescent="0.2">
      <c r="A1940" s="5">
        <v>1879</v>
      </c>
      <c r="B1940" s="138">
        <f>'Short-Term Long-Term Debt 24'!F49</f>
        <v>590000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11181</v>
      </c>
      <c r="D1972" s="2" t="str">
        <f t="shared" si="29"/>
        <v>Error?</v>
      </c>
    </row>
    <row r="1973" spans="1:5" x14ac:dyDescent="0.2">
      <c r="A1973" s="5">
        <v>1912</v>
      </c>
      <c r="B1973" s="138">
        <f>'Rest Tax Levies-Tort Im 25'!H6</f>
        <v>2</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11183</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11183</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783329</v>
      </c>
      <c r="D2008" s="2" t="str">
        <f t="shared" si="30"/>
        <v>Error?</v>
      </c>
    </row>
    <row r="2009" spans="1:4" x14ac:dyDescent="0.2">
      <c r="A2009" s="5">
        <v>1948</v>
      </c>
      <c r="B2009" s="138">
        <f>'Cap Outlay Deprec 26'!C8</f>
        <v>4907096</v>
      </c>
      <c r="D2009" s="2" t="str">
        <f t="shared" si="30"/>
        <v>Error?</v>
      </c>
    </row>
    <row r="2010" spans="1:4" x14ac:dyDescent="0.2">
      <c r="A2010" s="5">
        <v>1949</v>
      </c>
      <c r="B2010" s="138">
        <f>'Cap Outlay Deprec 26'!C10</f>
        <v>19374</v>
      </c>
      <c r="D2010" s="2" t="str">
        <f t="shared" si="30"/>
        <v>Error?</v>
      </c>
    </row>
    <row r="2011" spans="1:4" x14ac:dyDescent="0.2">
      <c r="A2011" s="5">
        <v>1950</v>
      </c>
      <c r="B2011" s="138">
        <f>'Cap Outlay Deprec 26'!C12</f>
        <v>484482</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6194281</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152769</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152769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783329</v>
      </c>
      <c r="C2026" s="2" t="s">
        <v>594</v>
      </c>
      <c r="D2026" s="2" t="str">
        <f t="shared" si="30"/>
        <v>Error?</v>
      </c>
    </row>
    <row r="2027" spans="1:4" x14ac:dyDescent="0.2">
      <c r="A2027" s="5">
        <v>1966</v>
      </c>
      <c r="B2027" s="138">
        <f>'Cap Outlay Deprec 26'!F8</f>
        <v>5059865</v>
      </c>
      <c r="C2027" s="2" t="s">
        <v>594</v>
      </c>
      <c r="D2027" s="2" t="str">
        <f t="shared" si="30"/>
        <v>Error?</v>
      </c>
    </row>
    <row r="2028" spans="1:4" x14ac:dyDescent="0.2">
      <c r="A2028" s="5">
        <v>1967</v>
      </c>
      <c r="B2028" s="138">
        <f>'Cap Outlay Deprec 26'!F10</f>
        <v>19374</v>
      </c>
      <c r="C2028" s="2" t="s">
        <v>594</v>
      </c>
      <c r="D2028" s="2" t="str">
        <f t="shared" si="30"/>
        <v>Error?</v>
      </c>
    </row>
    <row r="2029" spans="1:4" x14ac:dyDescent="0.2">
      <c r="A2029" s="5">
        <v>1968</v>
      </c>
      <c r="B2029" s="138">
        <f>'Cap Outlay Deprec 26'!F12</f>
        <v>484482</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6347050</v>
      </c>
      <c r="C2031" s="2" t="s">
        <v>594</v>
      </c>
      <c r="D2031" s="2" t="str">
        <f t="shared" si="30"/>
        <v>Error?</v>
      </c>
    </row>
    <row r="2032" spans="1:4" x14ac:dyDescent="0.2">
      <c r="A2032" s="10">
        <v>1971</v>
      </c>
      <c r="D2032" s="2" t="str">
        <f t="shared" si="30"/>
        <v>OK</v>
      </c>
    </row>
    <row r="2033" spans="1:4" x14ac:dyDescent="0.2">
      <c r="A2033" s="5">
        <v>1972</v>
      </c>
      <c r="B2033" s="138">
        <f>'Cap Outlay Deprec 26'!H8</f>
        <v>1604552</v>
      </c>
      <c r="D2033" s="2" t="str">
        <f t="shared" si="30"/>
        <v>Error?</v>
      </c>
    </row>
    <row r="2034" spans="1:4" x14ac:dyDescent="0.2">
      <c r="A2034" s="5">
        <v>1973</v>
      </c>
      <c r="B2034" s="138">
        <f>'Cap Outlay Deprec 26'!H10</f>
        <v>19374</v>
      </c>
      <c r="D2034" s="2" t="str">
        <f t="shared" si="30"/>
        <v>Error?</v>
      </c>
    </row>
    <row r="2035" spans="1:4" x14ac:dyDescent="0.2">
      <c r="A2035" s="5">
        <v>1974</v>
      </c>
      <c r="B2035" s="138">
        <f>'Cap Outlay Deprec 26'!H12</f>
        <v>400780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2024706</v>
      </c>
      <c r="C2037" s="2" t="s">
        <v>594</v>
      </c>
      <c r="D2037" s="2" t="str">
        <f t="shared" si="30"/>
        <v>Error?</v>
      </c>
    </row>
    <row r="2038" spans="1:4" x14ac:dyDescent="0.2">
      <c r="A2038" s="10">
        <v>1977</v>
      </c>
      <c r="D2038" s="2" t="str">
        <f t="shared" si="30"/>
        <v>OK</v>
      </c>
    </row>
    <row r="2039" spans="1:4" x14ac:dyDescent="0.2">
      <c r="A2039" s="5">
        <v>1978</v>
      </c>
      <c r="B2039" s="138">
        <f>'Cap Outlay Deprec 26'!I8</f>
        <v>99922</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11879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111801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1704474</v>
      </c>
      <c r="C2051" s="2" t="s">
        <v>594</v>
      </c>
      <c r="D2051" s="2" t="str">
        <f t="shared" si="31"/>
        <v>Error?</v>
      </c>
    </row>
    <row r="2052" spans="1:4" x14ac:dyDescent="0.2">
      <c r="A2052" s="5">
        <v>1991</v>
      </c>
      <c r="B2052" s="138">
        <f>'Cap Outlay Deprec 26'!K10</f>
        <v>19374</v>
      </c>
      <c r="C2052" s="2" t="s">
        <v>594</v>
      </c>
      <c r="D2052" s="2" t="str">
        <f t="shared" si="31"/>
        <v>Error?</v>
      </c>
    </row>
    <row r="2053" spans="1:4" x14ac:dyDescent="0.2">
      <c r="A2053" s="5">
        <v>1992</v>
      </c>
      <c r="B2053" s="138">
        <f>'Cap Outlay Deprec 26'!K12</f>
        <v>412659</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2136507</v>
      </c>
      <c r="C2055" s="2" t="s">
        <v>594</v>
      </c>
      <c r="D2055" s="2" t="str">
        <f t="shared" si="31"/>
        <v>Error?</v>
      </c>
    </row>
    <row r="2056" spans="1:4" x14ac:dyDescent="0.2">
      <c r="A2056" s="5">
        <v>1995</v>
      </c>
      <c r="B2056" s="138">
        <f>'Cap Outlay Deprec 26'!L5</f>
        <v>783329</v>
      </c>
      <c r="C2056" s="2" t="s">
        <v>594</v>
      </c>
      <c r="D2056" s="2" t="str">
        <f t="shared" si="31"/>
        <v>Error?</v>
      </c>
    </row>
    <row r="2057" spans="1:4" x14ac:dyDescent="0.2">
      <c r="A2057" s="5">
        <v>1996</v>
      </c>
      <c r="B2057" s="138">
        <f>'Cap Outlay Deprec 26'!L8</f>
        <v>3355391</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71823</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4210543</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80618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80618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15120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434973</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145</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1241016</v>
      </c>
      <c r="C2551" s="2" t="s">
        <v>594</v>
      </c>
      <c r="D2551" s="2" t="str">
        <f t="shared" si="38"/>
        <v>Error?</v>
      </c>
    </row>
    <row r="2552" spans="1:4" x14ac:dyDescent="0.2">
      <c r="A2552" s="10">
        <v>2491</v>
      </c>
      <c r="D2552" s="2" t="str">
        <f t="shared" si="38"/>
        <v>OK</v>
      </c>
    </row>
    <row r="2553" spans="1:4" x14ac:dyDescent="0.2">
      <c r="A2553" s="5">
        <v>2492</v>
      </c>
      <c r="B2553" s="138">
        <f>'Acct Summary 7-8'!C6</f>
        <v>854649</v>
      </c>
      <c r="C2553" s="2" t="s">
        <v>594</v>
      </c>
      <c r="D2553" s="2" t="str">
        <f t="shared" si="38"/>
        <v>Error?</v>
      </c>
    </row>
    <row r="2554" spans="1:4" x14ac:dyDescent="0.2">
      <c r="A2554" s="5">
        <v>2493</v>
      </c>
      <c r="B2554" s="138">
        <f>'Acct Summary 7-8'!C7</f>
        <v>59962</v>
      </c>
      <c r="C2554" s="2" t="s">
        <v>594</v>
      </c>
      <c r="D2554" s="2" t="str">
        <f t="shared" si="38"/>
        <v>Error?</v>
      </c>
    </row>
    <row r="2555" spans="1:4" x14ac:dyDescent="0.2">
      <c r="A2555" s="5">
        <v>2494</v>
      </c>
      <c r="B2555" s="138">
        <f>'Acct Summary 7-8'!C8</f>
        <v>2155627</v>
      </c>
      <c r="C2555" s="2" t="s">
        <v>594</v>
      </c>
      <c r="D2555" s="2" t="str">
        <f t="shared" si="38"/>
        <v>Error?</v>
      </c>
    </row>
    <row r="2556" spans="1:4" x14ac:dyDescent="0.2">
      <c r="A2556" s="5">
        <v>2495</v>
      </c>
      <c r="B2556" s="138">
        <f>'Acct Summary 7-8'!C12</f>
        <v>1460624</v>
      </c>
      <c r="C2556" s="2" t="s">
        <v>594</v>
      </c>
      <c r="D2556" s="2" t="str">
        <f t="shared" si="38"/>
        <v>Error?</v>
      </c>
    </row>
    <row r="2557" spans="1:4" x14ac:dyDescent="0.2">
      <c r="A2557" s="5">
        <v>2496</v>
      </c>
      <c r="B2557" s="138">
        <f>'Acct Summary 7-8'!C13</f>
        <v>630651</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80618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2171893</v>
      </c>
      <c r="C2561" s="2" t="s">
        <v>594</v>
      </c>
      <c r="D2561" s="2" t="str">
        <f t="shared" si="39"/>
        <v>Error?</v>
      </c>
    </row>
    <row r="2562" spans="1:4" x14ac:dyDescent="0.2">
      <c r="A2562" s="5">
        <v>2501</v>
      </c>
      <c r="B2562" s="138">
        <f>'Acct Summary 7-8'!C20</f>
        <v>-16266</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376373</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376373</v>
      </c>
      <c r="C2568" s="2" t="s">
        <v>594</v>
      </c>
      <c r="D2568" s="2" t="str">
        <f t="shared" si="39"/>
        <v>Error?</v>
      </c>
    </row>
    <row r="2569" spans="1:4" x14ac:dyDescent="0.2">
      <c r="A2569" s="5">
        <v>2508</v>
      </c>
      <c r="B2569" s="138">
        <f>'Acct Summary 7-8'!D13</f>
        <v>422524</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15120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437644</v>
      </c>
      <c r="C2573" s="2" t="s">
        <v>594</v>
      </c>
      <c r="D2573" s="2" t="str">
        <f t="shared" si="39"/>
        <v>Error?</v>
      </c>
    </row>
    <row r="2574" spans="1:4" x14ac:dyDescent="0.2">
      <c r="A2574" s="5">
        <v>2513</v>
      </c>
      <c r="B2574" s="138">
        <f>'Acct Summary 7-8'!D20</f>
        <v>-61271</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67086</v>
      </c>
      <c r="C2591" s="2" t="s">
        <v>594</v>
      </c>
      <c r="D2591" s="2" t="str">
        <f t="shared" si="39"/>
        <v>Error?</v>
      </c>
    </row>
    <row r="2592" spans="1:4" x14ac:dyDescent="0.2">
      <c r="A2592" s="10">
        <v>2531</v>
      </c>
      <c r="D2592" s="2" t="str">
        <f t="shared" si="39"/>
        <v>OK</v>
      </c>
    </row>
    <row r="2593" spans="1:4" x14ac:dyDescent="0.2">
      <c r="A2593" s="5">
        <v>2532</v>
      </c>
      <c r="B2593" s="138">
        <f>'Acct Summary 7-8'!F6</f>
        <v>199158</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266244</v>
      </c>
      <c r="C2595" s="2" t="s">
        <v>594</v>
      </c>
      <c r="D2595" s="2" t="str">
        <f t="shared" si="39"/>
        <v>Error?</v>
      </c>
    </row>
    <row r="2596" spans="1:4" x14ac:dyDescent="0.2">
      <c r="A2596" s="5">
        <v>2535</v>
      </c>
      <c r="B2596" s="138">
        <f>'Acct Summary 7-8'!F13</f>
        <v>324933</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324933</v>
      </c>
      <c r="C2600" s="2" t="s">
        <v>594</v>
      </c>
      <c r="D2600" s="2" t="str">
        <f t="shared" si="39"/>
        <v>Error?</v>
      </c>
    </row>
    <row r="2601" spans="1:4" x14ac:dyDescent="0.2">
      <c r="A2601" s="5">
        <v>2540</v>
      </c>
      <c r="B2601" s="138">
        <f>'Acct Summary 7-8'!F20</f>
        <v>-58689</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52456</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52456</v>
      </c>
      <c r="C2606" s="2" t="s">
        <v>594</v>
      </c>
      <c r="D2606" s="2" t="str">
        <f t="shared" si="39"/>
        <v>Error?</v>
      </c>
    </row>
    <row r="2607" spans="1:4" x14ac:dyDescent="0.2">
      <c r="A2607" s="5">
        <v>2546</v>
      </c>
      <c r="B2607" s="138">
        <f>'Acct Summary 7-8'!G12</f>
        <v>14164</v>
      </c>
      <c r="C2607" s="2" t="s">
        <v>594</v>
      </c>
      <c r="D2607" s="2" t="str">
        <f t="shared" si="39"/>
        <v>Error?</v>
      </c>
    </row>
    <row r="2608" spans="1:4" x14ac:dyDescent="0.2">
      <c r="A2608" s="5">
        <v>2547</v>
      </c>
      <c r="B2608" s="138">
        <f>'Acct Summary 7-8'!G13</f>
        <v>46543</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60707</v>
      </c>
      <c r="C2612" s="2" t="s">
        <v>594</v>
      </c>
      <c r="D2612" s="2" t="str">
        <f t="shared" si="39"/>
        <v>Error?</v>
      </c>
    </row>
    <row r="2613" spans="1:4" x14ac:dyDescent="0.2">
      <c r="A2613" s="5">
        <v>2552</v>
      </c>
      <c r="B2613" s="138">
        <f>'Acct Summary 7-8'!G20</f>
        <v>-8251</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321454</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321454</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322431</v>
      </c>
      <c r="C2634" s="2" t="s">
        <v>594</v>
      </c>
      <c r="D2634" s="2" t="str">
        <f t="shared" si="40"/>
        <v>Error?</v>
      </c>
    </row>
    <row r="2635" spans="1:4" x14ac:dyDescent="0.2">
      <c r="A2635" s="5">
        <v>2574</v>
      </c>
      <c r="B2635" s="138">
        <f>'Acct Summary 7-8'!E17</f>
        <v>322431</v>
      </c>
      <c r="C2635" s="2" t="s">
        <v>594</v>
      </c>
      <c r="D2635" s="2" t="str">
        <f t="shared" si="40"/>
        <v>Error?</v>
      </c>
    </row>
    <row r="2636" spans="1:4" x14ac:dyDescent="0.2">
      <c r="A2636" s="5">
        <v>2575</v>
      </c>
      <c r="B2636" s="138">
        <f>'Acct Summary 7-8'!E20</f>
        <v>-977</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677953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69750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677953</v>
      </c>
      <c r="D2912" s="2" t="str">
        <f t="shared" si="44"/>
        <v>Error?</v>
      </c>
    </row>
    <row r="2913" spans="1:4" x14ac:dyDescent="0.2">
      <c r="A2913" s="5">
        <v>2852</v>
      </c>
      <c r="B2913" s="138">
        <f>'Assets-Liab 5-6'!I41</f>
        <v>677953</v>
      </c>
      <c r="C2913" s="2" t="s">
        <v>594</v>
      </c>
      <c r="D2913" s="2" t="str">
        <f t="shared" si="44"/>
        <v>Error?</v>
      </c>
    </row>
    <row r="2914" spans="1:4" x14ac:dyDescent="0.2">
      <c r="A2914" s="5">
        <v>2853</v>
      </c>
      <c r="B2914" s="138">
        <f>'Assets-Liab 5-6'!L33</f>
        <v>69750</v>
      </c>
      <c r="D2914" s="2" t="str">
        <f t="shared" si="44"/>
        <v>Error?</v>
      </c>
    </row>
    <row r="2915" spans="1:4" x14ac:dyDescent="0.2">
      <c r="A2915" s="10">
        <v>2854</v>
      </c>
      <c r="D2915" s="2" t="str">
        <f t="shared" si="44"/>
        <v>OK</v>
      </c>
    </row>
    <row r="2916" spans="1:4" x14ac:dyDescent="0.2">
      <c r="A2916" s="5">
        <v>2855</v>
      </c>
      <c r="B2916" s="138">
        <f>'Assets-Liab 5-6'!L34</f>
        <v>69750</v>
      </c>
      <c r="C2916" s="2" t="s">
        <v>594</v>
      </c>
      <c r="D2916" s="2" t="str">
        <f t="shared" si="44"/>
        <v>Error?</v>
      </c>
    </row>
    <row r="2917" spans="1:4" x14ac:dyDescent="0.2">
      <c r="A2917" s="5">
        <v>2856</v>
      </c>
      <c r="B2917" s="138">
        <f>'Assets-Liab 5-6'!L41</f>
        <v>69750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80618</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80618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15120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76</v>
      </c>
      <c r="D3057" s="2" t="str">
        <f t="shared" si="46"/>
        <v>Error?</v>
      </c>
    </row>
    <row r="3058" spans="1:4" x14ac:dyDescent="0.2">
      <c r="A3058" s="5">
        <v>2997</v>
      </c>
      <c r="B3058" s="138">
        <f>'Expenditures 15-22'!F10</f>
        <v>3066</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3142</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27953</v>
      </c>
      <c r="C3225" s="2" t="s">
        <v>594</v>
      </c>
      <c r="D3225" s="2" t="str">
        <f t="shared" si="49"/>
        <v>Error?</v>
      </c>
    </row>
    <row r="3226" spans="1:4" x14ac:dyDescent="0.2">
      <c r="A3226" s="5">
        <v>3165</v>
      </c>
      <c r="B3226" s="138">
        <f>'Acct Summary 7-8'!I8</f>
        <v>27953</v>
      </c>
      <c r="C3226" s="2" t="s">
        <v>594</v>
      </c>
      <c r="D3226" s="2" t="str">
        <f t="shared" si="49"/>
        <v>Error?</v>
      </c>
    </row>
    <row r="3227" spans="1:4" x14ac:dyDescent="0.2">
      <c r="A3227" s="5">
        <v>3166</v>
      </c>
      <c r="B3227" s="138">
        <f>'Acct Summary 7-8'!I20</f>
        <v>27953</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334973</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334973</v>
      </c>
      <c r="C3232" s="2" t="s">
        <v>594</v>
      </c>
      <c r="D3232" s="2" t="str">
        <f t="shared" si="49"/>
        <v>Error?</v>
      </c>
    </row>
    <row r="3233" spans="1:4" x14ac:dyDescent="0.2">
      <c r="A3233" s="5">
        <v>3172</v>
      </c>
      <c r="B3233" s="138">
        <f>'Acct Summary 7-8'!C78</f>
        <v>318707</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50000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50000</v>
      </c>
      <c r="C3238" s="2" t="s">
        <v>594</v>
      </c>
      <c r="D3238" s="2" t="str">
        <f t="shared" si="49"/>
        <v>Error?</v>
      </c>
    </row>
    <row r="3239" spans="1:4" x14ac:dyDescent="0.2">
      <c r="A3239" s="5">
        <v>3178</v>
      </c>
      <c r="B3239" s="138">
        <f>'Acct Summary 7-8'!D78</f>
        <v>-11271</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50000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50000</v>
      </c>
      <c r="C3255" s="2" t="s">
        <v>594</v>
      </c>
      <c r="D3255" s="2" t="str">
        <f t="shared" si="49"/>
        <v>Error?</v>
      </c>
    </row>
    <row r="3256" spans="1:4" x14ac:dyDescent="0.2">
      <c r="A3256" s="5">
        <v>3195</v>
      </c>
      <c r="B3256" s="138">
        <f>'Acct Summary 7-8'!F78</f>
        <v>-8689</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-8251</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-977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590000</v>
      </c>
      <c r="C3317" s="2" t="s">
        <v>594</v>
      </c>
      <c r="D3317" s="2" t="str">
        <f t="shared" si="50"/>
        <v>Error?</v>
      </c>
    </row>
    <row r="3318" spans="1:4" x14ac:dyDescent="0.2">
      <c r="A3318" s="5">
        <v>3257</v>
      </c>
      <c r="B3318" s="138">
        <f>'Acct Summary 7-8'!I76</f>
        <v>434973</v>
      </c>
      <c r="C3318" s="2" t="s">
        <v>594</v>
      </c>
      <c r="D3318" s="2" t="str">
        <f t="shared" si="50"/>
        <v>Error?</v>
      </c>
    </row>
    <row r="3319" spans="1:4" x14ac:dyDescent="0.2">
      <c r="A3319" s="5">
        <v>3258</v>
      </c>
      <c r="B3319" s="138">
        <f>'Acct Summary 7-8'!I77</f>
        <v>155027</v>
      </c>
      <c r="C3319" s="2" t="s">
        <v>594</v>
      </c>
      <c r="D3319" s="2" t="str">
        <f t="shared" si="50"/>
        <v>Error?</v>
      </c>
    </row>
    <row r="3320" spans="1:4" x14ac:dyDescent="0.2">
      <c r="A3320" s="5">
        <v>3259</v>
      </c>
      <c r="B3320" s="138">
        <f>'Acct Summary 7-8'!I78</f>
        <v>182980</v>
      </c>
      <c r="C3320" s="2" t="s">
        <v>594</v>
      </c>
      <c r="D3320" s="2" t="str">
        <f t="shared" si="50"/>
        <v>Error?</v>
      </c>
    </row>
    <row r="3321" spans="1:4" x14ac:dyDescent="0.2">
      <c r="A3321" s="5">
        <v>3260</v>
      </c>
      <c r="B3321" s="138">
        <f>'Acct Summary 7-8'!I79</f>
        <v>494973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677953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47435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14040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238196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497</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300168</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9920</v>
      </c>
      <c r="D3387" s="2" t="str">
        <f t="shared" si="51"/>
        <v>Error?</v>
      </c>
    </row>
    <row r="3388" spans="1:4" x14ac:dyDescent="0.2">
      <c r="A3388" s="5">
        <v>3327</v>
      </c>
      <c r="B3388" s="138">
        <f>'Expenditures 15-22'!D217</f>
        <v>688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9920</v>
      </c>
      <c r="C3390" s="2" t="s">
        <v>594</v>
      </c>
      <c r="D3390" s="2" t="str">
        <f t="shared" si="51"/>
        <v>Error?</v>
      </c>
    </row>
    <row r="3391" spans="1:4" x14ac:dyDescent="0.2">
      <c r="A3391" s="5">
        <v>3330</v>
      </c>
      <c r="B3391" s="138">
        <f>'Expenditures 15-22'!K217</f>
        <v>688</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1186444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118642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4176</v>
      </c>
      <c r="D3417" s="2" t="str">
        <f t="shared" si="52"/>
        <v>Error?</v>
      </c>
    </row>
    <row r="3418" spans="1:4" x14ac:dyDescent="0.2">
      <c r="A3418" s="10">
        <v>3357</v>
      </c>
      <c r="D3418" s="2" t="str">
        <f t="shared" si="52"/>
        <v>OK</v>
      </c>
    </row>
    <row r="3419" spans="1:4" x14ac:dyDescent="0.2">
      <c r="A3419" s="5">
        <v>3358</v>
      </c>
      <c r="B3419" s="138">
        <f>'Assets-Liab 5-6'!F4</f>
        <v>57965</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97302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200</v>
      </c>
      <c r="D3425" s="2" t="str">
        <f t="shared" si="52"/>
        <v>Error?</v>
      </c>
    </row>
    <row r="3426" spans="1:4" x14ac:dyDescent="0.2">
      <c r="A3426" s="10">
        <v>3365</v>
      </c>
      <c r="D3426" s="2" t="str">
        <f t="shared" si="52"/>
        <v>OK</v>
      </c>
    </row>
    <row r="3427" spans="1:4" x14ac:dyDescent="0.2">
      <c r="A3427" s="5">
        <v>3366</v>
      </c>
      <c r="B3427" s="138">
        <f>'Assets-Liab 5-6'!I4</f>
        <v>637953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69750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36389</v>
      </c>
      <c r="C3446" s="2" t="s">
        <v>594</v>
      </c>
      <c r="D3446" s="2" t="str">
        <f t="shared" si="52"/>
        <v>Error?</v>
      </c>
    </row>
    <row r="3447" spans="1:4" x14ac:dyDescent="0.2">
      <c r="A3447" s="5">
        <v>3386</v>
      </c>
      <c r="B3447" s="138">
        <f>'Tax Sched 23'!D16</f>
        <v>36389</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7921</v>
      </c>
      <c r="C3449" s="2" t="s">
        <v>594</v>
      </c>
      <c r="D3449" s="2" t="str">
        <f t="shared" si="52"/>
        <v>Error?</v>
      </c>
    </row>
    <row r="3450" spans="1:4" x14ac:dyDescent="0.2">
      <c r="A3450" s="5">
        <v>3389</v>
      </c>
      <c r="B3450" s="138">
        <f>'Tax Sched 23'!E16</f>
        <v>7921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21888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21888</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21888</v>
      </c>
      <c r="D3567" s="2" t="str">
        <f t="shared" si="54"/>
        <v>Error?</v>
      </c>
    </row>
    <row r="3568" spans="1:4" x14ac:dyDescent="0.2">
      <c r="A3568" s="5">
        <v>3507</v>
      </c>
      <c r="B3568" s="138">
        <f>'Assets-Liab 5-6'!K41</f>
        <v>21888</v>
      </c>
      <c r="C3568" s="2" t="s">
        <v>594</v>
      </c>
      <c r="D3568" s="2" t="str">
        <f t="shared" si="54"/>
        <v>Error?</v>
      </c>
    </row>
    <row r="3569" spans="1:4" x14ac:dyDescent="0.2">
      <c r="A3569" s="5">
        <v>3508</v>
      </c>
      <c r="B3569" s="138">
        <f>'Acct Summary 7-8'!K4</f>
        <v>27952</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27952</v>
      </c>
      <c r="C3571" s="2" t="s">
        <v>594</v>
      </c>
      <c r="D3571" s="2" t="str">
        <f t="shared" si="54"/>
        <v>Error?</v>
      </c>
    </row>
    <row r="3572" spans="1:4" x14ac:dyDescent="0.2">
      <c r="A3572" s="5">
        <v>3511</v>
      </c>
      <c r="B3572" s="138">
        <f>'Acct Summary 7-8'!K13</f>
        <v>10505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10505</v>
      </c>
      <c r="C3575" s="2" t="s">
        <v>594</v>
      </c>
      <c r="D3575" s="2" t="str">
        <f t="shared" si="54"/>
        <v>Error?</v>
      </c>
    </row>
    <row r="3576" spans="1:4" x14ac:dyDescent="0.2">
      <c r="A3576" s="5">
        <v>3515</v>
      </c>
      <c r="B3576" s="138">
        <f>'Acct Summary 7-8'!K20</f>
        <v>17447</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17447</v>
      </c>
      <c r="C3588" s="2" t="s">
        <v>594</v>
      </c>
      <c r="D3588" s="2" t="str">
        <f t="shared" si="55"/>
        <v>Error?</v>
      </c>
    </row>
    <row r="3589" spans="1:4" x14ac:dyDescent="0.2">
      <c r="A3589" s="5">
        <v>3528</v>
      </c>
      <c r="B3589" s="138">
        <f>'Acct Summary 7-8'!K79</f>
        <v>4441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21888</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10505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10505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10505</v>
      </c>
      <c r="C3635" s="2" t="s">
        <v>594</v>
      </c>
      <c r="D3635" s="2" t="str">
        <f t="shared" si="55"/>
        <v>Error?</v>
      </c>
    </row>
    <row r="3636" spans="1:4" x14ac:dyDescent="0.2">
      <c r="A3636" s="5">
        <v>3575</v>
      </c>
      <c r="B3636" s="138">
        <f>'Expenditures 15-22'!E367</f>
        <v>10505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10505</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10505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10505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10505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17447</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27952</v>
      </c>
      <c r="C3725" s="2" t="s">
        <v>594</v>
      </c>
      <c r="D3725" s="2" t="str">
        <f t="shared" si="57"/>
        <v>Error?</v>
      </c>
    </row>
    <row r="3726" spans="1:4" x14ac:dyDescent="0.2">
      <c r="A3726" s="5">
        <v>3665</v>
      </c>
      <c r="B3726" s="138">
        <f>'Tax Sched 23'!D13</f>
        <v>27952</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28189</v>
      </c>
      <c r="C3728" s="2" t="s">
        <v>594</v>
      </c>
      <c r="D3728" s="2" t="str">
        <f t="shared" si="57"/>
        <v>Error?</v>
      </c>
    </row>
    <row r="3729" spans="1:4" x14ac:dyDescent="0.2">
      <c r="A3729" s="5">
        <v>3668</v>
      </c>
      <c r="B3729" s="138">
        <f>'Tax Sched 23'!E13</f>
        <v>28189</v>
      </c>
      <c r="D3729" s="2" t="str">
        <f t="shared" si="57"/>
        <v>Error?</v>
      </c>
    </row>
    <row r="3730" spans="1:4" x14ac:dyDescent="0.2">
      <c r="A3730" s="5">
        <v>3669</v>
      </c>
      <c r="B3730" s="138">
        <f>'ICR Computation 30'!E10</f>
        <v>63594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965817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3121444</v>
      </c>
      <c r="C4122" s="2" t="s">
        <v>594</v>
      </c>
      <c r="D4122" s="2" t="str">
        <f t="shared" si="63"/>
        <v>Error?</v>
      </c>
    </row>
    <row r="4123" spans="1:4" x14ac:dyDescent="0.2">
      <c r="A4123" s="5">
        <v>4062</v>
      </c>
      <c r="B4123" s="138">
        <f>'Acct Summary 7-8'!D10</f>
        <v>376373</v>
      </c>
      <c r="C4123" s="2" t="s">
        <v>594</v>
      </c>
      <c r="D4123" s="2" t="str">
        <f t="shared" si="63"/>
        <v>Error?</v>
      </c>
    </row>
    <row r="4124" spans="1:4" x14ac:dyDescent="0.2">
      <c r="A4124" s="5">
        <v>4063</v>
      </c>
      <c r="B4124" s="138">
        <f>'Acct Summary 7-8'!E10</f>
        <v>321454</v>
      </c>
      <c r="C4124" s="2" t="s">
        <v>594</v>
      </c>
      <c r="D4124" s="2" t="str">
        <f t="shared" si="63"/>
        <v>Error?</v>
      </c>
    </row>
    <row r="4125" spans="1:4" x14ac:dyDescent="0.2">
      <c r="A4125" s="5">
        <v>4064</v>
      </c>
      <c r="B4125" s="138">
        <f>'Acct Summary 7-8'!F10</f>
        <v>266244</v>
      </c>
      <c r="C4125" s="2" t="s">
        <v>594</v>
      </c>
      <c r="D4125" s="2" t="str">
        <f t="shared" si="63"/>
        <v>Error?</v>
      </c>
    </row>
    <row r="4126" spans="1:4" x14ac:dyDescent="0.2">
      <c r="A4126" s="5">
        <v>4065</v>
      </c>
      <c r="B4126" s="138">
        <f>'Acct Summary 7-8'!G10</f>
        <v>52456</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27953</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27952</v>
      </c>
      <c r="C4130" s="2" t="s">
        <v>594</v>
      </c>
      <c r="D4130" s="2" t="str">
        <f t="shared" si="63"/>
        <v>Error?</v>
      </c>
    </row>
    <row r="4131" spans="1:4" x14ac:dyDescent="0.2">
      <c r="A4131" s="5">
        <v>4070</v>
      </c>
      <c r="B4131" s="138">
        <f>'Acct Summary 7-8'!C18</f>
        <v>965817</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3137710</v>
      </c>
      <c r="C4136" s="2" t="s">
        <v>594</v>
      </c>
      <c r="D4136" s="2" t="str">
        <f t="shared" si="63"/>
        <v>Error?</v>
      </c>
    </row>
    <row r="4137" spans="1:4" x14ac:dyDescent="0.2">
      <c r="A4137" s="5">
        <v>4076</v>
      </c>
      <c r="B4137" s="138">
        <f>'Acct Summary 7-8'!D19</f>
        <v>437644</v>
      </c>
      <c r="C4137" s="2" t="s">
        <v>594</v>
      </c>
      <c r="D4137" s="2" t="str">
        <f t="shared" si="63"/>
        <v>Error?</v>
      </c>
    </row>
    <row r="4138" spans="1:4" x14ac:dyDescent="0.2">
      <c r="A4138" s="5">
        <v>4077</v>
      </c>
      <c r="B4138" s="138">
        <f>'Acct Summary 7-8'!E19</f>
        <v>322431</v>
      </c>
      <c r="C4138" s="2" t="s">
        <v>594</v>
      </c>
      <c r="D4138" s="2" t="str">
        <f t="shared" si="63"/>
        <v>Error?</v>
      </c>
    </row>
    <row r="4139" spans="1:4" x14ac:dyDescent="0.2">
      <c r="A4139" s="5">
        <v>4078</v>
      </c>
      <c r="B4139" s="138">
        <f>'Acct Summary 7-8'!F19</f>
        <v>324933</v>
      </c>
      <c r="C4139" s="2" t="s">
        <v>594</v>
      </c>
      <c r="D4139" s="2" t="str">
        <f t="shared" si="63"/>
        <v>Error?</v>
      </c>
    </row>
    <row r="4140" spans="1:4" x14ac:dyDescent="0.2">
      <c r="A4140" s="5">
        <v>4079</v>
      </c>
      <c r="B4140" s="138">
        <f>'Acct Summary 7-8'!G19</f>
        <v>60707</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10505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760000</v>
      </c>
      <c r="C4171" s="2" t="s">
        <v>594</v>
      </c>
      <c r="D4171" s="2" t="str">
        <f t="shared" si="64"/>
        <v>Error?</v>
      </c>
    </row>
    <row r="4172" spans="1:4" x14ac:dyDescent="0.2">
      <c r="A4172" s="5">
        <v>4111</v>
      </c>
      <c r="B4172" s="138">
        <f>'Short-Term Long-Term Debt 24'!J49</f>
        <v>755824</v>
      </c>
      <c r="C4172" s="2" t="s">
        <v>594</v>
      </c>
      <c r="D4172" s="2" t="str">
        <f t="shared" si="64"/>
        <v>Error?</v>
      </c>
    </row>
    <row r="4173" spans="1:4" x14ac:dyDescent="0.2">
      <c r="A4173" s="5">
        <v>4112</v>
      </c>
      <c r="B4173" s="138">
        <f>'Short-Term Long-Term Debt 24'!H49</f>
        <v>305000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15120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15120</v>
      </c>
      <c r="C4202" s="2" t="s">
        <v>594</v>
      </c>
      <c r="D4202" s="2" t="str">
        <f t="shared" si="64"/>
        <v>Error?</v>
      </c>
    </row>
    <row r="4203" spans="1:4" x14ac:dyDescent="0.2">
      <c r="A4203" s="5">
        <v>4142</v>
      </c>
      <c r="B4203" s="138">
        <f>'Expenditures 15-22'!E139</f>
        <v>15120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1220</v>
      </c>
      <c r="C4265" s="2" t="s">
        <v>594</v>
      </c>
      <c r="D4265" s="2" t="str">
        <f t="shared" si="65"/>
        <v>Error?</v>
      </c>
      <c r="E4265" s="128"/>
    </row>
    <row r="4266" spans="1:5" x14ac:dyDescent="0.2">
      <c r="A4266" s="12">
        <v>4205</v>
      </c>
      <c r="B4266" s="138">
        <f>('FP Info 3'!F10)*100000</f>
        <v>250</v>
      </c>
      <c r="C4266" s="2" t="s">
        <v>594</v>
      </c>
      <c r="D4266" s="2" t="str">
        <f t="shared" si="65"/>
        <v>Error?</v>
      </c>
      <c r="E4266" s="128"/>
    </row>
    <row r="4267" spans="1:5" x14ac:dyDescent="0.2">
      <c r="A4267" s="12">
        <v>4206</v>
      </c>
      <c r="B4267" s="138">
        <f>('FP Info 3'!H10)*100000</f>
        <v>119.99999999999999</v>
      </c>
      <c r="C4267" s="2" t="s">
        <v>594</v>
      </c>
      <c r="D4267" s="2" t="str">
        <f t="shared" si="65"/>
        <v>Error?</v>
      </c>
      <c r="E4267" s="128"/>
    </row>
    <row r="4268" spans="1:5" x14ac:dyDescent="0.2">
      <c r="A4268" s="12">
        <v>4207</v>
      </c>
      <c r="B4268" s="138">
        <f>('FP Info 3'!J10)*100000</f>
        <v>1590</v>
      </c>
      <c r="C4268" s="2" t="s">
        <v>594</v>
      </c>
      <c r="D4268" s="2" t="str">
        <f t="shared" si="65"/>
        <v>Error?</v>
      </c>
    </row>
    <row r="4269" spans="1:5" x14ac:dyDescent="0.2">
      <c r="A4269" s="12">
        <v>4208</v>
      </c>
      <c r="B4269" s="138">
        <f>'FP Info 3'!J16</f>
        <v>2001004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1000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3265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56377168</v>
      </c>
      <c r="D4995" s="2" t="str">
        <f t="shared" si="77"/>
        <v>Error?</v>
      </c>
    </row>
    <row r="4996" spans="1:4" x14ac:dyDescent="0.2">
      <c r="A4996" s="12">
        <v>4935</v>
      </c>
      <c r="B4996" s="138">
        <f>'FP Info 3'!H31</f>
        <v>3890024.5920000002</v>
      </c>
      <c r="D4996" s="2" t="str">
        <f t="shared" si="77"/>
        <v>Error?</v>
      </c>
    </row>
    <row r="4997" spans="1:4" x14ac:dyDescent="0.2">
      <c r="A4997" s="12">
        <v>4936</v>
      </c>
      <c r="B4997" s="138">
        <f>'FP Info 3'!H37</f>
        <v>760000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682041</v>
      </c>
      <c r="D5061" s="2" t="str">
        <f t="shared" si="78"/>
        <v>Error?</v>
      </c>
    </row>
    <row r="5062" spans="1:4" x14ac:dyDescent="0.2">
      <c r="A5062" s="10">
        <v>5001</v>
      </c>
      <c r="D5062" s="2" t="str">
        <f t="shared" si="78"/>
        <v>OK</v>
      </c>
    </row>
    <row r="5063" spans="1:4" x14ac:dyDescent="0.2">
      <c r="A5063" s="5">
        <v>5002</v>
      </c>
      <c r="B5063" s="138">
        <f>'Revenues 9-14'!C7</f>
        <v>11181</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693222</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57267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57267</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4001</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36000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40001</v>
      </c>
      <c r="C5087" s="2" t="s">
        <v>594</v>
      </c>
      <c r="D5087" s="2" t="str">
        <f t="shared" si="78"/>
        <v>Error?</v>
      </c>
    </row>
    <row r="5088" spans="1:4" x14ac:dyDescent="0.2">
      <c r="A5088" s="5">
        <v>5027</v>
      </c>
      <c r="B5088" s="138">
        <f>'Revenues 9-14'!C65</f>
        <v>11046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11046</v>
      </c>
      <c r="C5090" s="2" t="s">
        <v>594</v>
      </c>
      <c r="D5090" s="2" t="str">
        <f t="shared" si="78"/>
        <v>Error?</v>
      </c>
    </row>
    <row r="5091" spans="1:4" x14ac:dyDescent="0.2">
      <c r="A5091" s="5">
        <v>5030</v>
      </c>
      <c r="B5091" s="138">
        <f>'Revenues 9-14'!C70</f>
        <v>368</v>
      </c>
      <c r="D5091" s="2" t="str">
        <f t="shared" si="78"/>
        <v>Error?</v>
      </c>
    </row>
    <row r="5092" spans="1:4" x14ac:dyDescent="0.2">
      <c r="A5092" s="5">
        <v>5031</v>
      </c>
      <c r="B5092" s="138">
        <f>'Revenues 9-14'!C71</f>
        <v>47141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850</v>
      </c>
      <c r="D5094" s="2" t="str">
        <f t="shared" si="78"/>
        <v>Error?</v>
      </c>
    </row>
    <row r="5095" spans="1:4" x14ac:dyDescent="0.2">
      <c r="A5095" s="5">
        <v>5034</v>
      </c>
      <c r="B5095" s="138">
        <f>'Revenues 9-14'!C74</f>
        <v>2591</v>
      </c>
      <c r="D5095" s="2" t="str">
        <f t="shared" si="78"/>
        <v>Error?</v>
      </c>
    </row>
    <row r="5096" spans="1:4" x14ac:dyDescent="0.2">
      <c r="A5096" s="5">
        <v>5035</v>
      </c>
      <c r="B5096" s="138">
        <f>'Revenues 9-14'!C75</f>
        <v>56916</v>
      </c>
      <c r="C5096" s="2" t="s">
        <v>594</v>
      </c>
      <c r="D5096" s="2" t="str">
        <f t="shared" si="78"/>
        <v>Error?</v>
      </c>
    </row>
    <row r="5097" spans="1:4" x14ac:dyDescent="0.2">
      <c r="A5097" s="5">
        <v>5036</v>
      </c>
      <c r="B5097" s="138">
        <f>'Revenues 9-14'!C77</f>
        <v>10154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19759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29913</v>
      </c>
      <c r="C5102" s="2" t="s">
        <v>594</v>
      </c>
      <c r="D5102" s="2" t="str">
        <f t="shared" si="78"/>
        <v>Error?</v>
      </c>
    </row>
    <row r="5103" spans="1:4" x14ac:dyDescent="0.2">
      <c r="A5103" s="5">
        <v>5042</v>
      </c>
      <c r="B5103" s="138">
        <f>'Revenues 9-14'!C84</f>
        <v>8905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4087</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12992</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142374</v>
      </c>
      <c r="D5115" s="2" t="str">
        <f t="shared" si="78"/>
        <v>Error?</v>
      </c>
    </row>
    <row r="5116" spans="1:4" x14ac:dyDescent="0.2">
      <c r="A5116" s="5">
        <v>5055</v>
      </c>
      <c r="B5116" s="138">
        <f>'Revenues 9-14'!C99</f>
        <v>18095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18414</v>
      </c>
      <c r="D5119" s="2" t="str">
        <f t="shared" ref="D5119:D5182" si="79">IF(ISBLANK(B5119),"OK",IF(A5119-B5119=0,"OK","Error?"))</f>
        <v>Error?</v>
      </c>
    </row>
    <row r="5120" spans="1:4" x14ac:dyDescent="0.2">
      <c r="A5120" s="5">
        <v>5059</v>
      </c>
      <c r="B5120" s="138">
        <f>'Revenues 9-14'!C108</f>
        <v>339659</v>
      </c>
      <c r="C5120" s="2" t="s">
        <v>594</v>
      </c>
      <c r="D5120" s="2" t="str">
        <f t="shared" si="79"/>
        <v>Error?</v>
      </c>
    </row>
    <row r="5121" spans="1:4" x14ac:dyDescent="0.2">
      <c r="A5121" s="5">
        <v>5060</v>
      </c>
      <c r="B5121" s="138">
        <f>'Revenues 9-14'!C109</f>
        <v>1241016</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693302</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693302</v>
      </c>
      <c r="C5132" s="2" t="s">
        <v>594</v>
      </c>
      <c r="D5132" s="2" t="str">
        <f t="shared" si="79"/>
        <v>Error?</v>
      </c>
    </row>
    <row r="5133" spans="1:4" x14ac:dyDescent="0.2">
      <c r="A5133" s="5">
        <v>5072</v>
      </c>
      <c r="B5133" s="138">
        <f>'Revenues 9-14'!C124</f>
        <v>68356</v>
      </c>
      <c r="D5133" s="2" t="str">
        <f t="shared" si="79"/>
        <v>Error?</v>
      </c>
    </row>
    <row r="5134" spans="1:4" x14ac:dyDescent="0.2">
      <c r="A5134" s="5">
        <v>5073</v>
      </c>
      <c r="B5134" s="138">
        <f>'Revenues 9-14'!C125</f>
        <v>12682</v>
      </c>
      <c r="D5134" s="2" t="str">
        <f t="shared" si="79"/>
        <v>Error?</v>
      </c>
    </row>
    <row r="5135" spans="1:4" x14ac:dyDescent="0.2">
      <c r="A5135" s="5">
        <v>5074</v>
      </c>
      <c r="B5135" s="138">
        <f>'Revenues 9-14'!C126</f>
        <v>17933</v>
      </c>
      <c r="D5135" s="2" t="str">
        <f t="shared" si="79"/>
        <v>Error?</v>
      </c>
    </row>
    <row r="5136" spans="1:4" x14ac:dyDescent="0.2">
      <c r="A5136" s="10">
        <v>5075</v>
      </c>
      <c r="D5136" s="2" t="str">
        <f t="shared" si="79"/>
        <v>OK</v>
      </c>
    </row>
    <row r="5137" spans="1:4" x14ac:dyDescent="0.2">
      <c r="A5137" s="5">
        <v>5076</v>
      </c>
      <c r="B5137" s="138">
        <f>'Revenues 9-14'!C127</f>
        <v>42732</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1343</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143046</v>
      </c>
      <c r="C5147" s="2" t="s">
        <v>594</v>
      </c>
      <c r="D5147" s="2" t="str">
        <f t="shared" si="79"/>
        <v>Error?</v>
      </c>
    </row>
    <row r="5148" spans="1:4" x14ac:dyDescent="0.2">
      <c r="A5148" s="5">
        <v>5087</v>
      </c>
      <c r="B5148" s="138">
        <f>'Revenues 9-14'!C133</f>
        <v>8496</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8496</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411</v>
      </c>
      <c r="D5167" s="2" t="str">
        <f t="shared" si="79"/>
        <v>Error?</v>
      </c>
    </row>
    <row r="5168" spans="1:4" x14ac:dyDescent="0.2">
      <c r="A5168" s="5">
        <v>5107</v>
      </c>
      <c r="B5168" s="138">
        <f>'Revenues 9-14'!C147</f>
        <v>9394</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161347</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854649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24715</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4937</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29652</v>
      </c>
      <c r="C5246" s="2" t="s">
        <v>594</v>
      </c>
      <c r="D5246" s="2" t="str">
        <f t="shared" si="80"/>
        <v>Error?</v>
      </c>
    </row>
    <row r="5247" spans="1:4" x14ac:dyDescent="0.2">
      <c r="A5247" s="5">
        <v>5186</v>
      </c>
      <c r="B5247" s="138">
        <f>'Revenues 9-14'!C203</f>
        <v>5831</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1000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5831</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20214</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20214</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59962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59962</v>
      </c>
      <c r="C5326" s="2" t="s">
        <v>594</v>
      </c>
      <c r="D5326" s="2" t="str">
        <f t="shared" si="82"/>
        <v>Error?</v>
      </c>
    </row>
    <row r="5327" spans="1:4" x14ac:dyDescent="0.2">
      <c r="A5327" s="5">
        <v>5266</v>
      </c>
      <c r="B5327" s="138">
        <f>'Revenues 9-14'!C275</f>
        <v>2155627</v>
      </c>
      <c r="C5327" s="2" t="s">
        <v>594</v>
      </c>
      <c r="D5327" s="2" t="str">
        <f t="shared" si="82"/>
        <v>Error?</v>
      </c>
    </row>
    <row r="5328" spans="1:4" x14ac:dyDescent="0.2">
      <c r="A5328" s="5">
        <v>5267</v>
      </c>
      <c r="B5328" s="138">
        <f>'Revenues 9-14'!D5</f>
        <v>139763</v>
      </c>
      <c r="D5328" s="2" t="str">
        <f t="shared" si="82"/>
        <v>Error?</v>
      </c>
    </row>
    <row r="5329" spans="1:4" x14ac:dyDescent="0.2">
      <c r="A5329" s="10">
        <v>5268</v>
      </c>
      <c r="D5329" s="2" t="str">
        <f t="shared" si="82"/>
        <v>OK</v>
      </c>
    </row>
    <row r="5330" spans="1:4" x14ac:dyDescent="0.2">
      <c r="A5330" s="5">
        <v>5269</v>
      </c>
      <c r="B5330" s="138">
        <f>'Revenues 9-14'!D6</f>
        <v>27952</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167715</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11825</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910</v>
      </c>
      <c r="D5354" s="2" t="str">
        <f t="shared" si="82"/>
        <v>Error?</v>
      </c>
    </row>
    <row r="5355" spans="1:4" x14ac:dyDescent="0.2">
      <c r="A5355" s="5">
        <v>5294</v>
      </c>
      <c r="B5355" s="138">
        <f>'Revenues 9-14'!D108</f>
        <v>208658</v>
      </c>
      <c r="C5355" s="2" t="s">
        <v>594</v>
      </c>
      <c r="D5355" s="2" t="str">
        <f t="shared" si="82"/>
        <v>Error?</v>
      </c>
    </row>
    <row r="5356" spans="1:4" x14ac:dyDescent="0.2">
      <c r="A5356" s="5">
        <v>5295</v>
      </c>
      <c r="B5356" s="138">
        <f>'Revenues 9-14'!D109</f>
        <v>376373</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376373</v>
      </c>
      <c r="C5508" s="2" t="s">
        <v>594</v>
      </c>
      <c r="D5508" s="2" t="str">
        <f t="shared" si="85"/>
        <v>Error?</v>
      </c>
    </row>
    <row r="5509" spans="1:4" x14ac:dyDescent="0.2">
      <c r="A5509" s="5">
        <v>5448</v>
      </c>
      <c r="B5509" s="138">
        <f>'Revenues 9-14'!E5</f>
        <v>321454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321454</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321454</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321454</v>
      </c>
      <c r="C5552" s="2" t="s">
        <v>594</v>
      </c>
      <c r="D5552" s="2" t="str">
        <f t="shared" si="85"/>
        <v>Error?</v>
      </c>
    </row>
    <row r="5553" spans="1:4" x14ac:dyDescent="0.2">
      <c r="A5553" s="5">
        <v>5492</v>
      </c>
      <c r="B5553" s="138">
        <f>'Revenues 9-14'!F5</f>
        <v>67086</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67086</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67086</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56514</v>
      </c>
      <c r="D5615" s="2" t="str">
        <f t="shared" si="86"/>
        <v>Error?</v>
      </c>
    </row>
    <row r="5616" spans="1:4" x14ac:dyDescent="0.2">
      <c r="A5616" s="10">
        <v>5555</v>
      </c>
      <c r="D5616" s="2" t="str">
        <f t="shared" si="86"/>
        <v>OK</v>
      </c>
    </row>
    <row r="5617" spans="1:4" x14ac:dyDescent="0.2">
      <c r="A5617" s="5">
        <v>5556</v>
      </c>
      <c r="B5617" s="138">
        <f>'Revenues 9-14'!F152</f>
        <v>142644</v>
      </c>
      <c r="D5617" s="2" t="str">
        <f t="shared" si="86"/>
        <v>Error?</v>
      </c>
    </row>
    <row r="5618" spans="1:4" x14ac:dyDescent="0.2">
      <c r="A5618" s="5">
        <v>5557</v>
      </c>
      <c r="B5618" s="138">
        <f>'Revenues 9-14'!F154</f>
        <v>199158</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199158</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199158</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266244</v>
      </c>
      <c r="C5720" s="2" t="s">
        <v>594</v>
      </c>
      <c r="D5720" s="2" t="str">
        <f t="shared" si="88"/>
        <v>Error?</v>
      </c>
    </row>
    <row r="5721" spans="1:4" x14ac:dyDescent="0.2">
      <c r="A5721" s="5">
        <v>5660</v>
      </c>
      <c r="B5721" s="138">
        <f>'Revenues 9-14'!G5</f>
        <v>16067</v>
      </c>
      <c r="D5721" s="2" t="str">
        <f t="shared" si="88"/>
        <v>Error?</v>
      </c>
    </row>
    <row r="5722" spans="1:4" x14ac:dyDescent="0.2">
      <c r="A5722" s="5">
        <v>5661</v>
      </c>
      <c r="B5722" s="138">
        <f>'Revenues 9-14'!G7</f>
        <v>0</v>
      </c>
      <c r="D5722" s="2" t="str">
        <f t="shared" si="88"/>
        <v>Error?</v>
      </c>
    </row>
    <row r="5723" spans="1:4" x14ac:dyDescent="0.2">
      <c r="A5723" s="5">
        <v>5662</v>
      </c>
      <c r="B5723" s="138">
        <f>'Revenues 9-14'!G8</f>
        <v>36389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52456</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52456</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27953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27953</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27953</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27952</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27952</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27952</v>
      </c>
      <c r="C6023" s="2" t="s">
        <v>594</v>
      </c>
      <c r="D6023" s="2" t="str">
        <f t="shared" si="93"/>
        <v>Error?</v>
      </c>
    </row>
    <row r="6024" spans="1:5" x14ac:dyDescent="0.2">
      <c r="A6024" s="5">
        <v>5963</v>
      </c>
      <c r="B6024" s="138">
        <f>'Revenues 9-14'!G109</f>
        <v>52456</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27953</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27952</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5966</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3577</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149.43</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40000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147954</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40000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147954</v>
      </c>
      <c r="D6215" s="2" t="str">
        <f t="shared" si="96"/>
        <v>Error?</v>
      </c>
      <c r="E6215" s="2" t="s">
        <v>199</v>
      </c>
    </row>
    <row r="6216" spans="1:5" x14ac:dyDescent="0.2">
      <c r="A6216">
        <v>6155</v>
      </c>
      <c r="B6216" s="138">
        <f>'Assets-Liab 5-6'!J41</f>
        <v>147954</v>
      </c>
      <c r="D6216" s="2" t="str">
        <f t="shared" si="96"/>
        <v>Error?</v>
      </c>
      <c r="E6216" s="2" t="s">
        <v>199</v>
      </c>
    </row>
    <row r="6217" spans="1:5" x14ac:dyDescent="0.2">
      <c r="A6217">
        <v>6156</v>
      </c>
      <c r="B6217" s="138">
        <f>'Assets-Liab 5-6'!J4</f>
        <v>147954</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153919</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153919</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153919</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137943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137943</v>
      </c>
      <c r="D6229" s="2" t="str">
        <f t="shared" si="96"/>
        <v>Error?</v>
      </c>
      <c r="E6229" s="2" t="s">
        <v>199</v>
      </c>
    </row>
    <row r="6230" spans="1:5" x14ac:dyDescent="0.2">
      <c r="A6230">
        <v>6169</v>
      </c>
      <c r="B6230" s="138">
        <f>'Acct Summary 7-8'!J20</f>
        <v>15976</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15976</v>
      </c>
      <c r="D6263" s="2" t="str">
        <f t="shared" si="96"/>
        <v>Error?</v>
      </c>
      <c r="E6263" s="2" t="s">
        <v>199</v>
      </c>
    </row>
    <row r="6264" spans="1:5" x14ac:dyDescent="0.2">
      <c r="A6264">
        <v>6203</v>
      </c>
      <c r="B6264" s="138">
        <f>'Acct Summary 7-8'!J79</f>
        <v>131978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147954</v>
      </c>
      <c r="D6266" s="2" t="str">
        <f t="shared" si="96"/>
        <v>Error?</v>
      </c>
      <c r="E6266" s="2" t="s">
        <v>199</v>
      </c>
    </row>
    <row r="6267" spans="1:5" x14ac:dyDescent="0.2">
      <c r="A6267">
        <v>6206</v>
      </c>
      <c r="B6267" s="138">
        <f>'Acct Summary 7-8'!C82</f>
        <v>318707</v>
      </c>
      <c r="D6267" s="2" t="str">
        <f t="shared" si="96"/>
        <v>Error?</v>
      </c>
      <c r="E6267" s="2" t="s">
        <v>199</v>
      </c>
    </row>
    <row r="6268" spans="1:5" x14ac:dyDescent="0.2">
      <c r="A6268">
        <v>6207</v>
      </c>
      <c r="B6268" s="138">
        <f>'Acct Summary 7-8'!D82</f>
        <v>-11271</v>
      </c>
      <c r="D6268" s="2" t="str">
        <f t="shared" si="96"/>
        <v>Error?</v>
      </c>
      <c r="E6268" s="2" t="s">
        <v>199</v>
      </c>
    </row>
    <row r="6269" spans="1:5" x14ac:dyDescent="0.2">
      <c r="A6269">
        <v>6208</v>
      </c>
      <c r="B6269" s="138">
        <f>'Acct Summary 7-8'!E82</f>
        <v>-977</v>
      </c>
      <c r="D6269" s="2" t="str">
        <f t="shared" si="96"/>
        <v>Error?</v>
      </c>
      <c r="E6269" s="2" t="s">
        <v>199</v>
      </c>
    </row>
    <row r="6270" spans="1:5" x14ac:dyDescent="0.2">
      <c r="A6270">
        <v>6209</v>
      </c>
      <c r="B6270" s="138">
        <f>'Acct Summary 7-8'!F82</f>
        <v>-8689</v>
      </c>
      <c r="D6270" s="2" t="str">
        <f t="shared" si="96"/>
        <v>Error?</v>
      </c>
      <c r="E6270" s="2" t="s">
        <v>199</v>
      </c>
    </row>
    <row r="6271" spans="1:5" x14ac:dyDescent="0.2">
      <c r="A6271">
        <v>6210</v>
      </c>
      <c r="B6271" s="138">
        <f>'Acct Summary 7-8'!G82</f>
        <v>-8251</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182980</v>
      </c>
      <c r="D6273" s="2" t="str">
        <f t="shared" si="97"/>
        <v>Error?</v>
      </c>
      <c r="E6273" s="2" t="s">
        <v>199</v>
      </c>
    </row>
    <row r="6274" spans="1:5" x14ac:dyDescent="0.2">
      <c r="A6274">
        <v>6213</v>
      </c>
      <c r="B6274" s="138">
        <f>'Acct Summary 7-8'!J82</f>
        <v>15976</v>
      </c>
      <c r="D6274" s="2" t="str">
        <f t="shared" si="97"/>
        <v>Error?</v>
      </c>
      <c r="E6274" s="2" t="s">
        <v>199</v>
      </c>
    </row>
    <row r="6275" spans="1:5" x14ac:dyDescent="0.2">
      <c r="A6275">
        <v>6214</v>
      </c>
      <c r="B6275" s="138">
        <f>'Acct Summary 7-8'!K82</f>
        <v>17447</v>
      </c>
      <c r="D6275" s="2" t="str">
        <f t="shared" si="97"/>
        <v>Error?</v>
      </c>
      <c r="E6275" s="2" t="s">
        <v>199</v>
      </c>
    </row>
    <row r="6276" spans="1:5" x14ac:dyDescent="0.2">
      <c r="A6276">
        <v>6215</v>
      </c>
      <c r="B6276" s="138">
        <f>'Acct Summary 7-8'!C83</f>
        <v>0.26862371928215745</v>
      </c>
      <c r="D6276" s="2" t="str">
        <f t="shared" si="97"/>
        <v>Error?</v>
      </c>
      <c r="E6276" s="2" t="s">
        <v>199</v>
      </c>
    </row>
    <row r="6277" spans="1:5" x14ac:dyDescent="0.2">
      <c r="A6277">
        <v>6216</v>
      </c>
      <c r="B6277" s="138">
        <f>'Acct Summary 7-8'!D83</f>
        <v>-9.500008428718329E-2</v>
      </c>
      <c r="D6277" s="2" t="str">
        <f t="shared" si="97"/>
        <v>Error?</v>
      </c>
      <c r="E6277" s="2" t="s">
        <v>199</v>
      </c>
    </row>
    <row r="6278" spans="1:5" x14ac:dyDescent="0.2">
      <c r="A6278">
        <v>6217</v>
      </c>
      <c r="B6278" s="138">
        <f>'Acct Summary 7-8'!E83</f>
        <v>-0.23395593869731801</v>
      </c>
      <c r="D6278" s="2" t="str">
        <f t="shared" si="97"/>
        <v>Error?</v>
      </c>
      <c r="E6278" s="2" t="s">
        <v>199</v>
      </c>
    </row>
    <row r="6279" spans="1:5" x14ac:dyDescent="0.2">
      <c r="A6279">
        <v>6218</v>
      </c>
      <c r="B6279" s="138">
        <f>'Acct Summary 7-8'!F83</f>
        <v>-0.48366267742833285</v>
      </c>
      <c r="D6279" s="2" t="str">
        <f t="shared" si="97"/>
        <v>Error?</v>
      </c>
      <c r="E6279" s="2" t="s">
        <v>199</v>
      </c>
    </row>
    <row r="6280" spans="1:5" x14ac:dyDescent="0.2">
      <c r="A6280">
        <v>6219</v>
      </c>
      <c r="B6280" s="138">
        <f>'Acct Summary 7-8'!G83</f>
        <v>-8.4797845881893485E-2</v>
      </c>
      <c r="D6280" s="2" t="str">
        <f t="shared" si="97"/>
        <v>Error?</v>
      </c>
      <c r="E6280" s="2" t="s">
        <v>199</v>
      </c>
    </row>
    <row r="6281" spans="1:5" x14ac:dyDescent="0.2">
      <c r="A6281">
        <v>6220</v>
      </c>
      <c r="B6281" s="138">
        <f>'Acct Summary 7-8'!H83</f>
        <v>0</v>
      </c>
      <c r="D6281" s="2" t="str">
        <f t="shared" si="97"/>
        <v>Error?</v>
      </c>
      <c r="E6281" s="2" t="s">
        <v>199</v>
      </c>
    </row>
    <row r="6282" spans="1:5" x14ac:dyDescent="0.2">
      <c r="A6282">
        <v>6221</v>
      </c>
      <c r="B6282" s="138">
        <f>'Acct Summary 7-8'!I83</f>
        <v>0.26990071583133346</v>
      </c>
      <c r="D6282" s="2" t="str">
        <f t="shared" si="97"/>
        <v>Error?</v>
      </c>
      <c r="E6282" s="2" t="s">
        <v>199</v>
      </c>
    </row>
    <row r="6283" spans="1:5" x14ac:dyDescent="0.2">
      <c r="A6283">
        <v>6222</v>
      </c>
      <c r="B6283" s="138">
        <f>'Acct Summary 7-8'!J83</f>
        <v>0.10797950714411236</v>
      </c>
      <c r="D6283" s="2" t="str">
        <f t="shared" si="97"/>
        <v>Error?</v>
      </c>
      <c r="E6283" s="2" t="s">
        <v>199</v>
      </c>
    </row>
    <row r="6284" spans="1:5" x14ac:dyDescent="0.2">
      <c r="A6284">
        <v>6223</v>
      </c>
      <c r="B6284" s="138">
        <f>'Acct Summary 7-8'!K83</f>
        <v>0.79710343567251463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151899</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151899</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156086</v>
      </c>
      <c r="D6330" s="2" t="str">
        <f t="shared" si="97"/>
        <v>Error?</v>
      </c>
      <c r="E6330" s="2" t="s">
        <v>199</v>
      </c>
    </row>
    <row r="6331" spans="1:5" x14ac:dyDescent="0.2">
      <c r="A6331">
        <v>6270</v>
      </c>
      <c r="B6331" s="138">
        <f>'Revenues 9-14'!D100</f>
        <v>195923</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4690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2020</v>
      </c>
      <c r="D6350" s="2" t="str">
        <f t="shared" si="98"/>
        <v>Error?</v>
      </c>
      <c r="E6350" s="2" t="s">
        <v>199</v>
      </c>
    </row>
    <row r="6351" spans="1:5" x14ac:dyDescent="0.2">
      <c r="A6351">
        <v>6290</v>
      </c>
      <c r="B6351" s="138">
        <f>'Revenues 9-14'!J108</f>
        <v>2020</v>
      </c>
      <c r="D6351" s="2" t="str">
        <f t="shared" si="98"/>
        <v>Error?</v>
      </c>
      <c r="E6351" s="2" t="s">
        <v>199</v>
      </c>
    </row>
    <row r="6352" spans="1:5" x14ac:dyDescent="0.2">
      <c r="A6352">
        <v>6291</v>
      </c>
      <c r="B6352" s="138">
        <f>'Revenues 9-14'!J109</f>
        <v>153919</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76235</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137943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153919</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860</v>
      </c>
      <c r="D7079" s="2" t="str">
        <f t="shared" si="109"/>
        <v>Error?</v>
      </c>
    </row>
    <row r="7080" spans="1:4" x14ac:dyDescent="0.2">
      <c r="A7080">
        <v>7019</v>
      </c>
      <c r="B7080" s="138">
        <f>'Expenditures 15-22'!K226</f>
        <v>860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1705</v>
      </c>
      <c r="D7093" s="2" t="str">
        <f t="shared" si="109"/>
        <v>Error?</v>
      </c>
    </row>
    <row r="7094" spans="1:4" x14ac:dyDescent="0.2">
      <c r="A7094">
        <v>7033</v>
      </c>
      <c r="B7094" s="138">
        <f>'Expenditures 15-22'!K254</f>
        <v>1705</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11531</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11531</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18292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18292</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6700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6700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76810</v>
      </c>
      <c r="D7172" s="2" t="str">
        <f t="shared" si="111"/>
        <v>Error?</v>
      </c>
    </row>
    <row r="7173" spans="1:4" x14ac:dyDescent="0.2">
      <c r="A7173">
        <v>7112</v>
      </c>
      <c r="B7173" s="138">
        <f>'Expenditures 15-22'!D325</f>
        <v>8226</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85036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4915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4915</v>
      </c>
      <c r="D7198" s="2" t="str">
        <f t="shared" si="111"/>
        <v>Error?</v>
      </c>
    </row>
    <row r="7199" spans="1:4" x14ac:dyDescent="0.2">
      <c r="A7199">
        <v>7138</v>
      </c>
      <c r="B7199" s="138">
        <f>'Expenditures 15-22'!C330</f>
        <v>76810</v>
      </c>
      <c r="D7199" s="2" t="str">
        <f t="shared" si="111"/>
        <v>Error?</v>
      </c>
    </row>
    <row r="7200" spans="1:4" x14ac:dyDescent="0.2">
      <c r="A7200">
        <v>7139</v>
      </c>
      <c r="B7200" s="138">
        <f>'Expenditures 15-22'!D330</f>
        <v>8226</v>
      </c>
      <c r="D7200" s="2" t="str">
        <f t="shared" si="111"/>
        <v>Error?</v>
      </c>
    </row>
    <row r="7201" spans="1:4" x14ac:dyDescent="0.2">
      <c r="A7201">
        <v>7140</v>
      </c>
      <c r="B7201" s="138">
        <f>'Expenditures 15-22'!E330</f>
        <v>52907</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137943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76810</v>
      </c>
      <c r="D7216" s="2" t="str">
        <f t="shared" si="111"/>
        <v>Error?</v>
      </c>
    </row>
    <row r="7217" spans="1:4" x14ac:dyDescent="0.2">
      <c r="A7217">
        <v>7156</v>
      </c>
      <c r="B7217" s="138">
        <f>'Expenditures 15-22'!D342</f>
        <v>8226</v>
      </c>
      <c r="D7217" s="2" t="str">
        <f t="shared" si="111"/>
        <v>Error?</v>
      </c>
    </row>
    <row r="7218" spans="1:4" x14ac:dyDescent="0.2">
      <c r="A7218">
        <v>7157</v>
      </c>
      <c r="B7218" s="138">
        <f>'Expenditures 15-22'!E342</f>
        <v>52907</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137943</v>
      </c>
      <c r="D7224" s="2" t="str">
        <f t="shared" si="111"/>
        <v>Error?</v>
      </c>
    </row>
    <row r="7225" spans="1:4" x14ac:dyDescent="0.2">
      <c r="A7225">
        <v>7164</v>
      </c>
      <c r="B7225" s="138">
        <f>'Expenditures 15-22'!K343</f>
        <v>15976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59309</v>
      </c>
      <c r="D7263" s="2" t="str">
        <f t="shared" si="112"/>
        <v>Error?</v>
      </c>
    </row>
    <row r="7264" spans="1:4" x14ac:dyDescent="0.2">
      <c r="A7264">
        <f t="shared" si="113"/>
        <v>7203</v>
      </c>
      <c r="B7264" s="138">
        <f>'Expenditures 15-22'!D17</f>
        <v>15640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1286</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111801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11469</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11469</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1</v>
      </c>
      <c r="D7711" s="2" t="str">
        <f t="shared" si="126"/>
        <v>Error?</v>
      </c>
      <c r="E7711" s="2" t="s">
        <v>881</v>
      </c>
    </row>
    <row r="7712" spans="1:5" x14ac:dyDescent="0.2">
      <c r="A7712">
        <v>7651</v>
      </c>
      <c r="B7712" s="138">
        <f>'Rest Tax Levies-Tort Im 25'!K7</f>
        <v>4690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4691</v>
      </c>
      <c r="D7719" s="2" t="str">
        <f t="shared" si="126"/>
        <v>Error?</v>
      </c>
      <c r="E7719" s="2" t="s">
        <v>881</v>
      </c>
    </row>
    <row r="7720" spans="1:6" x14ac:dyDescent="0.2">
      <c r="A7720">
        <v>7659</v>
      </c>
      <c r="B7720" s="138">
        <f>'Rest Tax Levies-Tort Im 25'!H14</f>
        <v>11183</v>
      </c>
      <c r="D7720" s="2" t="str">
        <f t="shared" si="126"/>
        <v>Error?</v>
      </c>
      <c r="E7720" s="2" t="s">
        <v>881</v>
      </c>
    </row>
    <row r="7721" spans="1:6" x14ac:dyDescent="0.2">
      <c r="A7721">
        <v>7660</v>
      </c>
      <c r="B7721" s="138">
        <f>'Rest Tax Levies-Tort Im 25'!K14</f>
        <v>4691</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334973</v>
      </c>
      <c r="D7748" s="2" t="str">
        <f t="shared" si="127"/>
        <v>Error?</v>
      </c>
      <c r="E7748" s="4" t="s">
        <v>1400</v>
      </c>
    </row>
    <row r="7749" spans="1:6" x14ac:dyDescent="0.2">
      <c r="A7749">
        <v>7688</v>
      </c>
      <c r="B7749" s="138">
        <f>'Acct Summary 7-8'!D25</f>
        <v>50000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50000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sheet="1" objects="1" scenarios="1"/>
  <phoneticPr fontId="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U28" sqref="T28:U28"/>
    </sheetView>
  </sheetViews>
  <sheetFormatPr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6" t="s">
        <v>1253</v>
      </c>
      <c r="B2" s="2426"/>
      <c r="C2" s="2426"/>
      <c r="D2" s="2426"/>
      <c r="E2" s="2426"/>
      <c r="F2" s="2426"/>
      <c r="G2" s="2426"/>
      <c r="H2" s="2426"/>
      <c r="I2" s="2426"/>
      <c r="J2" s="2426"/>
      <c r="K2" s="2426"/>
      <c r="L2" s="2426"/>
    </row>
    <row r="3" spans="1:29" ht="13.5" customHeight="1" x14ac:dyDescent="0.2">
      <c r="A3" s="2398" t="s">
        <v>1252</v>
      </c>
      <c r="B3" s="2398"/>
      <c r="C3" s="2398"/>
      <c r="D3" s="2398"/>
      <c r="E3" s="2398"/>
      <c r="F3" s="2398"/>
      <c r="G3" s="2398"/>
      <c r="H3" s="2398"/>
      <c r="I3" s="2398"/>
      <c r="J3" s="2398"/>
      <c r="K3" s="2398"/>
      <c r="L3" s="2398"/>
    </row>
    <row r="4" spans="1:29" ht="13.5" customHeight="1" x14ac:dyDescent="0.2">
      <c r="A4" s="2426" t="s">
        <v>1799</v>
      </c>
      <c r="B4" s="2427"/>
      <c r="C4" s="2427"/>
      <c r="D4" s="2427"/>
      <c r="E4" s="2427"/>
      <c r="F4" s="2427"/>
      <c r="G4" s="2427"/>
      <c r="H4" s="2427"/>
      <c r="I4" s="2427"/>
      <c r="J4" s="2427"/>
      <c r="K4" s="2427"/>
      <c r="L4" s="2427"/>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392" t="str">
        <f>COVER!A17</f>
        <v>GARDNER SOUTH-WILMINGTON HIGH SCHOOL</v>
      </c>
      <c r="B7" s="2393"/>
      <c r="C7" s="2393"/>
      <c r="D7" s="2428"/>
      <c r="E7" s="2429" t="str">
        <f>COVER!A13</f>
        <v>24-032-0730-17</v>
      </c>
      <c r="F7" s="2430"/>
      <c r="G7" s="2399" t="str">
        <f>COVER!T23</f>
        <v>065-012359</v>
      </c>
      <c r="H7" s="2400"/>
      <c r="I7" s="2400"/>
      <c r="J7" s="2400"/>
      <c r="K7" s="2400"/>
      <c r="L7" s="240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02"/>
      <c r="B9" s="2403"/>
      <c r="C9" s="2403"/>
      <c r="D9" s="2403"/>
      <c r="E9" s="2403"/>
      <c r="F9" s="2404"/>
      <c r="G9" s="2405" t="str">
        <f>COVER!T13</f>
        <v>Janet L. Brown, CPA</v>
      </c>
      <c r="H9" s="2406"/>
      <c r="I9" s="2406"/>
      <c r="J9" s="2406"/>
      <c r="K9" s="2406"/>
      <c r="L9" s="2407"/>
    </row>
    <row r="10" spans="1:29" ht="13.5" customHeight="1" x14ac:dyDescent="0.2">
      <c r="A10" s="2389" t="str">
        <f>COVER!A38</f>
        <v>MICHAEL PERROTT</v>
      </c>
      <c r="B10" s="2390"/>
      <c r="C10" s="2390"/>
      <c r="D10" s="2390"/>
      <c r="E10" s="2390"/>
      <c r="F10" s="2391"/>
      <c r="G10" s="2405" t="str">
        <f>COVER!T17</f>
        <v>650 S. Broadway St., STE. 1</v>
      </c>
      <c r="H10" s="2415"/>
      <c r="I10" s="2415"/>
      <c r="J10" s="2415"/>
      <c r="K10" s="2415"/>
      <c r="L10" s="2416"/>
    </row>
    <row r="11" spans="1:29" ht="13.5" customHeight="1" x14ac:dyDescent="0.2">
      <c r="A11" s="1185" t="s">
        <v>1599</v>
      </c>
      <c r="B11" s="1186"/>
      <c r="C11" s="1187"/>
      <c r="D11" s="1192"/>
      <c r="E11" s="1187"/>
      <c r="F11" s="1191"/>
      <c r="G11" s="2405" t="str">
        <f>COVER!T19</f>
        <v>Coal City</v>
      </c>
      <c r="H11" s="2415"/>
      <c r="I11" s="2415"/>
      <c r="J11" s="2415"/>
      <c r="K11" s="2415"/>
      <c r="L11" s="2416"/>
    </row>
    <row r="12" spans="1:29" ht="13.5" customHeight="1" x14ac:dyDescent="0.2">
      <c r="A12" s="2420" t="s">
        <v>1598</v>
      </c>
      <c r="B12" s="2421"/>
      <c r="C12" s="2421"/>
      <c r="D12" s="2421"/>
      <c r="E12" s="2421"/>
      <c r="F12" s="2422"/>
      <c r="G12" s="2417"/>
      <c r="H12" s="2418"/>
      <c r="I12" s="2418"/>
      <c r="J12" s="2418"/>
      <c r="K12" s="2418"/>
      <c r="L12" s="2419"/>
    </row>
    <row r="13" spans="1:29" ht="13.5" customHeight="1" x14ac:dyDescent="0.2">
      <c r="A13" s="2405"/>
      <c r="B13" s="2415"/>
      <c r="C13" s="2415"/>
      <c r="D13" s="2415"/>
      <c r="E13" s="2415"/>
      <c r="F13" s="2416"/>
      <c r="G13" s="2431" t="s">
        <v>1600</v>
      </c>
      <c r="H13" s="2432"/>
      <c r="I13" s="2423" t="str">
        <f>COVER!T25</f>
        <v>j_cpa@sbcglobal.net</v>
      </c>
      <c r="J13" s="2424"/>
      <c r="K13" s="2424"/>
      <c r="L13" s="2425"/>
    </row>
    <row r="14" spans="1:29" ht="13.5" customHeight="1" x14ac:dyDescent="0.2">
      <c r="A14" s="2405" t="str">
        <f>COVER!A19</f>
        <v>500 E. MAIN ST.</v>
      </c>
      <c r="B14" s="2415"/>
      <c r="C14" s="2415"/>
      <c r="D14" s="2415"/>
      <c r="E14" s="2415"/>
      <c r="F14" s="2416"/>
      <c r="G14" s="1196" t="s">
        <v>1247</v>
      </c>
      <c r="H14" s="1194"/>
      <c r="I14" s="1194"/>
      <c r="J14" s="1194"/>
      <c r="K14" s="1194"/>
      <c r="L14" s="1195"/>
    </row>
    <row r="15" spans="1:29" ht="13.5" customHeight="1" x14ac:dyDescent="0.2">
      <c r="A15" s="2405" t="str">
        <f>COVER!A21</f>
        <v>GARDNER</v>
      </c>
      <c r="B15" s="2415"/>
      <c r="C15" s="2415"/>
      <c r="D15" s="2415"/>
      <c r="E15" s="2415"/>
      <c r="F15" s="2416"/>
      <c r="G15" s="2412" t="str">
        <f>COVER!T15</f>
        <v>Janet L. Brown</v>
      </c>
      <c r="H15" s="2413"/>
      <c r="I15" s="2413"/>
      <c r="J15" s="2413"/>
      <c r="K15" s="2413"/>
      <c r="L15" s="2414"/>
    </row>
    <row r="16" spans="1:29" ht="12.2" customHeight="1" x14ac:dyDescent="0.2">
      <c r="A16" s="2395">
        <f>COVER!A25</f>
        <v>60424</v>
      </c>
      <c r="B16" s="2396"/>
      <c r="C16" s="2396"/>
      <c r="D16" s="2396"/>
      <c r="E16" s="2396"/>
      <c r="F16" s="2397"/>
      <c r="G16" s="2408"/>
      <c r="H16" s="2409"/>
      <c r="I16" s="2409"/>
      <c r="J16" s="2409"/>
      <c r="K16" s="2409"/>
      <c r="L16" s="2410"/>
    </row>
    <row r="17" spans="1:13" ht="12.2" customHeight="1" x14ac:dyDescent="0.2">
      <c r="A17" s="2411"/>
      <c r="B17" s="2396"/>
      <c r="C17" s="2396"/>
      <c r="D17" s="2396"/>
      <c r="E17" s="2396"/>
      <c r="F17" s="2397"/>
      <c r="G17" s="1196" t="s">
        <v>1246</v>
      </c>
      <c r="H17" s="1194"/>
      <c r="I17" s="1194"/>
      <c r="J17" s="1194"/>
      <c r="K17" s="1198" t="s">
        <v>1245</v>
      </c>
      <c r="L17" s="1191"/>
      <c r="M17" s="1184"/>
    </row>
    <row r="18" spans="1:13" ht="12.2" customHeight="1" x14ac:dyDescent="0.2">
      <c r="A18" s="2389"/>
      <c r="B18" s="2390"/>
      <c r="C18" s="2390"/>
      <c r="D18" s="2390"/>
      <c r="E18" s="2390"/>
      <c r="F18" s="2391"/>
      <c r="G18" s="2392" t="str">
        <f>COVER!T21</f>
        <v>815-634-8700</v>
      </c>
      <c r="H18" s="2393"/>
      <c r="I18" s="2393"/>
      <c r="J18" s="2393"/>
      <c r="K18" s="2392" t="str">
        <f>COVER!X21</f>
        <v>815-634-8331</v>
      </c>
      <c r="L18" s="239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4:L4"/>
    <mergeCell ref="A7:D7"/>
    <mergeCell ref="E7:F7"/>
    <mergeCell ref="A2:L2"/>
    <mergeCell ref="G13:H13"/>
    <mergeCell ref="A10:F10"/>
    <mergeCell ref="G10:L10"/>
    <mergeCell ref="G15:L15"/>
    <mergeCell ref="A13:F13"/>
    <mergeCell ref="A14:F14"/>
    <mergeCell ref="A15:F15"/>
    <mergeCell ref="G11:L11"/>
    <mergeCell ref="G12:L12"/>
    <mergeCell ref="A12:F12"/>
    <mergeCell ref="I13:L13"/>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33" t="str">
        <f>'Single Audit Cover'!A7</f>
        <v>GARDNER SOUTH-WILMINGTON HIGH SCHOOL</v>
      </c>
      <c r="B1" s="2427"/>
      <c r="C1" s="2427"/>
      <c r="D1" s="2427"/>
    </row>
    <row r="2" spans="1:11" s="1215" customFormat="1" ht="12.75" x14ac:dyDescent="0.2">
      <c r="A2" s="2434" t="str">
        <f>'Single Audit Cover'!E7</f>
        <v>24-032-0730-17</v>
      </c>
      <c r="B2" s="2435"/>
      <c r="C2" s="2435"/>
      <c r="D2" s="2435"/>
    </row>
    <row r="3" spans="1:11" s="1215" customFormat="1" ht="12.75" x14ac:dyDescent="0.2">
      <c r="A3" s="2433" t="s">
        <v>1593</v>
      </c>
      <c r="B3" s="2427"/>
      <c r="C3" s="2427"/>
      <c r="D3" s="2427"/>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4"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37" t="str">
        <f>'Single Audit Cover'!A7</f>
        <v>GARDNER SOUTH-WILMINGTON HIGH SCHOOL</v>
      </c>
      <c r="B1" s="2437"/>
      <c r="C1" s="2437"/>
      <c r="D1" s="2437"/>
      <c r="E1" s="2437"/>
    </row>
    <row r="2" spans="1:5" x14ac:dyDescent="0.2">
      <c r="A2" s="2438" t="str">
        <f>'Single Audit Cover'!E7</f>
        <v>24-032-0730-17</v>
      </c>
      <c r="B2" s="2438"/>
      <c r="C2" s="2438"/>
      <c r="D2" s="2438"/>
      <c r="E2" s="2438"/>
    </row>
    <row r="3" spans="1:5" ht="4.5" customHeight="1" x14ac:dyDescent="0.2"/>
    <row r="4" spans="1:5" x14ac:dyDescent="0.2">
      <c r="A4" s="2437" t="s">
        <v>1307</v>
      </c>
      <c r="B4" s="2437"/>
      <c r="C4" s="2437"/>
      <c r="D4" s="2437"/>
      <c r="E4" s="2437"/>
    </row>
    <row r="5" spans="1:5" x14ac:dyDescent="0.2">
      <c r="A5" s="2440" t="str">
        <f>'Single Audit Cover'!A4</f>
        <v>Year Ending June 30, 2018</v>
      </c>
      <c r="B5" s="2440"/>
      <c r="C5" s="2440"/>
      <c r="D5" s="2440"/>
      <c r="E5" s="2440"/>
    </row>
    <row r="6" spans="1:5" x14ac:dyDescent="0.2">
      <c r="A6" s="2437" t="s">
        <v>1306</v>
      </c>
      <c r="B6" s="2437"/>
      <c r="C6" s="2437"/>
      <c r="D6" s="2437"/>
      <c r="E6" s="2437"/>
    </row>
    <row r="8" spans="1:5" x14ac:dyDescent="0.2">
      <c r="A8" s="1260" t="s">
        <v>1305</v>
      </c>
    </row>
    <row r="10" spans="1:5" x14ac:dyDescent="0.2">
      <c r="A10" s="1261" t="s">
        <v>1304</v>
      </c>
      <c r="B10" s="1262" t="s">
        <v>1303</v>
      </c>
      <c r="C10" s="1262"/>
      <c r="D10" s="1263">
        <f>SUM('Acct Summary 7-8'!C7:K7)</f>
        <v>59962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3577</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63539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39"/>
      <c r="B24" s="2439"/>
      <c r="D24" s="1268"/>
    </row>
    <row r="25" spans="1:4" x14ac:dyDescent="0.2">
      <c r="A25" s="2436"/>
      <c r="B25" s="2436"/>
      <c r="D25" s="1268"/>
    </row>
    <row r="26" spans="1:4" x14ac:dyDescent="0.2">
      <c r="A26" s="2436"/>
      <c r="B26" s="2436"/>
      <c r="D26" s="1268"/>
    </row>
    <row r="27" spans="1:4" x14ac:dyDescent="0.2">
      <c r="A27" s="2436"/>
      <c r="B27" s="2436"/>
      <c r="D27" s="1268"/>
    </row>
    <row r="28" spans="1:4" x14ac:dyDescent="0.2">
      <c r="A28" s="2436"/>
      <c r="B28" s="2436"/>
      <c r="D28" s="1268"/>
    </row>
    <row r="29" spans="1:4" x14ac:dyDescent="0.2">
      <c r="A29" s="2436"/>
      <c r="B29" s="2436"/>
      <c r="D29" s="1268"/>
    </row>
    <row r="30" spans="1:4" x14ac:dyDescent="0.2">
      <c r="A30" s="2436"/>
      <c r="B30" s="2436"/>
      <c r="D30" s="1268"/>
    </row>
    <row r="32" spans="1:4" x14ac:dyDescent="0.2">
      <c r="A32" s="1260" t="s">
        <v>1295</v>
      </c>
      <c r="D32" s="1263">
        <f>SUM(D19:D30)</f>
        <v>63539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36"/>
      <c r="B40" s="2436"/>
      <c r="D40" s="1268"/>
    </row>
    <row r="41" spans="1:4" x14ac:dyDescent="0.2">
      <c r="A41" s="2436"/>
      <c r="B41" s="2436"/>
      <c r="D41" s="1271"/>
    </row>
    <row r="42" spans="1:4" x14ac:dyDescent="0.2">
      <c r="A42" s="2436"/>
      <c r="B42" s="2436"/>
      <c r="D42" s="1271"/>
    </row>
    <row r="43" spans="1:4" x14ac:dyDescent="0.2">
      <c r="A43" s="2436"/>
      <c r="B43" s="2436"/>
      <c r="D43" s="1271"/>
    </row>
    <row r="44" spans="1:4" x14ac:dyDescent="0.2">
      <c r="A44" s="2436"/>
      <c r="B44" s="2436"/>
      <c r="D44" s="1271"/>
    </row>
    <row r="45" spans="1:4" x14ac:dyDescent="0.2">
      <c r="A45" s="2436"/>
      <c r="B45" s="2436"/>
      <c r="D45" s="1271"/>
    </row>
    <row r="47" spans="1:4" x14ac:dyDescent="0.2">
      <c r="B47" s="1272" t="s">
        <v>1289</v>
      </c>
      <c r="C47" s="1272"/>
      <c r="D47" s="1273">
        <f>SUM(D35:D45)</f>
        <v>0</v>
      </c>
    </row>
    <row r="49" spans="2:4" x14ac:dyDescent="0.2">
      <c r="B49" s="1272" t="s">
        <v>1288</v>
      </c>
      <c r="C49" s="1272"/>
      <c r="D49" s="1273">
        <f>D32-D47</f>
        <v>63539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GARDNER SOUTH-WILMINGTON HIGH SCHOOL</v>
      </c>
      <c r="B1" s="2442"/>
      <c r="C1" s="2442"/>
      <c r="D1" s="2442"/>
      <c r="E1" s="2442"/>
      <c r="F1" s="2442"/>
    </row>
    <row r="2" spans="1:7" ht="13.5" customHeight="1" x14ac:dyDescent="0.2">
      <c r="A2" s="2443" t="str">
        <f>'Single Audit Cover'!E7</f>
        <v>24-032-0730-17</v>
      </c>
      <c r="B2" s="2443"/>
      <c r="C2" s="2443"/>
      <c r="D2" s="2443"/>
      <c r="E2" s="2443"/>
      <c r="F2" s="2443"/>
      <c r="G2" s="1275"/>
    </row>
    <row r="3" spans="1:7" ht="15.75" customHeight="1" x14ac:dyDescent="0.2">
      <c r="A3" s="2444" t="s">
        <v>1333</v>
      </c>
      <c r="B3" s="2444"/>
      <c r="C3" s="2444"/>
      <c r="D3" s="2444"/>
      <c r="E3" s="2444"/>
      <c r="F3" s="2444"/>
    </row>
    <row r="4" spans="1:7" ht="13.5" customHeight="1" x14ac:dyDescent="0.2">
      <c r="A4" s="2445" t="str">
        <f>'Single Audit Cover'!A4</f>
        <v>Year Ending June 30, 2018</v>
      </c>
      <c r="B4" s="2445"/>
      <c r="C4" s="2445"/>
      <c r="D4" s="2445"/>
      <c r="E4" s="2445"/>
      <c r="F4" s="2445"/>
    </row>
    <row r="5" spans="1:7" ht="8.25" customHeight="1" x14ac:dyDescent="0.2">
      <c r="C5" s="317"/>
      <c r="D5" s="317"/>
    </row>
    <row r="6" spans="1:7" ht="13.5" customHeight="1" x14ac:dyDescent="0.2">
      <c r="A6" s="1276" t="s">
        <v>1831</v>
      </c>
      <c r="C6" s="317"/>
      <c r="D6" s="317"/>
    </row>
    <row r="7" spans="1:7" ht="60.95" customHeight="1" x14ac:dyDescent="0.2">
      <c r="A7" s="2441" t="s">
        <v>1832</v>
      </c>
      <c r="B7" s="2441"/>
      <c r="C7" s="2441"/>
      <c r="D7" s="2441"/>
      <c r="E7" s="2441"/>
      <c r="F7" s="2441"/>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41" t="s">
        <v>1834</v>
      </c>
      <c r="B13" s="2441"/>
      <c r="C13" s="2441"/>
      <c r="D13" s="2441"/>
      <c r="E13" s="2441"/>
      <c r="F13" s="2441"/>
    </row>
    <row r="14" spans="1:7" ht="9.75" customHeight="1" x14ac:dyDescent="0.2">
      <c r="C14" s="1260"/>
      <c r="D14" s="1260"/>
    </row>
    <row r="15" spans="1:7" ht="13.5" customHeight="1" x14ac:dyDescent="0.2">
      <c r="C15" s="1871" t="s">
        <v>1332</v>
      </c>
      <c r="D15" s="2447" t="s">
        <v>1331</v>
      </c>
      <c r="E15" s="2447"/>
      <c r="F15" s="2447"/>
    </row>
    <row r="16" spans="1:7" ht="13.5" customHeight="1" x14ac:dyDescent="0.2">
      <c r="A16" s="1282"/>
      <c r="B16" s="1276" t="s">
        <v>1330</v>
      </c>
      <c r="C16" s="1871" t="s">
        <v>1329</v>
      </c>
      <c r="D16" s="2448" t="s">
        <v>1670</v>
      </c>
      <c r="E16" s="2448"/>
      <c r="F16" s="2448"/>
    </row>
    <row r="17" spans="1:6" ht="20.45" customHeight="1" x14ac:dyDescent="0.2">
      <c r="A17" s="1283"/>
      <c r="B17" s="1284"/>
      <c r="C17" s="1285"/>
      <c r="D17" s="2446"/>
      <c r="E17" s="2446"/>
      <c r="F17" s="2446"/>
    </row>
    <row r="18" spans="1:6" ht="20.65" customHeight="1" x14ac:dyDescent="0.2">
      <c r="A18" s="1283"/>
      <c r="B18" s="1284"/>
      <c r="C18" s="1285"/>
      <c r="D18" s="2446"/>
      <c r="E18" s="2446"/>
      <c r="F18" s="2446"/>
    </row>
    <row r="19" spans="1:6" ht="20.65" customHeight="1" x14ac:dyDescent="0.2">
      <c r="A19" s="1283"/>
      <c r="B19" s="1284"/>
      <c r="C19" s="1285"/>
      <c r="D19" s="2446"/>
      <c r="E19" s="2446"/>
      <c r="F19" s="2446"/>
    </row>
    <row r="20" spans="1:6" ht="20.65" customHeight="1" x14ac:dyDescent="0.2">
      <c r="A20" s="1283"/>
      <c r="B20" s="1284"/>
      <c r="C20" s="1285"/>
      <c r="D20" s="2446"/>
      <c r="E20" s="2446"/>
      <c r="F20" s="2446"/>
    </row>
    <row r="21" spans="1:6" ht="20.65" customHeight="1" x14ac:dyDescent="0.2">
      <c r="A21" s="1283"/>
      <c r="B21" s="1284"/>
      <c r="C21" s="1285"/>
      <c r="D21" s="2446"/>
      <c r="E21" s="2446"/>
      <c r="F21" s="2446"/>
    </row>
    <row r="22" spans="1:6" ht="20.65" customHeight="1" x14ac:dyDescent="0.2">
      <c r="A22" s="1283"/>
      <c r="B22" s="1284"/>
      <c r="C22" s="1285"/>
      <c r="D22" s="2446"/>
      <c r="E22" s="2446"/>
      <c r="F22" s="2446"/>
    </row>
    <row r="23" spans="1:6" ht="20.65" customHeight="1" x14ac:dyDescent="0.2">
      <c r="A23" s="1283"/>
      <c r="B23" s="1284"/>
      <c r="C23" s="1285"/>
      <c r="D23" s="2446"/>
      <c r="E23" s="2446"/>
      <c r="F23" s="2446"/>
    </row>
    <row r="24" spans="1:6" ht="20.65" customHeight="1" x14ac:dyDescent="0.2">
      <c r="A24" s="1283"/>
      <c r="B24" s="1284"/>
      <c r="C24" s="1285"/>
      <c r="D24" s="2446"/>
      <c r="E24" s="2446"/>
      <c r="F24" s="2446"/>
    </row>
    <row r="25" spans="1:6" ht="20.65" customHeight="1" x14ac:dyDescent="0.2">
      <c r="A25" s="1283"/>
      <c r="B25" s="1284"/>
      <c r="C25" s="1285"/>
      <c r="D25" s="2446"/>
      <c r="E25" s="2446"/>
      <c r="F25" s="2446"/>
    </row>
    <row r="26" spans="1:6" ht="20.65" customHeight="1" x14ac:dyDescent="0.2">
      <c r="A26" s="1283"/>
      <c r="B26" s="1284"/>
      <c r="C26" s="1285"/>
      <c r="D26" s="2446"/>
      <c r="E26" s="2446"/>
      <c r="F26" s="2446"/>
    </row>
    <row r="27" spans="1:6" ht="20.65" customHeight="1" x14ac:dyDescent="0.2">
      <c r="A27" s="1283"/>
      <c r="B27" s="1284"/>
      <c r="C27" s="1285"/>
      <c r="D27" s="2446"/>
      <c r="E27" s="2446"/>
      <c r="F27" s="2446"/>
    </row>
    <row r="28" spans="1:6" ht="20.65" customHeight="1" x14ac:dyDescent="0.2">
      <c r="A28" s="1283"/>
      <c r="B28" s="1284"/>
      <c r="C28" s="1285"/>
      <c r="D28" s="2446"/>
      <c r="E28" s="2446"/>
      <c r="F28" s="2446"/>
    </row>
    <row r="29" spans="1:6" ht="20.65" customHeight="1" x14ac:dyDescent="0.2">
      <c r="A29" s="1283"/>
      <c r="B29" s="1284"/>
      <c r="C29" s="1285"/>
      <c r="D29" s="2446"/>
      <c r="E29" s="2446"/>
      <c r="F29" s="2446"/>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0" t="s">
        <v>1835</v>
      </c>
      <c r="B32" s="2450"/>
      <c r="C32" s="2450"/>
      <c r="D32" s="2450"/>
      <c r="E32" s="2450"/>
      <c r="F32" s="2450"/>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51">
        <f>+C33+C34</f>
        <v>0</v>
      </c>
      <c r="F34" s="2452"/>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3" t="s">
        <v>1672</v>
      </c>
      <c r="C49" s="2453"/>
      <c r="D49" s="2453"/>
      <c r="E49" s="1399"/>
    </row>
    <row r="50" spans="1:5" s="1300" customFormat="1" ht="3.75" customHeight="1" x14ac:dyDescent="0.2">
      <c r="A50" s="1299"/>
      <c r="B50" s="1870"/>
      <c r="C50" s="1870"/>
      <c r="D50" s="1870"/>
      <c r="E50" s="1399"/>
    </row>
    <row r="51" spans="1:5" s="1300" customFormat="1" ht="20.25" customHeight="1" x14ac:dyDescent="0.2">
      <c r="A51" s="1301">
        <v>6</v>
      </c>
      <c r="B51" s="2449" t="s">
        <v>1632</v>
      </c>
      <c r="C51" s="2449"/>
      <c r="D51" s="2449"/>
    </row>
    <row r="52" spans="1:5" ht="14.25" customHeight="1" x14ac:dyDescent="0.2">
      <c r="A52" s="1301"/>
      <c r="B52" s="2449"/>
      <c r="C52" s="2449"/>
      <c r="D52" s="2449"/>
    </row>
  </sheetData>
  <sheetProtection sheet="1" objects="1" scenarios="1"/>
  <mergeCells count="26">
    <mergeCell ref="D24:F24"/>
    <mergeCell ref="D25:F25"/>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398" t="str">
        <f>'Single Audit Cover'!A7</f>
        <v>GARDNER SOUTH-WILMINGTON HIGH SCHOOL</v>
      </c>
      <c r="C1" s="2454"/>
      <c r="D1" s="2454"/>
      <c r="E1" s="2454"/>
      <c r="F1" s="2454"/>
      <c r="G1" s="2454"/>
      <c r="H1" s="2454"/>
      <c r="I1" s="2454"/>
      <c r="J1" s="2454"/>
      <c r="K1" s="2454"/>
      <c r="L1" s="2454"/>
      <c r="M1" s="2454"/>
    </row>
    <row r="2" spans="2:14" ht="15" x14ac:dyDescent="0.2">
      <c r="B2" s="2443" t="str">
        <f>'Single Audit Cover'!E7</f>
        <v>24-032-0730-17</v>
      </c>
      <c r="C2" s="2443"/>
      <c r="D2" s="2443"/>
      <c r="E2" s="2443"/>
      <c r="F2" s="2443"/>
      <c r="G2" s="2443"/>
      <c r="H2" s="2443"/>
      <c r="I2" s="2443"/>
      <c r="J2" s="2443"/>
      <c r="K2" s="2443"/>
      <c r="L2" s="2443"/>
      <c r="M2" s="2443"/>
      <c r="N2" s="1302"/>
    </row>
    <row r="3" spans="2:14" ht="15" x14ac:dyDescent="0.2">
      <c r="B3" s="2455" t="s">
        <v>1281</v>
      </c>
      <c r="C3" s="2455"/>
      <c r="D3" s="2455"/>
      <c r="E3" s="2455"/>
      <c r="F3" s="2455"/>
      <c r="G3" s="2455"/>
      <c r="H3" s="2455"/>
      <c r="I3" s="2455"/>
      <c r="J3" s="2455"/>
      <c r="K3" s="2455"/>
      <c r="L3" s="2455"/>
      <c r="M3" s="2455"/>
      <c r="N3" s="1302"/>
    </row>
    <row r="4" spans="2:14" ht="15" x14ac:dyDescent="0.2">
      <c r="B4" s="2456" t="str">
        <f>'Single Audit Cover'!A4</f>
        <v>Year Ending June 30, 2018</v>
      </c>
      <c r="C4" s="2456"/>
      <c r="D4" s="2456"/>
      <c r="E4" s="2456"/>
      <c r="F4" s="2456"/>
      <c r="G4" s="2456"/>
      <c r="H4" s="2456"/>
      <c r="I4" s="2456"/>
      <c r="J4" s="2456"/>
      <c r="K4" s="2456"/>
      <c r="L4" s="2456"/>
      <c r="M4" s="245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8" colorId="8" zoomScale="110" zoomScaleNormal="110" workbookViewId="0">
      <selection activeCell="C114" sqref="C114:D114"/>
    </sheetView>
  </sheetViews>
  <sheetFormatPr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4" t="s">
        <v>1230</v>
      </c>
      <c r="B2" s="2064"/>
      <c r="C2" s="2064"/>
      <c r="D2" s="2064"/>
      <c r="E2" s="2064"/>
      <c r="F2" s="2064"/>
      <c r="G2" s="2064"/>
      <c r="H2" s="2064"/>
      <c r="I2" s="2064"/>
      <c r="J2" s="206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78" t="s">
        <v>1731</v>
      </c>
      <c r="B35" s="2079"/>
      <c r="C35" s="2079"/>
      <c r="D35" s="2079"/>
      <c r="E35" s="2080"/>
      <c r="F35" s="2080"/>
      <c r="G35" s="2080"/>
      <c r="H35" s="2080"/>
      <c r="I35" s="208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78" t="s">
        <v>331</v>
      </c>
      <c r="B47" s="2081"/>
      <c r="C47" s="2081"/>
      <c r="D47" s="2081"/>
      <c r="E47" s="2082"/>
      <c r="F47" s="2082"/>
      <c r="G47" s="2082"/>
      <c r="H47" s="2082"/>
      <c r="I47" s="208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5"/>
      <c r="C57" s="2086"/>
      <c r="D57" s="2086"/>
      <c r="E57" s="2086"/>
      <c r="F57" s="2086"/>
      <c r="G57" s="2086"/>
      <c r="H57" s="2086"/>
      <c r="I57" s="2086"/>
      <c r="J57" s="2087"/>
    </row>
    <row r="58" spans="1:10" s="181" customFormat="1" x14ac:dyDescent="0.2">
      <c r="A58" s="253"/>
      <c r="B58" s="2088"/>
      <c r="C58" s="2089"/>
      <c r="D58" s="2089"/>
      <c r="E58" s="2089"/>
      <c r="F58" s="2089"/>
      <c r="G58" s="2089"/>
      <c r="H58" s="2089"/>
      <c r="I58" s="2089"/>
      <c r="J58" s="2090"/>
    </row>
    <row r="59" spans="1:10" s="181" customFormat="1" x14ac:dyDescent="0.2">
      <c r="A59" s="253"/>
      <c r="B59" s="2088"/>
      <c r="C59" s="2089"/>
      <c r="D59" s="2089"/>
      <c r="E59" s="2089"/>
      <c r="F59" s="2089"/>
      <c r="G59" s="2089"/>
      <c r="H59" s="2089"/>
      <c r="I59" s="2089"/>
      <c r="J59" s="2090"/>
    </row>
    <row r="60" spans="1:10" s="181" customFormat="1" x14ac:dyDescent="0.2">
      <c r="A60" s="253"/>
      <c r="B60" s="2088"/>
      <c r="C60" s="2089"/>
      <c r="D60" s="2089"/>
      <c r="E60" s="2089"/>
      <c r="F60" s="2089"/>
      <c r="G60" s="2089"/>
      <c r="H60" s="2089"/>
      <c r="I60" s="2089"/>
      <c r="J60" s="2090"/>
    </row>
    <row r="61" spans="1:10" s="181" customFormat="1" x14ac:dyDescent="0.2">
      <c r="A61" s="253"/>
      <c r="B61" s="2088"/>
      <c r="C61" s="2089"/>
      <c r="D61" s="2089"/>
      <c r="E61" s="2089"/>
      <c r="F61" s="2089"/>
      <c r="G61" s="2089"/>
      <c r="H61" s="2089"/>
      <c r="I61" s="2089"/>
      <c r="J61" s="2090"/>
    </row>
    <row r="62" spans="1:10" s="181" customFormat="1" x14ac:dyDescent="0.2">
      <c r="A62" s="253"/>
      <c r="B62" s="2088"/>
      <c r="C62" s="2089"/>
      <c r="D62" s="2089"/>
      <c r="E62" s="2089"/>
      <c r="F62" s="2089"/>
      <c r="G62" s="2089"/>
      <c r="H62" s="2089"/>
      <c r="I62" s="2089"/>
      <c r="J62" s="2090"/>
    </row>
    <row r="63" spans="1:10" s="181" customFormat="1" x14ac:dyDescent="0.2">
      <c r="A63" s="253"/>
      <c r="B63" s="2088"/>
      <c r="C63" s="2089"/>
      <c r="D63" s="2089"/>
      <c r="E63" s="2089"/>
      <c r="F63" s="2089"/>
      <c r="G63" s="2089"/>
      <c r="H63" s="2089"/>
      <c r="I63" s="2089"/>
      <c r="J63" s="2090"/>
    </row>
    <row r="64" spans="1:10" s="181" customFormat="1" x14ac:dyDescent="0.2">
      <c r="A64" s="253"/>
      <c r="B64" s="2088"/>
      <c r="C64" s="2089"/>
      <c r="D64" s="2089"/>
      <c r="E64" s="2089"/>
      <c r="F64" s="2089"/>
      <c r="G64" s="2089"/>
      <c r="H64" s="2089"/>
      <c r="I64" s="2089"/>
      <c r="J64" s="2090"/>
    </row>
    <row r="65" spans="1:10" s="181" customFormat="1" x14ac:dyDescent="0.2">
      <c r="A65" s="253"/>
      <c r="B65" s="2088"/>
      <c r="C65" s="2089"/>
      <c r="D65" s="2089"/>
      <c r="E65" s="2089"/>
      <c r="F65" s="2089"/>
      <c r="G65" s="2089"/>
      <c r="H65" s="2089"/>
      <c r="I65" s="2089"/>
      <c r="J65" s="2090"/>
    </row>
    <row r="66" spans="1:10" s="181" customFormat="1" x14ac:dyDescent="0.2">
      <c r="A66" s="253"/>
      <c r="B66" s="2088"/>
      <c r="C66" s="2089"/>
      <c r="D66" s="2089"/>
      <c r="E66" s="2089"/>
      <c r="F66" s="2089"/>
      <c r="G66" s="2089"/>
      <c r="H66" s="2089"/>
      <c r="I66" s="2089"/>
      <c r="J66" s="2090"/>
    </row>
    <row r="67" spans="1:10" s="181" customFormat="1" ht="9" customHeight="1" x14ac:dyDescent="0.2">
      <c r="A67" s="254"/>
      <c r="B67" s="2091"/>
      <c r="C67" s="2092"/>
      <c r="D67" s="2092"/>
      <c r="E67" s="2092"/>
      <c r="F67" s="2092"/>
      <c r="G67" s="2092"/>
      <c r="H67" s="2092"/>
      <c r="I67" s="2092"/>
      <c r="J67" s="209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8" t="s">
        <v>1390</v>
      </c>
      <c r="B70" s="2081"/>
      <c r="C70" s="2081"/>
      <c r="D70" s="2081"/>
      <c r="E70" s="2082"/>
      <c r="F70" s="2082"/>
      <c r="G70" s="2082"/>
      <c r="H70" s="2082"/>
      <c r="I70" s="208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3" t="s">
        <v>1387</v>
      </c>
      <c r="B83" s="2083"/>
      <c r="C83" s="2083"/>
      <c r="D83" s="208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5"/>
      <c r="C102" s="2066"/>
      <c r="D102" s="2066"/>
      <c r="E102" s="2066"/>
      <c r="F102" s="2066"/>
      <c r="G102" s="2066"/>
      <c r="H102" s="2066"/>
      <c r="I102" s="2067"/>
    </row>
    <row r="103" spans="1:9" s="181" customFormat="1" ht="11.25" customHeight="1" x14ac:dyDescent="0.2">
      <c r="A103" s="316"/>
      <c r="B103" s="2068"/>
      <c r="C103" s="2069"/>
      <c r="D103" s="2069"/>
      <c r="E103" s="2069"/>
      <c r="F103" s="2069"/>
      <c r="G103" s="2069"/>
      <c r="H103" s="2069"/>
      <c r="I103" s="2070"/>
    </row>
    <row r="104" spans="1:9" s="181" customFormat="1" ht="11.25" customHeight="1" x14ac:dyDescent="0.2">
      <c r="A104" s="316"/>
      <c r="B104" s="2068"/>
      <c r="C104" s="2069"/>
      <c r="D104" s="2069"/>
      <c r="E104" s="2069"/>
      <c r="F104" s="2069"/>
      <c r="G104" s="2069"/>
      <c r="H104" s="2069"/>
      <c r="I104" s="2070"/>
    </row>
    <row r="105" spans="1:9" s="181" customFormat="1" x14ac:dyDescent="0.2">
      <c r="A105" s="316"/>
      <c r="B105" s="2068"/>
      <c r="C105" s="2069"/>
      <c r="D105" s="2069"/>
      <c r="E105" s="2069"/>
      <c r="F105" s="2069"/>
      <c r="G105" s="2069"/>
      <c r="H105" s="2069"/>
      <c r="I105" s="2070"/>
    </row>
    <row r="106" spans="1:9" s="181" customFormat="1" ht="11.25" customHeight="1" x14ac:dyDescent="0.2">
      <c r="A106" s="316"/>
      <c r="B106" s="2068"/>
      <c r="C106" s="2069"/>
      <c r="D106" s="2069"/>
      <c r="E106" s="2069"/>
      <c r="F106" s="2069"/>
      <c r="G106" s="2069"/>
      <c r="H106" s="2069"/>
      <c r="I106" s="2070"/>
    </row>
    <row r="107" spans="1:9" s="181" customFormat="1" ht="11.25" customHeight="1" x14ac:dyDescent="0.2">
      <c r="A107" s="316"/>
      <c r="B107" s="2068"/>
      <c r="C107" s="2069"/>
      <c r="D107" s="2069"/>
      <c r="E107" s="2069"/>
      <c r="F107" s="2069"/>
      <c r="G107" s="2069"/>
      <c r="H107" s="2069"/>
      <c r="I107" s="2070"/>
    </row>
    <row r="108" spans="1:9" s="181" customFormat="1" ht="11.25" customHeight="1" x14ac:dyDescent="0.2">
      <c r="A108" s="316"/>
      <c r="B108" s="2068"/>
      <c r="C108" s="2069"/>
      <c r="D108" s="2069"/>
      <c r="E108" s="2069"/>
      <c r="F108" s="2069"/>
      <c r="G108" s="2069"/>
      <c r="H108" s="2069"/>
      <c r="I108" s="2070"/>
    </row>
    <row r="109" spans="1:9" s="181" customFormat="1" ht="11.25" customHeight="1" x14ac:dyDescent="0.2">
      <c r="A109" s="316"/>
      <c r="B109" s="2068"/>
      <c r="C109" s="2069"/>
      <c r="D109" s="2069"/>
      <c r="E109" s="2069"/>
      <c r="F109" s="2069"/>
      <c r="G109" s="2069"/>
      <c r="H109" s="2069"/>
      <c r="I109" s="2070"/>
    </row>
    <row r="110" spans="1:9" s="181" customFormat="1" ht="11.25" customHeight="1" x14ac:dyDescent="0.2">
      <c r="A110" s="316"/>
      <c r="B110" s="2068"/>
      <c r="C110" s="2069"/>
      <c r="D110" s="2069"/>
      <c r="E110" s="2069"/>
      <c r="F110" s="2069"/>
      <c r="G110" s="2069"/>
      <c r="H110" s="2069"/>
      <c r="I110" s="2070"/>
    </row>
    <row r="111" spans="1:9" s="181" customFormat="1" ht="11.25" customHeight="1" x14ac:dyDescent="0.2">
      <c r="A111" s="316"/>
      <c r="B111" s="2068"/>
      <c r="C111" s="2069"/>
      <c r="D111" s="2069"/>
      <c r="E111" s="2069"/>
      <c r="F111" s="2069"/>
      <c r="G111" s="2069"/>
      <c r="H111" s="2069"/>
      <c r="I111" s="2070"/>
    </row>
    <row r="112" spans="1:9" s="181" customFormat="1" ht="11.25" customHeight="1" x14ac:dyDescent="0.2">
      <c r="A112" s="316"/>
      <c r="B112" s="2071"/>
      <c r="C112" s="2072"/>
      <c r="D112" s="2072"/>
      <c r="E112" s="2072"/>
      <c r="F112" s="2072"/>
      <c r="G112" s="2072"/>
      <c r="H112" s="2072"/>
      <c r="I112" s="207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4" t="s">
        <v>2086</v>
      </c>
      <c r="D114" s="207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5" t="s">
        <v>1397</v>
      </c>
      <c r="D117" s="2076"/>
      <c r="E117" s="2077"/>
      <c r="F117" s="2077"/>
      <c r="G117" s="2077"/>
      <c r="H117" s="2077"/>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sheet="1" objects="1" scenarios="1"/>
  <mergeCells count="9">
    <mergeCell ref="A2:J2"/>
    <mergeCell ref="B102:I112"/>
    <mergeCell ref="C114:D114"/>
    <mergeCell ref="C117:H117"/>
    <mergeCell ref="A35:I35"/>
    <mergeCell ref="A47:I47"/>
    <mergeCell ref="A70:I70"/>
    <mergeCell ref="A83:D83"/>
    <mergeCell ref="B57:J67"/>
  </mergeCells>
  <phoneticPr fontId="6"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1" t="str">
        <f>'Single Audit Cover'!A7</f>
        <v>GARDNER SOUTH-WILMINGTON HIGH SCHOOL</v>
      </c>
      <c r="C1" s="2462"/>
      <c r="D1" s="2462"/>
      <c r="E1" s="2462"/>
      <c r="F1" s="2462"/>
      <c r="G1" s="2462"/>
      <c r="H1" s="2462"/>
      <c r="I1" s="2462"/>
      <c r="J1" s="1422"/>
    </row>
    <row r="2" spans="2:10" s="317" customFormat="1" ht="12.75" customHeight="1" x14ac:dyDescent="0.2">
      <c r="B2" s="2463" t="str">
        <f>'Single Audit Cover'!E7</f>
        <v>24-032-0730-17</v>
      </c>
      <c r="C2" s="2464"/>
      <c r="D2" s="2464"/>
      <c r="E2" s="2464"/>
      <c r="F2" s="2464"/>
      <c r="G2" s="2464"/>
      <c r="H2" s="2464"/>
      <c r="I2" s="2464"/>
      <c r="J2" s="1422"/>
    </row>
    <row r="3" spans="2:10" s="317" customFormat="1" ht="12.75" customHeight="1" x14ac:dyDescent="0.2">
      <c r="B3" s="2465" t="s">
        <v>1347</v>
      </c>
      <c r="C3" s="2466"/>
      <c r="D3" s="2466"/>
      <c r="E3" s="2466"/>
      <c r="F3" s="2466"/>
      <c r="G3" s="2466"/>
      <c r="H3" s="2466"/>
      <c r="I3" s="2466"/>
      <c r="J3" s="1423"/>
    </row>
    <row r="4" spans="2:10" s="317" customFormat="1" ht="12.75" customHeight="1" x14ac:dyDescent="0.2">
      <c r="B4" s="2465" t="str">
        <f>'Single Audit Cover'!A4</f>
        <v>Year Ending June 30, 2018</v>
      </c>
      <c r="C4" s="2466"/>
      <c r="D4" s="2466"/>
      <c r="E4" s="2466"/>
      <c r="F4" s="2466"/>
      <c r="G4" s="2466"/>
      <c r="H4" s="2466"/>
      <c r="I4" s="2466"/>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65" t="s">
        <v>1346</v>
      </c>
      <c r="C7" s="2466"/>
      <c r="D7" s="2466"/>
      <c r="E7" s="2466"/>
      <c r="F7" s="2466"/>
      <c r="G7" s="2466"/>
      <c r="H7" s="2466"/>
      <c r="I7" s="2466"/>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67"/>
      <c r="D11" s="2467"/>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57"/>
      <c r="E29" s="2457"/>
      <c r="F29" s="2457"/>
      <c r="G29" s="2457"/>
      <c r="H29" s="2457"/>
      <c r="I29" s="2457"/>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58" t="s">
        <v>1854</v>
      </c>
      <c r="D37" s="2459"/>
      <c r="E37" s="2459"/>
      <c r="F37" s="2460"/>
      <c r="G37" s="2458" t="s">
        <v>1674</v>
      </c>
      <c r="H37" s="2459"/>
      <c r="I37" s="2460"/>
    </row>
    <row r="38" spans="2:9" ht="16.5" customHeight="1" x14ac:dyDescent="0.2">
      <c r="B38" s="1444"/>
      <c r="C38" s="2468"/>
      <c r="D38" s="2469"/>
      <c r="E38" s="2469"/>
      <c r="F38" s="2470"/>
      <c r="G38" s="2471"/>
      <c r="H38" s="2472"/>
      <c r="I38" s="2473"/>
    </row>
    <row r="39" spans="2:9" ht="16.5" customHeight="1" x14ac:dyDescent="0.2">
      <c r="B39" s="1444"/>
      <c r="C39" s="2468"/>
      <c r="D39" s="2469"/>
      <c r="E39" s="2469"/>
      <c r="F39" s="2470"/>
      <c r="G39" s="2480"/>
      <c r="H39" s="2480"/>
      <c r="I39" s="2480"/>
    </row>
    <row r="40" spans="2:9" ht="16.5" customHeight="1" x14ac:dyDescent="0.2">
      <c r="B40" s="1444"/>
      <c r="C40" s="2468"/>
      <c r="D40" s="2469"/>
      <c r="E40" s="2469"/>
      <c r="F40" s="2470"/>
      <c r="G40" s="2480"/>
      <c r="H40" s="2480"/>
      <c r="I40" s="2480"/>
    </row>
    <row r="41" spans="2:9" ht="16.5" customHeight="1" x14ac:dyDescent="0.2">
      <c r="B41" s="1444"/>
      <c r="C41" s="2468"/>
      <c r="D41" s="2469"/>
      <c r="E41" s="2469"/>
      <c r="F41" s="2470"/>
      <c r="G41" s="2480"/>
      <c r="H41" s="2480"/>
      <c r="I41" s="2480"/>
    </row>
    <row r="42" spans="2:9" ht="16.5" customHeight="1" x14ac:dyDescent="0.2">
      <c r="B42" s="1444"/>
      <c r="C42" s="2468"/>
      <c r="D42" s="2469"/>
      <c r="E42" s="2469"/>
      <c r="F42" s="2470"/>
      <c r="G42" s="2480"/>
      <c r="H42" s="2480"/>
      <c r="I42" s="2480"/>
    </row>
    <row r="43" spans="2:9" ht="16.5" customHeight="1" x14ac:dyDescent="0.2">
      <c r="B43" s="1444"/>
      <c r="C43" s="2474" t="s">
        <v>1675</v>
      </c>
      <c r="D43" s="2475"/>
      <c r="E43" s="2475"/>
      <c r="F43" s="2476"/>
      <c r="G43" s="2477">
        <f>SUM(G38:I42)</f>
        <v>0</v>
      </c>
      <c r="H43" s="2477"/>
      <c r="I43" s="2477"/>
    </row>
    <row r="44" spans="2:9" ht="12.75" customHeight="1" x14ac:dyDescent="0.2"/>
    <row r="45" spans="2:9" ht="12.75" customHeight="1" x14ac:dyDescent="0.2">
      <c r="B45" s="1435" t="s">
        <v>1952</v>
      </c>
      <c r="D45" s="2478">
        <v>0</v>
      </c>
      <c r="E45" s="2479"/>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1"/>
      <c r="F49" s="2481"/>
      <c r="G49" s="2481"/>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E49:G49"/>
    <mergeCell ref="C40:F40"/>
    <mergeCell ref="G40:I40"/>
    <mergeCell ref="C41:F41"/>
    <mergeCell ref="G41:I41"/>
    <mergeCell ref="C42:F42"/>
    <mergeCell ref="G42:I42"/>
    <mergeCell ref="C38:F38"/>
    <mergeCell ref="G38:I38"/>
    <mergeCell ref="C43:F43"/>
    <mergeCell ref="G43:I43"/>
    <mergeCell ref="D45:E45"/>
    <mergeCell ref="C39:F39"/>
    <mergeCell ref="G39:I39"/>
    <mergeCell ref="D29:I29"/>
    <mergeCell ref="C37:F37"/>
    <mergeCell ref="B1:I1"/>
    <mergeCell ref="B2:I2"/>
    <mergeCell ref="B3:I3"/>
    <mergeCell ref="B4:I4"/>
    <mergeCell ref="B7:I7"/>
    <mergeCell ref="C11:D11"/>
    <mergeCell ref="G37:I37"/>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1" t="str">
        <f>'Single Audit Cover'!A7</f>
        <v>GARDNER SOUTH-WILMINGTON HIGH SCHOOL</v>
      </c>
      <c r="C1" s="2461"/>
      <c r="D1" s="2461"/>
      <c r="E1" s="2461"/>
      <c r="F1" s="2461"/>
      <c r="G1" s="2461"/>
      <c r="H1" s="2461"/>
      <c r="I1" s="2461"/>
      <c r="J1" s="2461"/>
      <c r="K1" s="2461"/>
      <c r="L1" s="1374"/>
      <c r="M1" s="1374"/>
    </row>
    <row r="2" spans="1:13" ht="12" customHeight="1" x14ac:dyDescent="0.2">
      <c r="B2" s="2463" t="str">
        <f>'Single Audit Cover'!E7</f>
        <v>24-032-0730-17</v>
      </c>
      <c r="C2" s="2463"/>
      <c r="D2" s="2463"/>
      <c r="E2" s="2463"/>
      <c r="F2" s="2463"/>
      <c r="G2" s="2463"/>
      <c r="H2" s="2463"/>
      <c r="I2" s="2463"/>
      <c r="J2" s="2463"/>
      <c r="K2" s="2463"/>
      <c r="L2" s="1375"/>
      <c r="M2" s="1376"/>
    </row>
    <row r="3" spans="1:13" ht="10.35" customHeight="1" x14ac:dyDescent="0.2">
      <c r="B3" s="2484" t="s">
        <v>1347</v>
      </c>
      <c r="C3" s="2484"/>
      <c r="D3" s="2484"/>
      <c r="E3" s="2484"/>
      <c r="F3" s="2484"/>
      <c r="G3" s="2484"/>
      <c r="H3" s="2484"/>
      <c r="I3" s="2484"/>
      <c r="J3" s="2484"/>
      <c r="K3" s="2484"/>
      <c r="L3" s="1377"/>
      <c r="M3" s="1377"/>
    </row>
    <row r="4" spans="1:13" ht="14.25" customHeight="1" x14ac:dyDescent="0.2">
      <c r="B4" s="2485" t="str">
        <f>'Single Audit Cover'!A4</f>
        <v>Year Ending June 30, 2018</v>
      </c>
      <c r="C4" s="2485"/>
      <c r="D4" s="2485"/>
      <c r="E4" s="2485"/>
      <c r="F4" s="2485"/>
      <c r="G4" s="2485"/>
      <c r="H4" s="2485"/>
      <c r="I4" s="2485"/>
      <c r="J4" s="2485"/>
      <c r="K4" s="248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85" t="s">
        <v>1363</v>
      </c>
      <c r="C7" s="2485"/>
      <c r="D7" s="2486"/>
      <c r="E7" s="2486"/>
      <c r="F7" s="2486"/>
      <c r="G7" s="2486"/>
      <c r="H7" s="2486"/>
      <c r="I7" s="2486"/>
      <c r="J7" s="2486"/>
      <c r="K7" s="248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83"/>
      <c r="C14" s="2483"/>
      <c r="D14" s="2483"/>
      <c r="E14" s="2483"/>
      <c r="F14" s="2483"/>
      <c r="G14" s="2483"/>
      <c r="H14" s="2483"/>
      <c r="I14" s="2483"/>
      <c r="J14" s="2483"/>
      <c r="K14" s="248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83"/>
      <c r="C17" s="2483"/>
      <c r="D17" s="2483"/>
      <c r="E17" s="2483"/>
      <c r="F17" s="2483"/>
      <c r="G17" s="2483"/>
      <c r="H17" s="2483"/>
      <c r="I17" s="2483"/>
      <c r="J17" s="2483"/>
      <c r="K17" s="2483"/>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87"/>
      <c r="C20" s="2487"/>
      <c r="D20" s="2483"/>
      <c r="E20" s="2483"/>
      <c r="F20" s="2483"/>
      <c r="G20" s="2483"/>
      <c r="H20" s="2483"/>
      <c r="I20" s="2483"/>
      <c r="J20" s="2483"/>
      <c r="K20" s="248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83"/>
      <c r="C23" s="2483"/>
      <c r="D23" s="2483"/>
      <c r="E23" s="2483"/>
      <c r="F23" s="2483"/>
      <c r="G23" s="2483"/>
      <c r="H23" s="2483"/>
      <c r="I23" s="2483"/>
      <c r="J23" s="2483"/>
      <c r="K23" s="248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83"/>
      <c r="C26" s="2483"/>
      <c r="D26" s="2483"/>
      <c r="E26" s="2483"/>
      <c r="F26" s="2483"/>
      <c r="G26" s="2483"/>
      <c r="H26" s="2483"/>
      <c r="I26" s="2483"/>
      <c r="J26" s="2483"/>
      <c r="K26" s="248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82"/>
      <c r="C29" s="2482"/>
      <c r="D29" s="2483"/>
      <c r="E29" s="2483"/>
      <c r="F29" s="2483"/>
      <c r="G29" s="2483"/>
      <c r="H29" s="2483"/>
      <c r="I29" s="2483"/>
      <c r="J29" s="2483"/>
      <c r="K29" s="248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82"/>
      <c r="C32" s="2482"/>
      <c r="D32" s="2483"/>
      <c r="E32" s="2483"/>
      <c r="F32" s="2483"/>
      <c r="G32" s="2483"/>
      <c r="H32" s="2483"/>
      <c r="I32" s="2483"/>
      <c r="J32" s="2483"/>
      <c r="K32" s="248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26:K26"/>
    <mergeCell ref="B29:K29"/>
    <mergeCell ref="B32:K32"/>
    <mergeCell ref="B1:K1"/>
    <mergeCell ref="B2:K2"/>
    <mergeCell ref="B3:K3"/>
    <mergeCell ref="B4:K4"/>
    <mergeCell ref="B7:K7"/>
    <mergeCell ref="B14:K14"/>
    <mergeCell ref="B17:K17"/>
    <mergeCell ref="B20:K20"/>
    <mergeCell ref="B23:K23"/>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8" t="str">
        <f>'Single Audit Cover'!A7</f>
        <v>GARDNER SOUTH-WILMINGTON HIGH SCHOOL</v>
      </c>
      <c r="C1" s="2488"/>
      <c r="D1" s="2488"/>
      <c r="E1" s="2488"/>
      <c r="F1" s="2488"/>
      <c r="G1" s="2488"/>
      <c r="H1" s="2488"/>
      <c r="I1" s="2488"/>
      <c r="J1" s="2488"/>
      <c r="K1" s="2488"/>
      <c r="L1" s="1465"/>
    </row>
    <row r="2" spans="1:12" ht="12.75" customHeight="1" x14ac:dyDescent="0.2">
      <c r="B2" s="2489" t="str">
        <f>'Single Audit Cover'!E7</f>
        <v>24-032-0730-17</v>
      </c>
      <c r="C2" s="2489"/>
      <c r="D2" s="2489"/>
      <c r="E2" s="2489"/>
      <c r="F2" s="2489"/>
      <c r="G2" s="2489"/>
      <c r="H2" s="2489"/>
      <c r="I2" s="2489"/>
      <c r="J2" s="2489"/>
      <c r="K2" s="2489"/>
      <c r="L2" s="1466"/>
    </row>
    <row r="3" spans="1:12" ht="12.75" customHeight="1" x14ac:dyDescent="0.2">
      <c r="B3" s="2484" t="s">
        <v>1347</v>
      </c>
      <c r="C3" s="2484"/>
      <c r="D3" s="2484"/>
      <c r="E3" s="2484"/>
      <c r="F3" s="2484"/>
      <c r="G3" s="2484"/>
      <c r="H3" s="2484"/>
      <c r="I3" s="2484"/>
      <c r="J3" s="2484"/>
      <c r="K3" s="2484"/>
      <c r="L3" s="1377"/>
    </row>
    <row r="4" spans="1:12" ht="12.75" customHeight="1" x14ac:dyDescent="0.2">
      <c r="B4" s="2484" t="str">
        <f>'Single Audit Cover'!A4</f>
        <v>Year Ending June 30, 2018</v>
      </c>
      <c r="C4" s="2484"/>
      <c r="D4" s="2484"/>
      <c r="E4" s="2484"/>
      <c r="F4" s="2484"/>
      <c r="G4" s="2484"/>
      <c r="H4" s="2484"/>
      <c r="I4" s="2484"/>
      <c r="J4" s="2484"/>
      <c r="K4" s="2484"/>
      <c r="L4" s="1377"/>
    </row>
    <row r="5" spans="1:12" ht="5.25" customHeight="1" x14ac:dyDescent="0.2">
      <c r="B5" s="1260" t="s">
        <v>1231</v>
      </c>
      <c r="C5" s="1260"/>
      <c r="L5" s="322"/>
    </row>
    <row r="6" spans="1:12" ht="30.75" customHeight="1" x14ac:dyDescent="0.2">
      <c r="A6" s="322"/>
      <c r="B6" s="2490" t="s">
        <v>1375</v>
      </c>
      <c r="C6" s="2490"/>
      <c r="D6" s="2490"/>
      <c r="E6" s="2490"/>
      <c r="F6" s="2490"/>
      <c r="G6" s="2490"/>
      <c r="H6" s="2490"/>
      <c r="I6" s="2490"/>
      <c r="J6" s="2490"/>
      <c r="K6" s="2490"/>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57"/>
      <c r="G12" s="2457"/>
      <c r="H12" s="2457"/>
      <c r="I12" s="2457"/>
      <c r="J12" s="2457"/>
      <c r="K12" s="245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1"/>
      <c r="E14" s="2491"/>
      <c r="F14" s="2491"/>
      <c r="H14" s="1475" t="s">
        <v>1370</v>
      </c>
      <c r="I14" s="2492"/>
      <c r="J14" s="2492"/>
      <c r="K14" s="2492"/>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2"/>
      <c r="E16" s="2492"/>
      <c r="F16" s="2492"/>
      <c r="G16" s="2492"/>
      <c r="H16" s="2492"/>
      <c r="I16" s="2492"/>
      <c r="J16" s="2492"/>
      <c r="K16" s="2492"/>
      <c r="L16" s="322"/>
    </row>
    <row r="17" spans="2:12" ht="13.5" customHeight="1" x14ac:dyDescent="0.2">
      <c r="B17" s="1387" t="s">
        <v>1368</v>
      </c>
      <c r="C17" s="1387"/>
      <c r="D17" s="2493"/>
      <c r="E17" s="2493"/>
      <c r="F17" s="2493"/>
      <c r="G17" s="2493"/>
      <c r="H17" s="2493"/>
      <c r="I17" s="2493"/>
      <c r="J17" s="2493"/>
      <c r="K17" s="2493"/>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83"/>
      <c r="C20" s="2483"/>
      <c r="D20" s="2483"/>
      <c r="E20" s="2483"/>
      <c r="F20" s="2483"/>
      <c r="G20" s="2483"/>
      <c r="H20" s="2483"/>
      <c r="I20" s="2483"/>
      <c r="J20" s="2483"/>
      <c r="K20" s="248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83"/>
      <c r="C23" s="2483"/>
      <c r="D23" s="2483"/>
      <c r="E23" s="2483"/>
      <c r="F23" s="2483"/>
      <c r="G23" s="2483"/>
      <c r="H23" s="2483"/>
      <c r="I23" s="2483"/>
      <c r="J23" s="2483"/>
      <c r="K23" s="248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83"/>
      <c r="C26" s="2483"/>
      <c r="D26" s="2483"/>
      <c r="E26" s="2483"/>
      <c r="F26" s="2483"/>
      <c r="G26" s="2483"/>
      <c r="H26" s="2483"/>
      <c r="I26" s="2483"/>
      <c r="J26" s="2483"/>
      <c r="K26" s="248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83"/>
      <c r="C29" s="2483"/>
      <c r="D29" s="2483"/>
      <c r="E29" s="2483"/>
      <c r="F29" s="2483"/>
      <c r="G29" s="2483"/>
      <c r="H29" s="2483"/>
      <c r="I29" s="2483"/>
      <c r="J29" s="2483"/>
      <c r="K29" s="248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83"/>
      <c r="C32" s="2483"/>
      <c r="D32" s="2483"/>
      <c r="E32" s="2483"/>
      <c r="F32" s="2483"/>
      <c r="G32" s="2483"/>
      <c r="H32" s="2483"/>
      <c r="I32" s="2483"/>
      <c r="J32" s="2483"/>
      <c r="K32" s="248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83"/>
      <c r="C35" s="2483"/>
      <c r="D35" s="2483"/>
      <c r="E35" s="2483"/>
      <c r="F35" s="2483"/>
      <c r="G35" s="2483"/>
      <c r="H35" s="2483"/>
      <c r="I35" s="2483"/>
      <c r="J35" s="2483"/>
      <c r="K35" s="248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83"/>
      <c r="C38" s="2483"/>
      <c r="D38" s="2483"/>
      <c r="E38" s="2483"/>
      <c r="F38" s="2483"/>
      <c r="G38" s="2483"/>
      <c r="H38" s="2483"/>
      <c r="I38" s="2483"/>
      <c r="J38" s="2483"/>
      <c r="K38" s="248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83"/>
      <c r="C41" s="2483"/>
      <c r="D41" s="2483"/>
      <c r="E41" s="2483"/>
      <c r="F41" s="2483"/>
      <c r="G41" s="2483"/>
      <c r="H41" s="2483"/>
      <c r="I41" s="2483"/>
      <c r="J41" s="2483"/>
      <c r="K41" s="248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35:K35"/>
    <mergeCell ref="B38:K38"/>
    <mergeCell ref="B41:K41"/>
    <mergeCell ref="D14:F14"/>
    <mergeCell ref="I14:K14"/>
    <mergeCell ref="D16:K16"/>
    <mergeCell ref="D17:K17"/>
    <mergeCell ref="B20:K20"/>
    <mergeCell ref="B23:K23"/>
    <mergeCell ref="B26:K26"/>
    <mergeCell ref="B29:K29"/>
    <mergeCell ref="B32:K32"/>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1" t="str">
        <f>'Single Audit Cover'!A7</f>
        <v>GARDNER SOUTH-WILMINGTON HIGH SCHOOL</v>
      </c>
      <c r="C1" s="2461"/>
      <c r="D1" s="2461"/>
      <c r="E1" s="1491"/>
    </row>
    <row r="2" spans="2:5" s="1282" customFormat="1" ht="12.75" customHeight="1" x14ac:dyDescent="0.2">
      <c r="B2" s="2463" t="str">
        <f>'Single Audit Cover'!E7</f>
        <v>24-032-0730-17</v>
      </c>
      <c r="C2" s="2463"/>
      <c r="D2" s="2463"/>
      <c r="E2" s="1492"/>
    </row>
    <row r="3" spans="2:5" ht="12.75" customHeight="1" x14ac:dyDescent="0.2">
      <c r="B3" s="2484" t="s">
        <v>1869</v>
      </c>
      <c r="C3" s="2484"/>
      <c r="D3" s="2484"/>
      <c r="E3" s="1274"/>
    </row>
    <row r="4" spans="2:5" s="1282" customFormat="1" ht="12.75" customHeight="1" x14ac:dyDescent="0.2">
      <c r="B4" s="2494" t="str">
        <f>'Single Audit Cover'!A4</f>
        <v>Year Ending June 30, 2018</v>
      </c>
      <c r="C4" s="2494"/>
      <c r="D4" s="249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F63" sqref="F63"/>
    </sheetView>
  </sheetViews>
  <sheetFormatPr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4" t="s">
        <v>404</v>
      </c>
      <c r="B1" s="2094"/>
      <c r="C1" s="2094"/>
      <c r="D1" s="2094"/>
      <c r="E1" s="2094"/>
      <c r="F1" s="2094"/>
      <c r="G1" s="2094"/>
      <c r="H1" s="2094"/>
      <c r="I1" s="2094"/>
      <c r="J1" s="2094"/>
      <c r="K1" s="2094"/>
      <c r="L1" s="2094"/>
      <c r="M1" s="209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56377168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1.2200000000000001E-2</v>
      </c>
      <c r="E10" s="356" t="s">
        <v>1062</v>
      </c>
      <c r="F10" s="355">
        <v>2.5000000000000001E-3</v>
      </c>
      <c r="G10" s="356" t="s">
        <v>1062</v>
      </c>
      <c r="H10" s="355">
        <v>1.1999999999999999E-3</v>
      </c>
      <c r="I10" s="356" t="s">
        <v>1063</v>
      </c>
      <c r="J10" s="1754">
        <f>ROUND(D10+F10+H10,5)</f>
        <v>1.5900000000000001E-2</v>
      </c>
      <c r="K10" s="222"/>
      <c r="L10" s="355">
        <v>5.0000000000000001E-4</v>
      </c>
      <c r="M10" s="222"/>
    </row>
    <row r="11" spans="1:14" ht="7.5" customHeight="1" x14ac:dyDescent="0.2">
      <c r="B11" s="222"/>
      <c r="C11" s="222"/>
      <c r="D11" s="2104" t="str">
        <f>IF(SUM(J10)&lt;=0.0999999,"","Enter the Tax Rates by moving the decimal two places to the left.")</f>
        <v/>
      </c>
      <c r="E11" s="2105"/>
      <c r="F11" s="2105"/>
      <c r="G11" s="2105"/>
      <c r="H11" s="2105"/>
      <c r="I11" s="2105"/>
      <c r="J11" s="210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2826197</v>
      </c>
      <c r="E16" s="356"/>
      <c r="F16" s="1755">
        <f>SUM('Acct Summary 7-8'!C17,'Acct Summary 7-8'!D17,'Acct Summary 7-8'!F17)</f>
        <v>2934470</v>
      </c>
      <c r="G16" s="356"/>
      <c r="H16" s="1755">
        <f>SUM(D16-F16)</f>
        <v>-108273</v>
      </c>
      <c r="I16" s="222"/>
      <c r="J16" s="1755">
        <f>SUM('Acct Summary 7-8'!C81,'Acct Summary 7-8'!D81,'Acct Summary 7-8'!F81,'Acct Summary 7-8'!I81)</f>
        <v>2001004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2095</v>
      </c>
      <c r="C31" s="367" t="s">
        <v>607</v>
      </c>
      <c r="D31" s="237" t="s">
        <v>1132</v>
      </c>
      <c r="E31" s="222"/>
      <c r="F31" s="222"/>
      <c r="G31" s="363"/>
      <c r="H31" s="1757">
        <f>IF(B31="X",(J7*0.069),IF(B32="X",(J7*0.138),"Enter x in a.or b."))</f>
        <v>3890024.5920000002</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760000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5"/>
      <c r="C54" s="2096"/>
      <c r="D54" s="2096"/>
      <c r="E54" s="2096"/>
      <c r="F54" s="2096"/>
      <c r="G54" s="2096"/>
      <c r="H54" s="2096"/>
      <c r="I54" s="2096"/>
      <c r="J54" s="2096"/>
      <c r="K54" s="2096"/>
      <c r="L54" s="2097"/>
      <c r="M54" s="380"/>
    </row>
    <row r="55" spans="1:13" ht="12.75" customHeight="1" x14ac:dyDescent="0.2">
      <c r="B55" s="2098"/>
      <c r="C55" s="2099"/>
      <c r="D55" s="2099"/>
      <c r="E55" s="2099"/>
      <c r="F55" s="2099"/>
      <c r="G55" s="2099"/>
      <c r="H55" s="2099"/>
      <c r="I55" s="2099"/>
      <c r="J55" s="2099"/>
      <c r="K55" s="2099"/>
      <c r="L55" s="2100"/>
      <c r="M55" s="380"/>
    </row>
    <row r="56" spans="1:13" ht="12.75" customHeight="1" x14ac:dyDescent="0.2">
      <c r="B56" s="2098"/>
      <c r="C56" s="2099"/>
      <c r="D56" s="2099"/>
      <c r="E56" s="2099"/>
      <c r="F56" s="2099"/>
      <c r="G56" s="2099"/>
      <c r="H56" s="2099"/>
      <c r="I56" s="2099"/>
      <c r="J56" s="2099"/>
      <c r="K56" s="2099"/>
      <c r="L56" s="2100"/>
      <c r="M56" s="222"/>
    </row>
    <row r="57" spans="1:13" ht="12.75" customHeight="1" x14ac:dyDescent="0.2">
      <c r="B57" s="2098"/>
      <c r="C57" s="2099"/>
      <c r="D57" s="2099"/>
      <c r="E57" s="2099"/>
      <c r="F57" s="2099"/>
      <c r="G57" s="2099"/>
      <c r="H57" s="2099"/>
      <c r="I57" s="2099"/>
      <c r="J57" s="2099"/>
      <c r="K57" s="2099"/>
      <c r="L57" s="2100"/>
      <c r="M57" s="222"/>
    </row>
    <row r="58" spans="1:13" x14ac:dyDescent="0.2">
      <c r="B58" s="2101"/>
      <c r="C58" s="2102"/>
      <c r="D58" s="2102"/>
      <c r="E58" s="2102"/>
      <c r="F58" s="2102"/>
      <c r="G58" s="2102"/>
      <c r="H58" s="2102"/>
      <c r="I58" s="2102"/>
      <c r="J58" s="2102"/>
      <c r="K58" s="2102"/>
      <c r="L58" s="210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6"/>
      <c r="D61" s="210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sheet="1" objects="1" scenarios="1"/>
  <mergeCells count="4">
    <mergeCell ref="A1:M1"/>
    <mergeCell ref="B54:L58"/>
    <mergeCell ref="D11:J11"/>
    <mergeCell ref="C61:D61"/>
  </mergeCells>
  <phoneticPr fontId="6"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35" sqref="D35"/>
    </sheetView>
  </sheetViews>
  <sheetFormatPr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9"/>
      <c r="B1" s="2110"/>
      <c r="C1" s="2110"/>
      <c r="D1" s="384"/>
      <c r="E1" s="384"/>
      <c r="F1" s="384"/>
      <c r="G1" s="384"/>
      <c r="H1" s="384"/>
      <c r="I1" s="384"/>
      <c r="J1" s="384"/>
      <c r="K1" s="384"/>
      <c r="L1" s="384"/>
      <c r="M1" s="384"/>
      <c r="N1" s="384"/>
      <c r="O1" s="2109"/>
      <c r="P1" s="2110"/>
      <c r="Q1" s="2110"/>
    </row>
    <row r="2" spans="1:18" ht="15" x14ac:dyDescent="0.2">
      <c r="A2" s="2113" t="s">
        <v>577</v>
      </c>
      <c r="B2" s="2113"/>
      <c r="C2" s="2113"/>
      <c r="D2" s="2113"/>
      <c r="E2" s="2113"/>
      <c r="F2" s="2113"/>
      <c r="G2" s="2113"/>
      <c r="H2" s="2113"/>
      <c r="I2" s="2113"/>
      <c r="J2" s="2113"/>
      <c r="K2" s="2113"/>
      <c r="L2" s="2113"/>
      <c r="M2" s="2113"/>
      <c r="N2" s="2113"/>
      <c r="O2" s="2113"/>
      <c r="P2" s="2113"/>
      <c r="Q2" s="2113"/>
      <c r="R2" s="2113"/>
    </row>
    <row r="3" spans="1:18" ht="12.75" x14ac:dyDescent="0.2">
      <c r="A3" s="2114" t="s">
        <v>1480</v>
      </c>
      <c r="B3" s="2114"/>
      <c r="C3" s="2114"/>
      <c r="D3" s="2114"/>
      <c r="E3" s="2114"/>
      <c r="F3" s="2114"/>
      <c r="G3" s="2114"/>
      <c r="H3" s="2114"/>
      <c r="I3" s="2114"/>
      <c r="J3" s="2114"/>
      <c r="K3" s="2114"/>
      <c r="L3" s="2114"/>
      <c r="M3" s="2114"/>
      <c r="N3" s="2114"/>
      <c r="O3" s="2114"/>
      <c r="P3" s="2114"/>
      <c r="Q3" s="2114"/>
      <c r="R3" s="2114"/>
    </row>
    <row r="4" spans="1:18" x14ac:dyDescent="0.2">
      <c r="A4" s="2115" t="s">
        <v>1635</v>
      </c>
      <c r="B4" s="2115"/>
      <c r="C4" s="2115"/>
      <c r="D4" s="2115"/>
      <c r="E4" s="2115"/>
      <c r="F4" s="2115"/>
      <c r="G4" s="2115"/>
      <c r="H4" s="2115"/>
      <c r="I4" s="2115"/>
      <c r="J4" s="2115"/>
      <c r="K4" s="2115"/>
      <c r="L4" s="2115"/>
      <c r="M4" s="2115"/>
      <c r="N4" s="2115"/>
      <c r="O4" s="2115"/>
      <c r="P4" s="2115"/>
      <c r="Q4" s="2115"/>
      <c r="R4" s="211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GARDNER SOUTH-WILMINGTON HIGH SCHOOL</v>
      </c>
      <c r="E7" s="391"/>
      <c r="G7" s="252"/>
      <c r="H7" s="387"/>
      <c r="I7" s="387"/>
      <c r="J7" s="387"/>
      <c r="K7" s="387"/>
      <c r="L7" s="329"/>
      <c r="M7" s="329"/>
      <c r="N7" s="329"/>
      <c r="O7" s="329"/>
      <c r="P7" s="329"/>
    </row>
    <row r="8" spans="1:18" ht="12.75" x14ac:dyDescent="0.2">
      <c r="A8" s="329"/>
      <c r="B8" s="329"/>
      <c r="C8" s="389" t="s">
        <v>1187</v>
      </c>
      <c r="D8" s="392" t="str">
        <f>COVER!A13</f>
        <v>24-032-0730-17</v>
      </c>
      <c r="E8" s="393"/>
      <c r="G8" s="329"/>
      <c r="H8" s="329"/>
      <c r="I8" s="329"/>
      <c r="J8" s="329"/>
      <c r="K8" s="329"/>
      <c r="L8" s="329"/>
      <c r="M8" s="329"/>
      <c r="N8" s="329"/>
      <c r="O8" s="329"/>
      <c r="P8" s="329"/>
    </row>
    <row r="9" spans="1:18" ht="12.75" x14ac:dyDescent="0.2">
      <c r="A9" s="329"/>
      <c r="B9" s="329"/>
      <c r="C9" s="389" t="s">
        <v>737</v>
      </c>
      <c r="D9" s="394" t="str">
        <f>COVER!A15</f>
        <v>GRUNDY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2001004</v>
      </c>
      <c r="I12" s="404"/>
      <c r="J12" s="404"/>
      <c r="K12" s="405">
        <f>TRUNC((H12/H13*100000),5)/100000</f>
        <v>0.70801999999999998</v>
      </c>
      <c r="L12" s="406"/>
      <c r="M12" s="360" t="s">
        <v>1206</v>
      </c>
      <c r="N12" s="360"/>
      <c r="O12" s="407">
        <v>0.35</v>
      </c>
      <c r="P12" s="218"/>
      <c r="Q12" s="218"/>
    </row>
    <row r="13" spans="1:18" s="408" customFormat="1" ht="12.75" x14ac:dyDescent="0.2">
      <c r="A13" s="218"/>
      <c r="B13" s="401"/>
      <c r="C13" s="2111" t="s">
        <v>1391</v>
      </c>
      <c r="D13" s="2112"/>
      <c r="E13" s="218"/>
      <c r="F13" s="409" t="s">
        <v>826</v>
      </c>
      <c r="G13" s="402"/>
      <c r="H13" s="403">
        <f>SUM('Acct Summary 7-8'!C8+'Acct Summary 7-8'!D8+'Acct Summary 7-8'!F8+'Acct Summary 7-8'!I8)+H14</f>
        <v>2826197</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3</v>
      </c>
      <c r="P16" s="216"/>
      <c r="R16" s="384"/>
    </row>
    <row r="17" spans="1:18" s="408" customFormat="1" ht="11.25" x14ac:dyDescent="0.2">
      <c r="A17" s="218"/>
      <c r="B17" s="401"/>
      <c r="C17" s="218" t="s">
        <v>830</v>
      </c>
      <c r="D17" s="218"/>
      <c r="E17" s="218"/>
      <c r="F17" s="218" t="s">
        <v>464</v>
      </c>
      <c r="G17" s="402"/>
      <c r="H17" s="403">
        <f>SUM('Acct Summary 7-8'!C17+'Acct Summary 7-8'!D17+'Acct Summary 7-8'!F17)</f>
        <v>2934470</v>
      </c>
      <c r="I17" s="404"/>
      <c r="J17" s="416"/>
      <c r="K17" s="405">
        <f>TRUNC((H17/H18*100000),5)/100000</f>
        <v>1.0383104928</v>
      </c>
      <c r="L17" s="406"/>
      <c r="M17" s="417" t="s">
        <v>1233</v>
      </c>
      <c r="O17" s="418" t="str">
        <f>IF(AND(O16="2", J20 &gt; 2),"1",IF(AND(O16 = "1", J20 &gt; 2),"2",IF(AND(O16="1", J20 &gt;1),"1","0")))</f>
        <v>0</v>
      </c>
      <c r="P17" s="218"/>
    </row>
    <row r="18" spans="1:18" s="408" customFormat="1" ht="11.25" x14ac:dyDescent="0.2">
      <c r="A18" s="218"/>
      <c r="B18" s="401"/>
      <c r="C18" s="2111" t="s">
        <v>1384</v>
      </c>
      <c r="D18" s="2112"/>
      <c r="E18" s="218"/>
      <c r="F18" s="419" t="s">
        <v>827</v>
      </c>
      <c r="G18" s="402"/>
      <c r="H18" s="403">
        <f>SUM('Acct Summary 7-8'!C8+'Acct Summary 7-8'!D8+'Acct Summary 7-8'!F8+'Acct Summary 7-8'!I8)+H19</f>
        <v>2826197</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15.870847699999999</v>
      </c>
      <c r="K20" s="405" t="str">
        <f>IF(K17&lt;=1,"0",IF(AND(O16="2", J20 &gt; 2),TRUNC(((K12-0.1)/(K17-1)*100),5)/100,IF(AND(O16 = "1", J20 &gt; 2),TRUNC(((K12-0.1)/(K17-1)*100),5)/100,IF(AND(O16="1", J20 &gt;1),TRUNC(((K12-0.1)/(K17-1)*100),5)/100,""))))</f>
        <v/>
      </c>
      <c r="L20" s="218"/>
      <c r="M20" s="360" t="s">
        <v>1207</v>
      </c>
      <c r="N20" s="360"/>
      <c r="O20" s="411">
        <f>(O16+O17)*O18</f>
        <v>1.0499999999999998</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08" t="s">
        <v>1479</v>
      </c>
      <c r="D24" s="2108"/>
      <c r="E24" s="218"/>
      <c r="F24" s="218" t="s">
        <v>465</v>
      </c>
      <c r="G24" s="402"/>
      <c r="H24" s="403">
        <f>SUM('Assets-Liab 5-6'!C4+'Assets-Liab 5-6'!D4+'Assets-Liab 5-6'!F4+'Assets-Liab 5-6'!I4+'Assets-Liab 5-6'!C5+'Assets-Liab 5-6'!D5+'Assets-Liab 5-6'!F5+'Assets-Liab 5-6'!I5)</f>
        <v>2001004</v>
      </c>
      <c r="I24" s="422"/>
      <c r="J24" s="422"/>
      <c r="K24" s="423">
        <f>TRUNC(((H24/H25*100000)/100000),2)</f>
        <v>245.48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8151.3055599999998</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761937.42552000005</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760000</v>
      </c>
      <c r="I32" s="420"/>
      <c r="J32" s="420"/>
      <c r="K32" s="423">
        <f>TRUNC(100-((((H32/H33*100))*100)/100),2)</f>
        <v>80.459999999999994</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3890024.5920000002</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3.6499999999999995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sheet="1" objects="1" scenarios="1"/>
  <mergeCells count="8">
    <mergeCell ref="C24:D24"/>
    <mergeCell ref="A1:C1"/>
    <mergeCell ref="O1:Q1"/>
    <mergeCell ref="C18:D18"/>
    <mergeCell ref="C13:D13"/>
    <mergeCell ref="A2:R2"/>
    <mergeCell ref="A3:R3"/>
    <mergeCell ref="A4:R4"/>
  </mergeCells>
  <phoneticPr fontId="6"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1" activePane="bottomLeft" state="frozen"/>
      <selection activeCell="A47" sqref="A47"/>
      <selection pane="bottomLeft" activeCell="G38" sqref="G38"/>
    </sheetView>
  </sheetViews>
  <sheetFormatPr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1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18" t="s">
        <v>1030</v>
      </c>
      <c r="B3" s="2119"/>
      <c r="C3" s="1581"/>
      <c r="D3" s="1582"/>
      <c r="E3" s="1582"/>
      <c r="F3" s="1582"/>
      <c r="G3" s="1582"/>
      <c r="H3" s="1582"/>
      <c r="I3" s="1582"/>
      <c r="J3" s="1582"/>
      <c r="K3" s="1582"/>
      <c r="L3" s="1582"/>
      <c r="M3" s="1583"/>
      <c r="N3" s="1584"/>
    </row>
    <row r="4" spans="1:14" ht="13.5" customHeight="1" x14ac:dyDescent="0.2">
      <c r="A4" s="463" t="s">
        <v>1750</v>
      </c>
      <c r="B4" s="464"/>
      <c r="C4" s="465">
        <v>1186444</v>
      </c>
      <c r="D4" s="466">
        <v>118642</v>
      </c>
      <c r="E4" s="466">
        <v>4176</v>
      </c>
      <c r="F4" s="466">
        <v>57965</v>
      </c>
      <c r="G4" s="466">
        <v>97302</v>
      </c>
      <c r="H4" s="466">
        <v>200</v>
      </c>
      <c r="I4" s="466">
        <v>637953</v>
      </c>
      <c r="J4" s="467">
        <v>147954</v>
      </c>
      <c r="K4" s="466">
        <v>21888</v>
      </c>
      <c r="L4" s="466">
        <v>69750</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v>40000</v>
      </c>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1186444</v>
      </c>
      <c r="D13" s="1759">
        <f t="shared" ref="D13:L13" si="0">SUM(D4:D12)</f>
        <v>118642</v>
      </c>
      <c r="E13" s="1759">
        <f t="shared" si="0"/>
        <v>4176</v>
      </c>
      <c r="F13" s="1759">
        <f t="shared" si="0"/>
        <v>57965</v>
      </c>
      <c r="G13" s="1759">
        <f t="shared" si="0"/>
        <v>97302</v>
      </c>
      <c r="H13" s="1759">
        <f t="shared" si="0"/>
        <v>200</v>
      </c>
      <c r="I13" s="1759">
        <f t="shared" si="0"/>
        <v>677953</v>
      </c>
      <c r="J13" s="1759">
        <f t="shared" si="0"/>
        <v>147954</v>
      </c>
      <c r="K13" s="1759">
        <f t="shared" si="0"/>
        <v>21888</v>
      </c>
      <c r="L13" s="1759">
        <f t="shared" si="0"/>
        <v>69750</v>
      </c>
      <c r="M13" s="468"/>
      <c r="N13" s="469"/>
    </row>
    <row r="14" spans="1:14" ht="18" customHeight="1" thickTop="1" x14ac:dyDescent="0.2">
      <c r="A14" s="2120" t="s">
        <v>149</v>
      </c>
      <c r="B14" s="2121"/>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783329</v>
      </c>
      <c r="N16" s="484"/>
    </row>
    <row r="17" spans="1:14" s="485" customFormat="1" ht="12.75" customHeight="1" x14ac:dyDescent="0.2">
      <c r="A17" s="482" t="s">
        <v>1470</v>
      </c>
      <c r="B17" s="483">
        <v>230</v>
      </c>
      <c r="C17" s="477"/>
      <c r="D17" s="477"/>
      <c r="E17" s="477"/>
      <c r="F17" s="477"/>
      <c r="G17" s="477"/>
      <c r="H17" s="477"/>
      <c r="I17" s="477"/>
      <c r="J17" s="477"/>
      <c r="K17" s="477"/>
      <c r="L17" s="477"/>
      <c r="M17" s="467">
        <v>5059865</v>
      </c>
      <c r="N17" s="484"/>
    </row>
    <row r="18" spans="1:14" s="485" customFormat="1" ht="12.75" customHeight="1" x14ac:dyDescent="0.2">
      <c r="A18" s="482" t="s">
        <v>1471</v>
      </c>
      <c r="B18" s="483">
        <v>240</v>
      </c>
      <c r="C18" s="477"/>
      <c r="D18" s="477"/>
      <c r="E18" s="477"/>
      <c r="F18" s="477"/>
      <c r="G18" s="477"/>
      <c r="H18" s="477"/>
      <c r="I18" s="477"/>
      <c r="J18" s="477"/>
      <c r="K18" s="477"/>
      <c r="L18" s="477"/>
      <c r="M18" s="467">
        <v>19374</v>
      </c>
      <c r="N18" s="484"/>
    </row>
    <row r="19" spans="1:14" s="485" customFormat="1" ht="12.75" customHeight="1" x14ac:dyDescent="0.2">
      <c r="A19" s="482" t="s">
        <v>1472</v>
      </c>
      <c r="B19" s="483">
        <v>250</v>
      </c>
      <c r="C19" s="477"/>
      <c r="D19" s="477"/>
      <c r="E19" s="477"/>
      <c r="F19" s="477"/>
      <c r="G19" s="477"/>
      <c r="H19" s="477"/>
      <c r="I19" s="477"/>
      <c r="J19" s="477"/>
      <c r="K19" s="477"/>
      <c r="L19" s="477"/>
      <c r="M19" s="467">
        <v>484482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4176</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755824</v>
      </c>
    </row>
    <row r="23" spans="1:14" ht="13.5" customHeight="1" thickBot="1" x14ac:dyDescent="0.25">
      <c r="A23" s="1758" t="s">
        <v>664</v>
      </c>
      <c r="B23" s="1763"/>
      <c r="C23" s="468"/>
      <c r="D23" s="468"/>
      <c r="E23" s="468"/>
      <c r="F23" s="468"/>
      <c r="G23" s="468"/>
      <c r="H23" s="468"/>
      <c r="I23" s="468"/>
      <c r="J23" s="468"/>
      <c r="K23" s="468"/>
      <c r="L23" s="468"/>
      <c r="M23" s="1710">
        <f>SUM(M15:M22)</f>
        <v>6347050</v>
      </c>
      <c r="N23" s="1710">
        <f>SUM(N21:N22)</f>
        <v>760000</v>
      </c>
    </row>
    <row r="24" spans="1:14" ht="18" customHeight="1" thickTop="1" x14ac:dyDescent="0.2">
      <c r="A24" s="2122" t="s">
        <v>619</v>
      </c>
      <c r="B24" s="2123"/>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v>40000</v>
      </c>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69750</v>
      </c>
      <c r="M33" s="468"/>
      <c r="N33" s="469"/>
    </row>
    <row r="34" spans="1:14" ht="13.5" customHeight="1" thickBot="1" x14ac:dyDescent="0.25">
      <c r="A34" s="1760" t="s">
        <v>675</v>
      </c>
      <c r="B34" s="1761"/>
      <c r="C34" s="1762">
        <f>SUM(C25:C33)</f>
        <v>0</v>
      </c>
      <c r="D34" s="1762">
        <f t="shared" ref="D34:K34" si="1">SUM(D25:D33)</f>
        <v>0</v>
      </c>
      <c r="E34" s="1762">
        <f t="shared" si="1"/>
        <v>0</v>
      </c>
      <c r="F34" s="1762">
        <f t="shared" si="1"/>
        <v>40000</v>
      </c>
      <c r="G34" s="1762">
        <f t="shared" si="1"/>
        <v>0</v>
      </c>
      <c r="H34" s="1762">
        <f t="shared" si="1"/>
        <v>0</v>
      </c>
      <c r="I34" s="1762">
        <f t="shared" si="1"/>
        <v>0</v>
      </c>
      <c r="J34" s="1762">
        <f t="shared" si="1"/>
        <v>0</v>
      </c>
      <c r="K34" s="1762">
        <f t="shared" si="1"/>
        <v>0</v>
      </c>
      <c r="L34" s="1743">
        <f>SUM(L33)</f>
        <v>69750</v>
      </c>
      <c r="M34" s="468"/>
      <c r="N34" s="480"/>
    </row>
    <row r="35" spans="1:14" ht="18" customHeight="1" thickTop="1" x14ac:dyDescent="0.2">
      <c r="A35" s="2124" t="s">
        <v>550</v>
      </c>
      <c r="B35" s="212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760000</v>
      </c>
    </row>
    <row r="37" spans="1:14" ht="13.5" thickBot="1" x14ac:dyDescent="0.25">
      <c r="A37" s="1758" t="s">
        <v>674</v>
      </c>
      <c r="B37" s="1763"/>
      <c r="C37" s="477"/>
      <c r="D37" s="477"/>
      <c r="E37" s="477"/>
      <c r="F37" s="477"/>
      <c r="G37" s="477"/>
      <c r="H37" s="477"/>
      <c r="I37" s="477"/>
      <c r="J37" s="477"/>
      <c r="K37" s="477"/>
      <c r="L37" s="480"/>
      <c r="M37" s="468"/>
      <c r="N37" s="1710">
        <f>SUM(N36:N36)</f>
        <v>760000</v>
      </c>
    </row>
    <row r="38" spans="1:14" s="329" customFormat="1" ht="13.5" customHeight="1" thickTop="1" x14ac:dyDescent="0.2">
      <c r="A38" s="496" t="s">
        <v>440</v>
      </c>
      <c r="B38" s="483">
        <v>714</v>
      </c>
      <c r="C38" s="466"/>
      <c r="D38" s="466"/>
      <c r="E38" s="466"/>
      <c r="F38" s="466"/>
      <c r="G38" s="466">
        <v>145</v>
      </c>
      <c r="H38" s="466"/>
      <c r="I38" s="466"/>
      <c r="J38" s="467"/>
      <c r="K38" s="466"/>
      <c r="L38" s="481"/>
      <c r="M38" s="497"/>
      <c r="N38" s="497"/>
    </row>
    <row r="39" spans="1:14" s="329" customFormat="1" ht="13.5" customHeight="1" x14ac:dyDescent="0.2">
      <c r="A39" s="496" t="s">
        <v>360</v>
      </c>
      <c r="B39" s="483">
        <v>730</v>
      </c>
      <c r="C39" s="466">
        <v>1186444</v>
      </c>
      <c r="D39" s="466">
        <v>118642</v>
      </c>
      <c r="E39" s="466">
        <v>4176</v>
      </c>
      <c r="F39" s="466">
        <v>17965</v>
      </c>
      <c r="G39" s="466">
        <v>97157</v>
      </c>
      <c r="H39" s="466">
        <v>200</v>
      </c>
      <c r="I39" s="466">
        <v>677953</v>
      </c>
      <c r="J39" s="467">
        <v>147954</v>
      </c>
      <c r="K39" s="466">
        <v>21888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6347050</v>
      </c>
      <c r="N40" s="497"/>
    </row>
    <row r="41" spans="1:14" ht="13.5" customHeight="1" thickBot="1" x14ac:dyDescent="0.25">
      <c r="A41" s="1758" t="s">
        <v>676</v>
      </c>
      <c r="B41" s="1728"/>
      <c r="C41" s="1710">
        <f>(SUM(C34,C37,C38,C39))</f>
        <v>1186444</v>
      </c>
      <c r="D41" s="1710">
        <f t="shared" ref="D41:L41" si="2">SUM(D34,D37,D38:D39)</f>
        <v>118642</v>
      </c>
      <c r="E41" s="1710">
        <f t="shared" si="2"/>
        <v>4176</v>
      </c>
      <c r="F41" s="1710">
        <f t="shared" si="2"/>
        <v>57965</v>
      </c>
      <c r="G41" s="1710">
        <f t="shared" si="2"/>
        <v>97302</v>
      </c>
      <c r="H41" s="1710">
        <f t="shared" si="2"/>
        <v>200</v>
      </c>
      <c r="I41" s="1710">
        <f t="shared" si="2"/>
        <v>677953</v>
      </c>
      <c r="J41" s="1710">
        <f t="shared" si="2"/>
        <v>147954</v>
      </c>
      <c r="K41" s="1710">
        <f t="shared" si="2"/>
        <v>21888</v>
      </c>
      <c r="L41" s="1710">
        <f t="shared" si="2"/>
        <v>69750</v>
      </c>
      <c r="M41" s="1710">
        <f>SUM(M40)</f>
        <v>6347050</v>
      </c>
      <c r="N41" s="1710">
        <f>SUM(N37)</f>
        <v>760000</v>
      </c>
    </row>
    <row r="42" spans="1:14" ht="13.5" thickTop="1" x14ac:dyDescent="0.2"/>
    <row r="43" spans="1:14" x14ac:dyDescent="0.2">
      <c r="A43" s="247"/>
      <c r="C43" s="503"/>
    </row>
    <row r="44" spans="1:14" x14ac:dyDescent="0.2">
      <c r="A44" s="247"/>
      <c r="C44" s="503"/>
    </row>
  </sheetData>
  <sheetProtection sheet="1" objects="1" scenarios="1"/>
  <mergeCells count="5">
    <mergeCell ref="A1:A2"/>
    <mergeCell ref="A3:B3"/>
    <mergeCell ref="A14:B14"/>
    <mergeCell ref="A24:B24"/>
    <mergeCell ref="A35:B35"/>
  </mergeCells>
  <phoneticPr fontId="6"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18" activePane="bottomLeft" state="frozenSplit"/>
      <selection activeCell="A47" sqref="A47"/>
      <selection pane="bottomLeft" activeCell="C11" sqref="C11"/>
    </sheetView>
  </sheetViews>
  <sheetFormatPr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5"/>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46" t="s">
        <v>1237</v>
      </c>
      <c r="B3" s="2147"/>
      <c r="C3" s="1595"/>
      <c r="D3" s="1596"/>
      <c r="E3" s="1596"/>
      <c r="F3" s="1596"/>
      <c r="G3" s="1596"/>
      <c r="H3" s="1596"/>
      <c r="I3" s="1596"/>
      <c r="J3" s="1596"/>
      <c r="K3" s="1597"/>
      <c r="L3" s="506"/>
    </row>
    <row r="4" spans="1:13" ht="15.75" customHeight="1" x14ac:dyDescent="0.2">
      <c r="A4" s="1954" t="s">
        <v>1579</v>
      </c>
      <c r="B4" s="1955">
        <v>1000</v>
      </c>
      <c r="C4" s="1764">
        <f>'Revenues 9-14'!C109</f>
        <v>1241016</v>
      </c>
      <c r="D4" s="1764">
        <f>'Revenues 9-14'!D109</f>
        <v>376373</v>
      </c>
      <c r="E4" s="1764">
        <f>'Revenues 9-14'!E109</f>
        <v>321454</v>
      </c>
      <c r="F4" s="1764">
        <f>'Revenues 9-14'!F109</f>
        <v>67086</v>
      </c>
      <c r="G4" s="1764">
        <f>'Revenues 9-14'!G109</f>
        <v>52456</v>
      </c>
      <c r="H4" s="1764">
        <f>'Revenues 9-14'!H109</f>
        <v>0</v>
      </c>
      <c r="I4" s="1764">
        <f>'Revenues 9-14'!I109</f>
        <v>27953</v>
      </c>
      <c r="J4" s="1764">
        <f>'Revenues 9-14'!J109</f>
        <v>153919</v>
      </c>
      <c r="K4" s="1764">
        <f>'Revenues 9-14'!K109</f>
        <v>27952</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854649</v>
      </c>
      <c r="D6" s="1765">
        <f>'Revenues 9-14'!D173</f>
        <v>0</v>
      </c>
      <c r="E6" s="1765">
        <f>'Revenues 9-14'!E173</f>
        <v>0</v>
      </c>
      <c r="F6" s="1765">
        <f>'Revenues 9-14'!F173</f>
        <v>199158</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59962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2155627</v>
      </c>
      <c r="D8" s="1710">
        <f t="shared" ref="D8:K8" si="0">SUM(D4:D7)</f>
        <v>376373</v>
      </c>
      <c r="E8" s="1710">
        <f t="shared" si="0"/>
        <v>321454</v>
      </c>
      <c r="F8" s="1710">
        <f t="shared" si="0"/>
        <v>266244</v>
      </c>
      <c r="G8" s="1710">
        <f t="shared" si="0"/>
        <v>52456</v>
      </c>
      <c r="H8" s="1710">
        <f t="shared" si="0"/>
        <v>0</v>
      </c>
      <c r="I8" s="1710">
        <f t="shared" si="0"/>
        <v>27953</v>
      </c>
      <c r="J8" s="1710">
        <f t="shared" si="0"/>
        <v>153919</v>
      </c>
      <c r="K8" s="1710">
        <f t="shared" si="0"/>
        <v>27952</v>
      </c>
      <c r="L8" s="347"/>
    </row>
    <row r="9" spans="1:13" ht="15.75" thickTop="1" x14ac:dyDescent="0.2">
      <c r="A9" s="514" t="s">
        <v>1752</v>
      </c>
      <c r="B9" s="515">
        <v>3998</v>
      </c>
      <c r="C9" s="481">
        <v>965817</v>
      </c>
      <c r="D9" s="516"/>
      <c r="E9" s="481"/>
      <c r="F9" s="481"/>
      <c r="G9" s="517"/>
      <c r="H9" s="481"/>
      <c r="I9" s="509" t="s">
        <v>1231</v>
      </c>
      <c r="J9" s="478"/>
      <c r="K9" s="481"/>
      <c r="L9" s="347"/>
    </row>
    <row r="10" spans="1:13" s="519" customFormat="1" ht="13.5" thickBot="1" x14ac:dyDescent="0.25">
      <c r="A10" s="1758" t="s">
        <v>1235</v>
      </c>
      <c r="B10" s="1731"/>
      <c r="C10" s="1710">
        <f>SUM(C8:C9)</f>
        <v>3121444</v>
      </c>
      <c r="D10" s="1710">
        <f t="shared" ref="D10:K10" si="1">SUM(D8:D9)</f>
        <v>376373</v>
      </c>
      <c r="E10" s="1710">
        <f t="shared" si="1"/>
        <v>321454</v>
      </c>
      <c r="F10" s="1710">
        <f t="shared" si="1"/>
        <v>266244</v>
      </c>
      <c r="G10" s="1710">
        <f t="shared" si="1"/>
        <v>52456</v>
      </c>
      <c r="H10" s="1710">
        <f t="shared" si="1"/>
        <v>0</v>
      </c>
      <c r="I10" s="1710">
        <f t="shared" si="1"/>
        <v>27953</v>
      </c>
      <c r="J10" s="1710">
        <f t="shared" si="1"/>
        <v>153919</v>
      </c>
      <c r="K10" s="1710">
        <f t="shared" si="1"/>
        <v>27952</v>
      </c>
      <c r="L10" s="518"/>
    </row>
    <row r="11" spans="1:13" s="519" customFormat="1" ht="16.7" customHeight="1" thickTop="1" x14ac:dyDescent="0.2">
      <c r="A11" s="2120" t="s">
        <v>1238</v>
      </c>
      <c r="B11" s="2121"/>
      <c r="C11" s="1592"/>
      <c r="D11" s="1593"/>
      <c r="E11" s="1593"/>
      <c r="F11" s="1593"/>
      <c r="G11" s="1593"/>
      <c r="H11" s="1593"/>
      <c r="I11" s="1593"/>
      <c r="J11" s="1593"/>
      <c r="K11" s="1594"/>
      <c r="L11" s="518"/>
    </row>
    <row r="12" spans="1:13" ht="15.75" customHeight="1" x14ac:dyDescent="0.2">
      <c r="A12" s="1598" t="s">
        <v>476</v>
      </c>
      <c r="B12" s="1600">
        <v>1000</v>
      </c>
      <c r="C12" s="1764">
        <f>'Expenditures 15-22'!K33</f>
        <v>1460624</v>
      </c>
      <c r="D12" s="520" t="s">
        <v>1231</v>
      </c>
      <c r="E12" s="468" t="s">
        <v>1231</v>
      </c>
      <c r="F12" s="468" t="s">
        <v>1231</v>
      </c>
      <c r="G12" s="1764">
        <f>'Expenditures 15-22'!K229</f>
        <v>14164</v>
      </c>
      <c r="H12" s="521"/>
      <c r="I12" s="468" t="s">
        <v>1231</v>
      </c>
      <c r="J12" s="468" t="s">
        <v>1231</v>
      </c>
      <c r="K12" s="521" t="s">
        <v>1231</v>
      </c>
      <c r="L12" s="347"/>
    </row>
    <row r="13" spans="1:13" ht="15.75" customHeight="1" x14ac:dyDescent="0.2">
      <c r="A13" s="1598" t="s">
        <v>477</v>
      </c>
      <c r="B13" s="1600">
        <v>2000</v>
      </c>
      <c r="C13" s="1765">
        <f>'Expenditures 15-22'!K74</f>
        <v>630651</v>
      </c>
      <c r="D13" s="1765">
        <f>'Expenditures 15-22'!K129</f>
        <v>422524</v>
      </c>
      <c r="E13" s="469" t="s">
        <v>1231</v>
      </c>
      <c r="F13" s="1765">
        <f>'Expenditures 15-22'!K184</f>
        <v>324933</v>
      </c>
      <c r="G13" s="1765">
        <f>'Expenditures 15-22'!K279</f>
        <v>46543</v>
      </c>
      <c r="H13" s="1765">
        <f>'Expenditures 15-22'!K303</f>
        <v>0</v>
      </c>
      <c r="I13" s="468" t="s">
        <v>1231</v>
      </c>
      <c r="J13" s="1765">
        <f>'Expenditures 15-22'!K330</f>
        <v>137943</v>
      </c>
      <c r="K13" s="1769">
        <f>'Expenditures 15-22'!K352</f>
        <v>10505</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80618</v>
      </c>
      <c r="D15" s="1765">
        <f>'Expenditures 15-22'!K139</f>
        <v>15120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322431</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2171893</v>
      </c>
      <c r="D17" s="1710">
        <f t="shared" si="2"/>
        <v>437644</v>
      </c>
      <c r="E17" s="1710">
        <f t="shared" si="2"/>
        <v>322431</v>
      </c>
      <c r="F17" s="1710">
        <f t="shared" si="2"/>
        <v>324933</v>
      </c>
      <c r="G17" s="1710">
        <f t="shared" si="2"/>
        <v>60707</v>
      </c>
      <c r="H17" s="1710">
        <f t="shared" si="2"/>
        <v>0</v>
      </c>
      <c r="I17" s="468"/>
      <c r="J17" s="1710">
        <f>SUM(J12:J16)</f>
        <v>137943</v>
      </c>
      <c r="K17" s="1710">
        <f>SUM(K12:K16)</f>
        <v>10505</v>
      </c>
      <c r="L17" s="347"/>
    </row>
    <row r="18" spans="1:12" ht="15" customHeight="1" thickTop="1" x14ac:dyDescent="0.2">
      <c r="A18" s="1766" t="s">
        <v>1753</v>
      </c>
      <c r="B18" s="1767">
        <v>4180</v>
      </c>
      <c r="C18" s="1764">
        <f t="shared" ref="C18:H18" si="3">C9</f>
        <v>965817</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3137710</v>
      </c>
      <c r="D19" s="1710">
        <f t="shared" si="4"/>
        <v>437644</v>
      </c>
      <c r="E19" s="1710">
        <f t="shared" si="4"/>
        <v>322431</v>
      </c>
      <c r="F19" s="1710">
        <f t="shared" si="4"/>
        <v>324933</v>
      </c>
      <c r="G19" s="1710">
        <f t="shared" si="4"/>
        <v>60707</v>
      </c>
      <c r="H19" s="1710">
        <f t="shared" si="4"/>
        <v>0</v>
      </c>
      <c r="I19" s="468"/>
      <c r="J19" s="1710">
        <f>SUM(J17:J18)</f>
        <v>137943</v>
      </c>
      <c r="K19" s="1710">
        <f>SUM(K17:K18)</f>
        <v>10505</v>
      </c>
      <c r="L19" s="347"/>
    </row>
    <row r="20" spans="1:12" ht="16.5" thickTop="1" thickBot="1" x14ac:dyDescent="0.25">
      <c r="A20" s="2136" t="s">
        <v>1754</v>
      </c>
      <c r="B20" s="2137"/>
      <c r="C20" s="1768">
        <f>C8-C17</f>
        <v>-16266</v>
      </c>
      <c r="D20" s="1768">
        <f t="shared" ref="D20:K20" si="5">D8-D17</f>
        <v>-61271</v>
      </c>
      <c r="E20" s="1768">
        <f t="shared" si="5"/>
        <v>-977</v>
      </c>
      <c r="F20" s="1768">
        <f t="shared" si="5"/>
        <v>-58689</v>
      </c>
      <c r="G20" s="1768">
        <f t="shared" si="5"/>
        <v>-8251</v>
      </c>
      <c r="H20" s="1768">
        <f t="shared" si="5"/>
        <v>0</v>
      </c>
      <c r="I20" s="1768">
        <f t="shared" si="5"/>
        <v>27953</v>
      </c>
      <c r="J20" s="1768">
        <f t="shared" si="5"/>
        <v>15976</v>
      </c>
      <c r="K20" s="1768">
        <f t="shared" si="5"/>
        <v>17447</v>
      </c>
      <c r="L20" s="347"/>
    </row>
    <row r="21" spans="1:12" ht="16.7" customHeight="1" thickTop="1" x14ac:dyDescent="0.2">
      <c r="A21" s="2148" t="s">
        <v>616</v>
      </c>
      <c r="B21" s="2149"/>
      <c r="C21" s="1592"/>
      <c r="D21" s="1593"/>
      <c r="E21" s="1593"/>
      <c r="F21" s="1593"/>
      <c r="G21" s="1593"/>
      <c r="H21" s="1593"/>
      <c r="I21" s="1593"/>
      <c r="J21" s="1593"/>
      <c r="K21" s="1594"/>
      <c r="L21" s="524"/>
    </row>
    <row r="22" spans="1:12" ht="15.75" customHeight="1" collapsed="1" x14ac:dyDescent="0.2">
      <c r="A22" s="2144" t="s">
        <v>617</v>
      </c>
      <c r="B22" s="2145"/>
      <c r="C22" s="477"/>
      <c r="D22" s="477"/>
      <c r="E22" s="477"/>
      <c r="F22" s="477"/>
      <c r="G22" s="477"/>
      <c r="H22" s="477"/>
      <c r="I22" s="477"/>
      <c r="J22" s="477"/>
      <c r="K22" s="477"/>
      <c r="L22" s="347"/>
    </row>
    <row r="23" spans="1:12" s="485" customFormat="1" ht="15.75" customHeight="1" x14ac:dyDescent="0.2">
      <c r="A23" s="2140" t="s">
        <v>311</v>
      </c>
      <c r="B23" s="2141"/>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334973</v>
      </c>
      <c r="D25" s="467">
        <v>50000</v>
      </c>
      <c r="E25" s="467"/>
      <c r="F25" s="467">
        <v>50000</v>
      </c>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2" t="s">
        <v>1038</v>
      </c>
      <c r="B32" s="2143"/>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v>590000</v>
      </c>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0" t="s">
        <v>392</v>
      </c>
      <c r="B44" s="2151"/>
      <c r="C44" s="1725">
        <f>SUM(C24:C43)</f>
        <v>334973</v>
      </c>
      <c r="D44" s="1725">
        <f t="shared" ref="D44:K44" si="6">SUM(D24:D43)</f>
        <v>50000</v>
      </c>
      <c r="E44" s="1725">
        <f t="shared" si="6"/>
        <v>0</v>
      </c>
      <c r="F44" s="1725">
        <f t="shared" si="6"/>
        <v>50000</v>
      </c>
      <c r="G44" s="1725">
        <f t="shared" si="6"/>
        <v>0</v>
      </c>
      <c r="H44" s="1725">
        <f t="shared" si="6"/>
        <v>0</v>
      </c>
      <c r="I44" s="1725">
        <f t="shared" si="6"/>
        <v>590000</v>
      </c>
      <c r="J44" s="1725">
        <f t="shared" si="6"/>
        <v>0</v>
      </c>
      <c r="K44" s="1725">
        <f t="shared" si="6"/>
        <v>0</v>
      </c>
      <c r="L44" s="524"/>
    </row>
    <row r="45" spans="1:12" ht="15.75" customHeight="1" thickTop="1" x14ac:dyDescent="0.2">
      <c r="A45" s="2144" t="s">
        <v>110</v>
      </c>
      <c r="B45" s="2145"/>
      <c r="C45" s="528"/>
      <c r="D45" s="528"/>
      <c r="E45" s="528"/>
      <c r="F45" s="528"/>
      <c r="G45" s="528"/>
      <c r="H45" s="528"/>
      <c r="I45" s="528"/>
      <c r="J45" s="528"/>
      <c r="K45" s="528"/>
      <c r="L45" s="347"/>
    </row>
    <row r="46" spans="1:12" s="485" customFormat="1" ht="15.75" customHeight="1" x14ac:dyDescent="0.2">
      <c r="A46" s="2152" t="s">
        <v>111</v>
      </c>
      <c r="B46" s="2153"/>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434973</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26" t="s">
        <v>460</v>
      </c>
      <c r="B76" s="2127"/>
      <c r="C76" s="1725">
        <f t="shared" ref="C76:K76" si="7">SUM(C47:C75)</f>
        <v>0</v>
      </c>
      <c r="D76" s="1725">
        <f t="shared" si="7"/>
        <v>0</v>
      </c>
      <c r="E76" s="1725">
        <f t="shared" si="7"/>
        <v>0</v>
      </c>
      <c r="F76" s="1725">
        <f t="shared" si="7"/>
        <v>0</v>
      </c>
      <c r="G76" s="1725">
        <f t="shared" si="7"/>
        <v>0</v>
      </c>
      <c r="H76" s="1725">
        <f t="shared" si="7"/>
        <v>0</v>
      </c>
      <c r="I76" s="1725">
        <f t="shared" si="7"/>
        <v>434973</v>
      </c>
      <c r="J76" s="1725">
        <f t="shared" si="7"/>
        <v>0</v>
      </c>
      <c r="K76" s="1725">
        <f t="shared" si="7"/>
        <v>0</v>
      </c>
      <c r="L76" s="524"/>
    </row>
    <row r="77" spans="1:12" ht="14.25" thickTop="1" thickBot="1" x14ac:dyDescent="0.25">
      <c r="A77" s="2128" t="s">
        <v>1239</v>
      </c>
      <c r="B77" s="2129"/>
      <c r="C77" s="1725">
        <f t="shared" ref="C77:K77" si="8">C44-C76</f>
        <v>334973</v>
      </c>
      <c r="D77" s="1725">
        <f t="shared" si="8"/>
        <v>50000</v>
      </c>
      <c r="E77" s="1725">
        <f t="shared" si="8"/>
        <v>0</v>
      </c>
      <c r="F77" s="1725">
        <f t="shared" si="8"/>
        <v>50000</v>
      </c>
      <c r="G77" s="1725">
        <f t="shared" si="8"/>
        <v>0</v>
      </c>
      <c r="H77" s="1725">
        <f t="shared" si="8"/>
        <v>0</v>
      </c>
      <c r="I77" s="1725">
        <f t="shared" si="8"/>
        <v>155027</v>
      </c>
      <c r="J77" s="1725">
        <f t="shared" si="8"/>
        <v>0</v>
      </c>
      <c r="K77" s="1725">
        <f t="shared" si="8"/>
        <v>0</v>
      </c>
      <c r="L77" s="347"/>
    </row>
    <row r="78" spans="1:12" ht="21.75" customHeight="1" thickTop="1" thickBot="1" x14ac:dyDescent="0.25">
      <c r="A78" s="2132" t="s">
        <v>618</v>
      </c>
      <c r="B78" s="2133"/>
      <c r="C78" s="1724">
        <f t="shared" ref="C78:K78" si="9">C20+C77</f>
        <v>318707</v>
      </c>
      <c r="D78" s="1724">
        <f t="shared" si="9"/>
        <v>-11271</v>
      </c>
      <c r="E78" s="1724">
        <f t="shared" si="9"/>
        <v>-977</v>
      </c>
      <c r="F78" s="1724">
        <f t="shared" si="9"/>
        <v>-8689</v>
      </c>
      <c r="G78" s="1724">
        <f t="shared" si="9"/>
        <v>-8251</v>
      </c>
      <c r="H78" s="1724">
        <f t="shared" si="9"/>
        <v>0</v>
      </c>
      <c r="I78" s="1724">
        <f t="shared" si="9"/>
        <v>182980</v>
      </c>
      <c r="J78" s="1724">
        <f t="shared" si="9"/>
        <v>15976</v>
      </c>
      <c r="K78" s="1724">
        <f t="shared" si="9"/>
        <v>17447</v>
      </c>
      <c r="L78" s="533"/>
    </row>
    <row r="79" spans="1:12" ht="13.5" thickTop="1" x14ac:dyDescent="0.2">
      <c r="A79" s="1516" t="s">
        <v>2073</v>
      </c>
      <c r="B79" s="534"/>
      <c r="C79" s="478">
        <v>867737</v>
      </c>
      <c r="D79" s="535">
        <v>129913</v>
      </c>
      <c r="E79" s="535">
        <v>5153</v>
      </c>
      <c r="F79" s="535">
        <v>26654</v>
      </c>
      <c r="G79" s="535">
        <v>105553</v>
      </c>
      <c r="H79" s="535">
        <v>200</v>
      </c>
      <c r="I79" s="535">
        <v>494973</v>
      </c>
      <c r="J79" s="535">
        <v>131978</v>
      </c>
      <c r="K79" s="535">
        <v>4441</v>
      </c>
      <c r="L79" s="347"/>
    </row>
    <row r="80" spans="1:12" x14ac:dyDescent="0.2">
      <c r="A80" s="2138" t="s">
        <v>1898</v>
      </c>
      <c r="B80" s="2139"/>
      <c r="C80" s="467"/>
      <c r="D80" s="467"/>
      <c r="E80" s="467"/>
      <c r="F80" s="467"/>
      <c r="G80" s="467"/>
      <c r="H80" s="467"/>
      <c r="I80" s="467"/>
      <c r="J80" s="467"/>
      <c r="K80" s="467"/>
      <c r="L80" s="347"/>
    </row>
    <row r="81" spans="1:12" ht="13.5" thickBot="1" x14ac:dyDescent="0.25">
      <c r="A81" s="2130" t="s">
        <v>2074</v>
      </c>
      <c r="B81" s="2131"/>
      <c r="C81" s="1710">
        <f>(SUM(C78:C80))</f>
        <v>1186444</v>
      </c>
      <c r="D81" s="1710">
        <f>SUM(D78:D80)</f>
        <v>118642</v>
      </c>
      <c r="E81" s="1710">
        <f t="shared" ref="E81:K81" si="10">SUM(E78:E80)</f>
        <v>4176</v>
      </c>
      <c r="F81" s="1710">
        <f t="shared" si="10"/>
        <v>17965</v>
      </c>
      <c r="G81" s="1710">
        <f t="shared" si="10"/>
        <v>97302</v>
      </c>
      <c r="H81" s="1710">
        <f t="shared" si="10"/>
        <v>200</v>
      </c>
      <c r="I81" s="1710">
        <f t="shared" si="10"/>
        <v>677953</v>
      </c>
      <c r="J81" s="1710">
        <f t="shared" si="10"/>
        <v>147954</v>
      </c>
      <c r="K81" s="1710">
        <f t="shared" si="10"/>
        <v>21888</v>
      </c>
      <c r="L81" s="347"/>
    </row>
    <row r="82" spans="1:12" ht="0.75" customHeight="1" thickTop="1" thickBot="1" x14ac:dyDescent="0.25">
      <c r="A82" s="536" t="s">
        <v>361</v>
      </c>
      <c r="B82" s="537"/>
      <c r="C82" s="538">
        <f>(C81-C79)</f>
        <v>318707</v>
      </c>
      <c r="D82" s="538">
        <f t="shared" ref="D82:K82" si="11">(D81-D79)</f>
        <v>-11271</v>
      </c>
      <c r="E82" s="538">
        <f t="shared" si="11"/>
        <v>-977</v>
      </c>
      <c r="F82" s="538">
        <f t="shared" si="11"/>
        <v>-8689</v>
      </c>
      <c r="G82" s="538">
        <f t="shared" si="11"/>
        <v>-8251</v>
      </c>
      <c r="H82" s="538">
        <f t="shared" si="11"/>
        <v>0</v>
      </c>
      <c r="I82" s="538">
        <f t="shared" si="11"/>
        <v>182980</v>
      </c>
      <c r="J82" s="538">
        <f t="shared" si="11"/>
        <v>15976</v>
      </c>
      <c r="K82" s="538">
        <f t="shared" si="11"/>
        <v>17447</v>
      </c>
    </row>
    <row r="83" spans="1:12" ht="14.25" hidden="1" thickTop="1" thickBot="1" x14ac:dyDescent="0.25">
      <c r="A83" s="539" t="s">
        <v>362</v>
      </c>
      <c r="B83" s="464"/>
      <c r="C83" s="540">
        <f>C82/C81</f>
        <v>0.26862371928215745</v>
      </c>
      <c r="D83" s="540">
        <f t="shared" ref="D83:K83" si="12">D82/D81</f>
        <v>-9.500008428718329E-2</v>
      </c>
      <c r="E83" s="540">
        <f t="shared" si="12"/>
        <v>-0.23395593869731801</v>
      </c>
      <c r="F83" s="540">
        <f t="shared" si="12"/>
        <v>-0.48366267742833285</v>
      </c>
      <c r="G83" s="540">
        <f t="shared" si="12"/>
        <v>-8.4797845881893485E-2</v>
      </c>
      <c r="H83" s="540">
        <f t="shared" si="12"/>
        <v>0</v>
      </c>
      <c r="I83" s="540">
        <f t="shared" si="12"/>
        <v>0.26990071583133346</v>
      </c>
      <c r="J83" s="540">
        <f t="shared" si="12"/>
        <v>0.10797950714411236</v>
      </c>
      <c r="K83" s="540">
        <f t="shared" si="12"/>
        <v>0.79710343567251463</v>
      </c>
    </row>
    <row r="84" spans="1:12" ht="13.5" thickTop="1" x14ac:dyDescent="0.2"/>
    <row r="86" spans="1:12" x14ac:dyDescent="0.2">
      <c r="C86" s="503"/>
      <c r="D86" s="503"/>
      <c r="E86" s="503"/>
      <c r="F86" s="503"/>
      <c r="G86" s="503"/>
      <c r="H86" s="503"/>
      <c r="I86" s="503"/>
      <c r="J86" s="503"/>
    </row>
    <row r="87" spans="1:12" x14ac:dyDescent="0.2">
      <c r="C87" s="503"/>
    </row>
  </sheetData>
  <sheetProtection sheet="1" objects="1" scenarios="1"/>
  <mergeCells count="16">
    <mergeCell ref="A3:B3"/>
    <mergeCell ref="A11:B11"/>
    <mergeCell ref="A21:B21"/>
    <mergeCell ref="A44:B44"/>
    <mergeCell ref="A45:B45"/>
    <mergeCell ref="A46:B46"/>
    <mergeCell ref="A76:B76"/>
    <mergeCell ref="A77:B77"/>
    <mergeCell ref="A81:B81"/>
    <mergeCell ref="A78:B78"/>
    <mergeCell ref="A1:A2"/>
    <mergeCell ref="A20:B20"/>
    <mergeCell ref="A80:B80"/>
    <mergeCell ref="A23:B23"/>
    <mergeCell ref="A32:B32"/>
    <mergeCell ref="A22:B22"/>
  </mergeCells>
  <phoneticPr fontId="6"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69" activePane="bottomLeft" state="frozen"/>
      <selection activeCell="A47" sqref="A47"/>
      <selection pane="bottomLeft" activeCell="C79" sqref="C79"/>
    </sheetView>
  </sheetViews>
  <sheetFormatPr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4" t="s">
        <v>1905</v>
      </c>
      <c r="B1" s="452"/>
      <c r="C1" s="453" t="s">
        <v>445</v>
      </c>
      <c r="D1" s="453" t="s">
        <v>446</v>
      </c>
      <c r="E1" s="453" t="s">
        <v>447</v>
      </c>
      <c r="F1" s="453" t="s">
        <v>448</v>
      </c>
      <c r="G1" s="453" t="s">
        <v>449</v>
      </c>
      <c r="H1" s="453" t="s">
        <v>450</v>
      </c>
      <c r="I1" s="453" t="s">
        <v>451</v>
      </c>
      <c r="J1" s="453" t="s">
        <v>452</v>
      </c>
      <c r="K1" s="453" t="s">
        <v>780</v>
      </c>
    </row>
    <row r="2" spans="1:12" ht="36" x14ac:dyDescent="0.2">
      <c r="A2" s="2135"/>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682041</v>
      </c>
      <c r="D5" s="481">
        <v>139763</v>
      </c>
      <c r="E5" s="466">
        <v>321454</v>
      </c>
      <c r="F5" s="548">
        <v>67086</v>
      </c>
      <c r="G5" s="466">
        <v>16067</v>
      </c>
      <c r="H5" s="466"/>
      <c r="I5" s="466">
        <v>27953</v>
      </c>
      <c r="J5" s="467">
        <v>151899</v>
      </c>
      <c r="K5" s="466">
        <v>27952</v>
      </c>
    </row>
    <row r="6" spans="1:12" ht="15" x14ac:dyDescent="0.2">
      <c r="A6" s="463" t="s">
        <v>1761</v>
      </c>
      <c r="B6" s="470">
        <v>1130</v>
      </c>
      <c r="C6" s="466"/>
      <c r="D6" s="466">
        <v>27952</v>
      </c>
      <c r="E6" s="475"/>
      <c r="F6" s="475"/>
      <c r="G6" s="468"/>
      <c r="H6" s="468"/>
      <c r="I6" s="468"/>
      <c r="J6" s="468"/>
      <c r="K6" s="468"/>
    </row>
    <row r="7" spans="1:12" x14ac:dyDescent="0.2">
      <c r="A7" s="463" t="s">
        <v>112</v>
      </c>
      <c r="B7" s="549">
        <v>1140</v>
      </c>
      <c r="C7" s="466">
        <v>11181</v>
      </c>
      <c r="D7" s="466"/>
      <c r="E7" s="468"/>
      <c r="F7" s="467"/>
      <c r="G7" s="467"/>
      <c r="H7" s="467"/>
      <c r="I7" s="468"/>
      <c r="J7" s="468"/>
      <c r="K7" s="468"/>
    </row>
    <row r="8" spans="1:12" x14ac:dyDescent="0.2">
      <c r="A8" s="463" t="s">
        <v>433</v>
      </c>
      <c r="B8" s="470">
        <v>1150</v>
      </c>
      <c r="C8" s="475"/>
      <c r="D8" s="475"/>
      <c r="E8" s="477"/>
      <c r="F8" s="477"/>
      <c r="G8" s="481">
        <v>36389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693222</v>
      </c>
      <c r="D12" s="1729">
        <f t="shared" si="0"/>
        <v>167715</v>
      </c>
      <c r="E12" s="1729">
        <f t="shared" si="0"/>
        <v>321454</v>
      </c>
      <c r="F12" s="1729">
        <f t="shared" si="0"/>
        <v>67086</v>
      </c>
      <c r="G12" s="1729">
        <f t="shared" si="0"/>
        <v>52456</v>
      </c>
      <c r="H12" s="1729">
        <f t="shared" si="0"/>
        <v>0</v>
      </c>
      <c r="I12" s="1729">
        <f t="shared" si="0"/>
        <v>27953</v>
      </c>
      <c r="J12" s="1729">
        <f t="shared" si="0"/>
        <v>151899</v>
      </c>
      <c r="K12" s="1710">
        <f t="shared" si="0"/>
        <v>27952</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57267</v>
      </c>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57267</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v>4001</v>
      </c>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36000</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40001</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11046</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11046</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5966</v>
      </c>
      <c r="D69" s="468"/>
      <c r="E69" s="468"/>
      <c r="F69" s="468"/>
      <c r="G69" s="468"/>
      <c r="H69" s="468"/>
      <c r="I69" s="468"/>
      <c r="J69" s="468"/>
      <c r="K69" s="468"/>
    </row>
    <row r="70" spans="1:11" ht="12.75" customHeight="1" x14ac:dyDescent="0.2">
      <c r="A70" s="463" t="s">
        <v>1054</v>
      </c>
      <c r="B70" s="470">
        <v>1612</v>
      </c>
      <c r="C70" s="551">
        <v>368</v>
      </c>
      <c r="D70" s="468"/>
      <c r="E70" s="468"/>
      <c r="F70" s="468"/>
      <c r="G70" s="468"/>
      <c r="H70" s="468"/>
      <c r="I70" s="468"/>
      <c r="J70" s="468"/>
      <c r="K70" s="468"/>
    </row>
    <row r="71" spans="1:11" ht="12.75" customHeight="1" x14ac:dyDescent="0.2">
      <c r="A71" s="463" t="s">
        <v>291</v>
      </c>
      <c r="B71" s="470">
        <v>1613</v>
      </c>
      <c r="C71" s="551">
        <v>47141</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850</v>
      </c>
      <c r="D73" s="468"/>
      <c r="E73" s="468"/>
      <c r="F73" s="468"/>
      <c r="G73" s="468"/>
      <c r="H73" s="468"/>
      <c r="I73" s="468"/>
      <c r="J73" s="468"/>
      <c r="K73" s="468"/>
    </row>
    <row r="74" spans="1:11" ht="12.75" customHeight="1" x14ac:dyDescent="0.2">
      <c r="A74" s="463" t="s">
        <v>25</v>
      </c>
      <c r="B74" s="470">
        <v>1690</v>
      </c>
      <c r="C74" s="551">
        <v>2591</v>
      </c>
      <c r="D74" s="468"/>
      <c r="E74" s="468"/>
      <c r="F74" s="468"/>
      <c r="G74" s="468"/>
      <c r="H74" s="468"/>
      <c r="I74" s="468"/>
      <c r="J74" s="468"/>
      <c r="K74" s="468"/>
    </row>
    <row r="75" spans="1:11" ht="12.75" customHeight="1" thickBot="1" x14ac:dyDescent="0.25">
      <c r="A75" s="1730" t="s">
        <v>569</v>
      </c>
      <c r="B75" s="1731"/>
      <c r="C75" s="1710">
        <f>SUM(C69:C74)</f>
        <v>56916</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10154</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19759</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29913</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8905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v>4087</v>
      </c>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12992</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11825</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142374</v>
      </c>
      <c r="D98" s="466"/>
      <c r="E98" s="512"/>
      <c r="F98" s="466"/>
      <c r="G98" s="512"/>
      <c r="H98" s="512"/>
      <c r="I98" s="510"/>
      <c r="J98" s="512"/>
      <c r="K98" s="512"/>
    </row>
    <row r="99" spans="1:12" ht="12.75" customHeight="1" x14ac:dyDescent="0.2">
      <c r="A99" s="463" t="s">
        <v>875</v>
      </c>
      <c r="B99" s="470">
        <v>1950</v>
      </c>
      <c r="C99" s="489">
        <v>18095</v>
      </c>
      <c r="D99" s="466"/>
      <c r="E99" s="466"/>
      <c r="F99" s="466"/>
      <c r="G99" s="466"/>
      <c r="H99" s="466"/>
      <c r="I99" s="468"/>
      <c r="J99" s="467"/>
      <c r="K99" s="466"/>
    </row>
    <row r="100" spans="1:12" ht="12.75" customHeight="1" x14ac:dyDescent="0.2">
      <c r="A100" s="463" t="s">
        <v>263</v>
      </c>
      <c r="B100" s="470">
        <v>1960</v>
      </c>
      <c r="C100" s="489">
        <v>156086</v>
      </c>
      <c r="D100" s="489">
        <v>195923</v>
      </c>
      <c r="E100" s="489"/>
      <c r="F100" s="489"/>
      <c r="G100" s="489"/>
      <c r="H100" s="489"/>
      <c r="I100" s="467"/>
      <c r="J100" s="489"/>
      <c r="K100" s="467"/>
    </row>
    <row r="101" spans="1:12" ht="12.75" customHeight="1" x14ac:dyDescent="0.2">
      <c r="A101" s="463" t="s">
        <v>264</v>
      </c>
      <c r="B101" s="470">
        <v>1970</v>
      </c>
      <c r="C101" s="489">
        <v>4690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18414</v>
      </c>
      <c r="D107" s="466">
        <v>910</v>
      </c>
      <c r="E107" s="466"/>
      <c r="F107" s="466"/>
      <c r="G107" s="466"/>
      <c r="H107" s="466"/>
      <c r="I107" s="466"/>
      <c r="J107" s="467">
        <v>2020</v>
      </c>
      <c r="K107" s="466"/>
    </row>
    <row r="108" spans="1:12" ht="12.75" customHeight="1" thickBot="1" x14ac:dyDescent="0.25">
      <c r="A108" s="1730" t="s">
        <v>508</v>
      </c>
      <c r="B108" s="1734"/>
      <c r="C108" s="1729">
        <f>SUM(C95:C107)</f>
        <v>339659</v>
      </c>
      <c r="D108" s="1729">
        <f t="shared" ref="D108:K108" si="3">SUM(D95:D107)</f>
        <v>208658</v>
      </c>
      <c r="E108" s="1729">
        <f t="shared" si="3"/>
        <v>0</v>
      </c>
      <c r="F108" s="1729">
        <f t="shared" si="3"/>
        <v>0</v>
      </c>
      <c r="G108" s="1729">
        <f t="shared" si="3"/>
        <v>0</v>
      </c>
      <c r="H108" s="1729">
        <f t="shared" si="3"/>
        <v>0</v>
      </c>
      <c r="I108" s="1729">
        <f t="shared" si="3"/>
        <v>0</v>
      </c>
      <c r="J108" s="1729">
        <f t="shared" si="3"/>
        <v>2020</v>
      </c>
      <c r="K108" s="1710">
        <f t="shared" si="3"/>
        <v>0</v>
      </c>
    </row>
    <row r="109" spans="1:12" ht="14.25" thickTop="1" thickBot="1" x14ac:dyDescent="0.25">
      <c r="A109" s="1735" t="s">
        <v>266</v>
      </c>
      <c r="B109" s="1736" t="s">
        <v>591</v>
      </c>
      <c r="C109" s="1737">
        <f t="shared" ref="C109:K109" si="4">SUM(C12,C18,C40,C63,C67,C75,C82,C93,C108,)</f>
        <v>1241016</v>
      </c>
      <c r="D109" s="1737">
        <f t="shared" si="4"/>
        <v>376373</v>
      </c>
      <c r="E109" s="1737">
        <f t="shared" si="4"/>
        <v>321454</v>
      </c>
      <c r="F109" s="1737">
        <f t="shared" si="4"/>
        <v>67086</v>
      </c>
      <c r="G109" s="1737">
        <f t="shared" si="4"/>
        <v>52456</v>
      </c>
      <c r="H109" s="1737">
        <f t="shared" si="4"/>
        <v>0</v>
      </c>
      <c r="I109" s="1737">
        <f t="shared" si="4"/>
        <v>27953</v>
      </c>
      <c r="J109" s="1737">
        <f t="shared" si="4"/>
        <v>153919</v>
      </c>
      <c r="K109" s="1724">
        <f t="shared" si="4"/>
        <v>27952</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693302</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693302</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68356</v>
      </c>
      <c r="D124" s="561"/>
      <c r="E124" s="468"/>
      <c r="F124" s="548"/>
      <c r="G124" s="468"/>
      <c r="H124" s="468"/>
      <c r="I124" s="468"/>
      <c r="J124" s="468"/>
      <c r="K124" s="468"/>
    </row>
    <row r="125" spans="1:11" ht="12.75" customHeight="1" x14ac:dyDescent="0.2">
      <c r="A125" s="463" t="s">
        <v>1521</v>
      </c>
      <c r="B125" s="562">
        <v>3105</v>
      </c>
      <c r="C125" s="466">
        <v>12682</v>
      </c>
      <c r="D125" s="561"/>
      <c r="E125" s="468"/>
      <c r="F125" s="466"/>
      <c r="G125" s="468"/>
      <c r="H125" s="468"/>
      <c r="I125" s="468"/>
      <c r="J125" s="468"/>
      <c r="K125" s="468"/>
    </row>
    <row r="126" spans="1:11" ht="12.75" customHeight="1" x14ac:dyDescent="0.2">
      <c r="A126" s="463" t="s">
        <v>922</v>
      </c>
      <c r="B126" s="562">
        <v>3110</v>
      </c>
      <c r="C126" s="551">
        <v>17933</v>
      </c>
      <c r="D126" s="466"/>
      <c r="E126" s="468"/>
      <c r="F126" s="466"/>
      <c r="G126" s="468"/>
      <c r="H126" s="468"/>
      <c r="I126" s="468"/>
      <c r="J126" s="468"/>
      <c r="K126" s="468"/>
    </row>
    <row r="127" spans="1:11" ht="12.75" customHeight="1" x14ac:dyDescent="0.2">
      <c r="A127" s="463" t="s">
        <v>107</v>
      </c>
      <c r="B127" s="562">
        <v>3120</v>
      </c>
      <c r="C127" s="466">
        <v>42732</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1343</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143046</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8496</v>
      </c>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8496</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411</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9394</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56514</v>
      </c>
      <c r="G151" s="467"/>
      <c r="H151" s="468"/>
      <c r="I151" s="468"/>
      <c r="J151" s="468"/>
      <c r="K151" s="468"/>
    </row>
    <row r="152" spans="1:11" ht="12.75" customHeight="1" x14ac:dyDescent="0.2">
      <c r="A152" s="463" t="s">
        <v>1117</v>
      </c>
      <c r="B152" s="562">
        <v>3510</v>
      </c>
      <c r="C152" s="551"/>
      <c r="D152" s="466"/>
      <c r="E152" s="561"/>
      <c r="F152" s="466">
        <v>142644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199158</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54" t="s">
        <v>418</v>
      </c>
      <c r="B172" s="2155"/>
      <c r="C172" s="1744">
        <f t="shared" ref="C172:K172" si="6">SUM(C131,C140,C144,C145:C149,C154,C155:C170,C171)</f>
        <v>161347</v>
      </c>
      <c r="D172" s="1744">
        <f t="shared" si="6"/>
        <v>0</v>
      </c>
      <c r="E172" s="1744">
        <f t="shared" si="6"/>
        <v>0</v>
      </c>
      <c r="F172" s="1744">
        <f t="shared" si="6"/>
        <v>199158</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854649</v>
      </c>
      <c r="D173" s="1737">
        <f>SUM(D121,D172)</f>
        <v>0</v>
      </c>
      <c r="E173" s="1737">
        <f>SUM(E121,E172)</f>
        <v>0</v>
      </c>
      <c r="F173" s="1737">
        <f t="shared" ref="F173:K173" si="7">SUM(F121,F172)</f>
        <v>199158</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56" t="s">
        <v>1572</v>
      </c>
      <c r="B175" s="215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0" t="s">
        <v>1764</v>
      </c>
      <c r="B178" s="2161"/>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64" t="s">
        <v>1763</v>
      </c>
      <c r="B179" s="216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2" t="s">
        <v>818</v>
      </c>
      <c r="B184" s="2163"/>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58" t="s">
        <v>1906</v>
      </c>
      <c r="B185" s="2159"/>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24715</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4937</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29652</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5831</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5831</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1000</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1000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20214</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20214</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3265</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59962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59962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2155627</v>
      </c>
      <c r="D275" s="1737">
        <f t="shared" si="12"/>
        <v>376373</v>
      </c>
      <c r="E275" s="1737">
        <f t="shared" si="12"/>
        <v>321454</v>
      </c>
      <c r="F275" s="1737">
        <f t="shared" si="12"/>
        <v>266244</v>
      </c>
      <c r="G275" s="1737">
        <f t="shared" si="12"/>
        <v>52456</v>
      </c>
      <c r="H275" s="1737">
        <f t="shared" si="12"/>
        <v>0</v>
      </c>
      <c r="I275" s="1737">
        <f t="shared" si="12"/>
        <v>27953</v>
      </c>
      <c r="J275" s="1737">
        <f t="shared" si="12"/>
        <v>153919</v>
      </c>
      <c r="K275" s="1724">
        <f t="shared" si="12"/>
        <v>27952</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sheet="1" objects="1" scenarios="1"/>
  <mergeCells count="7">
    <mergeCell ref="A1:A2"/>
    <mergeCell ref="A172:B172"/>
    <mergeCell ref="A175:B175"/>
    <mergeCell ref="A185:B185"/>
    <mergeCell ref="A178:B178"/>
    <mergeCell ref="A184:B184"/>
    <mergeCell ref="A179:B179"/>
  </mergeCells>
  <phoneticPr fontId="6"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50" activePane="bottomLeft" state="frozen"/>
      <selection activeCell="A47" sqref="A47"/>
      <selection pane="bottomLeft" activeCell="E60" sqref="E60"/>
    </sheetView>
  </sheetViews>
  <sheetFormatPr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4"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6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4" t="s">
        <v>315</v>
      </c>
      <c r="B3" s="2175"/>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670167</v>
      </c>
      <c r="D5" s="466">
        <v>198224</v>
      </c>
      <c r="E5" s="466">
        <v>7660</v>
      </c>
      <c r="F5" s="466">
        <v>31637</v>
      </c>
      <c r="G5" s="466"/>
      <c r="H5" s="466"/>
      <c r="I5" s="467"/>
      <c r="J5" s="467"/>
      <c r="K5" s="1693">
        <f>SUM(C5:J5)</f>
        <v>907688</v>
      </c>
      <c r="L5" s="466">
        <v>986558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47435</v>
      </c>
      <c r="D8" s="466">
        <v>14040</v>
      </c>
      <c r="E8" s="466">
        <v>238196</v>
      </c>
      <c r="F8" s="466">
        <v>497</v>
      </c>
      <c r="G8" s="466"/>
      <c r="H8" s="466"/>
      <c r="I8" s="467"/>
      <c r="J8" s="467"/>
      <c r="K8" s="1693">
        <f t="shared" si="0"/>
        <v>300168</v>
      </c>
      <c r="L8" s="466">
        <v>381166</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v>76</v>
      </c>
      <c r="F10" s="466">
        <v>3066</v>
      </c>
      <c r="G10" s="466"/>
      <c r="H10" s="466"/>
      <c r="I10" s="467"/>
      <c r="J10" s="467"/>
      <c r="K10" s="1693">
        <f t="shared" si="0"/>
        <v>3142</v>
      </c>
      <c r="L10" s="466">
        <v>27556</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40365</v>
      </c>
      <c r="D13" s="466">
        <v>12634</v>
      </c>
      <c r="E13" s="466">
        <v>607</v>
      </c>
      <c r="F13" s="466">
        <v>1395</v>
      </c>
      <c r="G13" s="466"/>
      <c r="H13" s="466"/>
      <c r="I13" s="467"/>
      <c r="J13" s="467"/>
      <c r="K13" s="1693">
        <f t="shared" si="0"/>
        <v>55001</v>
      </c>
      <c r="L13" s="466">
        <v>59027</v>
      </c>
    </row>
    <row r="14" spans="1:14" x14ac:dyDescent="0.2">
      <c r="A14" s="1526" t="s">
        <v>1020</v>
      </c>
      <c r="B14" s="615">
        <v>1500</v>
      </c>
      <c r="C14" s="466">
        <v>76017</v>
      </c>
      <c r="D14" s="466">
        <v>6087</v>
      </c>
      <c r="E14" s="466">
        <v>12277</v>
      </c>
      <c r="F14" s="466">
        <v>16770</v>
      </c>
      <c r="G14" s="466"/>
      <c r="H14" s="466">
        <v>7239</v>
      </c>
      <c r="I14" s="467"/>
      <c r="J14" s="467"/>
      <c r="K14" s="1693">
        <f t="shared" si="0"/>
        <v>118390</v>
      </c>
      <c r="L14" s="466">
        <v>104705</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59309</v>
      </c>
      <c r="D17" s="467">
        <v>15640</v>
      </c>
      <c r="E17" s="467"/>
      <c r="F17" s="467">
        <v>1286</v>
      </c>
      <c r="G17" s="467"/>
      <c r="H17" s="467"/>
      <c r="I17" s="467"/>
      <c r="J17" s="467"/>
      <c r="K17" s="1693">
        <f t="shared" si="0"/>
        <v>76235</v>
      </c>
      <c r="L17" s="466">
        <v>76692</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893293</v>
      </c>
      <c r="D33" s="1692">
        <f t="shared" ref="D33:L33" si="1">SUM(D5:D32)</f>
        <v>246625</v>
      </c>
      <c r="E33" s="1692">
        <f t="shared" si="1"/>
        <v>258816</v>
      </c>
      <c r="F33" s="1692">
        <f t="shared" si="1"/>
        <v>54651</v>
      </c>
      <c r="G33" s="1692">
        <f t="shared" si="1"/>
        <v>0</v>
      </c>
      <c r="H33" s="1692">
        <f t="shared" si="1"/>
        <v>7239</v>
      </c>
      <c r="I33" s="1692">
        <f t="shared" si="1"/>
        <v>0</v>
      </c>
      <c r="J33" s="1692">
        <f t="shared" si="1"/>
        <v>0</v>
      </c>
      <c r="K33" s="1692">
        <f t="shared" si="1"/>
        <v>1460624</v>
      </c>
      <c r="L33" s="1692">
        <f t="shared" si="1"/>
        <v>1635704</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7565</v>
      </c>
      <c r="D36" s="481">
        <v>275</v>
      </c>
      <c r="E36" s="481"/>
      <c r="F36" s="481">
        <v>105</v>
      </c>
      <c r="G36" s="481"/>
      <c r="H36" s="481"/>
      <c r="I36" s="467"/>
      <c r="J36" s="467"/>
      <c r="K36" s="1693">
        <f t="shared" ref="K36:K41" si="2">SUM(C36:J36)</f>
        <v>7945</v>
      </c>
      <c r="L36" s="466">
        <v>52743</v>
      </c>
    </row>
    <row r="37" spans="1:14" x14ac:dyDescent="0.2">
      <c r="A37" s="1526" t="s">
        <v>1151</v>
      </c>
      <c r="B37" s="615">
        <v>2120</v>
      </c>
      <c r="C37" s="466">
        <v>89479</v>
      </c>
      <c r="D37" s="466">
        <v>17173</v>
      </c>
      <c r="E37" s="466">
        <v>121</v>
      </c>
      <c r="F37" s="466">
        <v>4213</v>
      </c>
      <c r="G37" s="466"/>
      <c r="H37" s="466"/>
      <c r="I37" s="467"/>
      <c r="J37" s="467"/>
      <c r="K37" s="1693">
        <f t="shared" si="2"/>
        <v>110986</v>
      </c>
      <c r="L37" s="466">
        <v>114892</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v>10965</v>
      </c>
      <c r="D41" s="466">
        <v>1117</v>
      </c>
      <c r="E41" s="466"/>
      <c r="F41" s="466"/>
      <c r="G41" s="466"/>
      <c r="H41" s="466"/>
      <c r="I41" s="467"/>
      <c r="J41" s="467"/>
      <c r="K41" s="1693">
        <f t="shared" si="2"/>
        <v>12082</v>
      </c>
      <c r="L41" s="466">
        <v>24870</v>
      </c>
    </row>
    <row r="42" spans="1:14" ht="12.75" customHeight="1" thickBot="1" x14ac:dyDescent="0.25">
      <c r="A42" s="1690" t="s">
        <v>581</v>
      </c>
      <c r="B42" s="1691" t="s">
        <v>740</v>
      </c>
      <c r="C42" s="1692">
        <f>SUM(C36:C41)</f>
        <v>108009</v>
      </c>
      <c r="D42" s="1692">
        <f t="shared" ref="D42:L42" si="3">SUM(D36:D41)</f>
        <v>18565</v>
      </c>
      <c r="E42" s="1692">
        <f t="shared" si="3"/>
        <v>121</v>
      </c>
      <c r="F42" s="1692">
        <f t="shared" si="3"/>
        <v>4318</v>
      </c>
      <c r="G42" s="1692">
        <f t="shared" si="3"/>
        <v>0</v>
      </c>
      <c r="H42" s="1692">
        <f t="shared" si="3"/>
        <v>0</v>
      </c>
      <c r="I42" s="1692">
        <f t="shared" si="3"/>
        <v>0</v>
      </c>
      <c r="J42" s="1692">
        <f t="shared" si="3"/>
        <v>0</v>
      </c>
      <c r="K42" s="1692">
        <f t="shared" si="3"/>
        <v>131013</v>
      </c>
      <c r="L42" s="1692">
        <f t="shared" si="3"/>
        <v>192505</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v>3824</v>
      </c>
      <c r="F44" s="481">
        <v>44374</v>
      </c>
      <c r="G44" s="481"/>
      <c r="H44" s="481"/>
      <c r="I44" s="467"/>
      <c r="J44" s="467"/>
      <c r="K44" s="1694">
        <f>SUM(C44:J44)</f>
        <v>48198</v>
      </c>
      <c r="L44" s="481">
        <v>17500</v>
      </c>
    </row>
    <row r="45" spans="1:14" x14ac:dyDescent="0.2">
      <c r="A45" s="1526" t="s">
        <v>869</v>
      </c>
      <c r="B45" s="615">
        <v>2220</v>
      </c>
      <c r="C45" s="466"/>
      <c r="D45" s="466"/>
      <c r="E45" s="466"/>
      <c r="F45" s="466">
        <v>496</v>
      </c>
      <c r="G45" s="466"/>
      <c r="H45" s="466"/>
      <c r="I45" s="467"/>
      <c r="J45" s="467"/>
      <c r="K45" s="1694">
        <f>SUM(C45:J45)</f>
        <v>496</v>
      </c>
      <c r="L45" s="466">
        <v>55852</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0</v>
      </c>
      <c r="D47" s="1692">
        <f t="shared" ref="D47:K47" si="4">SUM(D44:D46)</f>
        <v>0</v>
      </c>
      <c r="E47" s="1692">
        <f t="shared" si="4"/>
        <v>3824</v>
      </c>
      <c r="F47" s="1692">
        <f t="shared" si="4"/>
        <v>44870</v>
      </c>
      <c r="G47" s="1692">
        <f t="shared" si="4"/>
        <v>0</v>
      </c>
      <c r="H47" s="1692">
        <f t="shared" si="4"/>
        <v>0</v>
      </c>
      <c r="I47" s="1692">
        <f t="shared" si="4"/>
        <v>0</v>
      </c>
      <c r="J47" s="1692">
        <f t="shared" si="4"/>
        <v>0</v>
      </c>
      <c r="K47" s="1692">
        <f t="shared" si="4"/>
        <v>48694</v>
      </c>
      <c r="L47" s="1692">
        <f>SUM(L44:L46)</f>
        <v>73352</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1276</v>
      </c>
      <c r="D49" s="481"/>
      <c r="E49" s="481">
        <v>11117</v>
      </c>
      <c r="F49" s="481">
        <v>563</v>
      </c>
      <c r="G49" s="481"/>
      <c r="H49" s="481">
        <v>3826</v>
      </c>
      <c r="I49" s="467"/>
      <c r="J49" s="467"/>
      <c r="K49" s="1694">
        <f>SUM(C49:J49)</f>
        <v>16782</v>
      </c>
      <c r="L49" s="481">
        <v>21500</v>
      </c>
    </row>
    <row r="50" spans="1:14" x14ac:dyDescent="0.2">
      <c r="A50" s="1526" t="s">
        <v>872</v>
      </c>
      <c r="B50" s="615">
        <v>2320</v>
      </c>
      <c r="C50" s="466">
        <v>104066</v>
      </c>
      <c r="D50" s="466">
        <v>34241</v>
      </c>
      <c r="E50" s="466">
        <v>1150</v>
      </c>
      <c r="F50" s="466"/>
      <c r="G50" s="466"/>
      <c r="H50" s="466">
        <v>2809</v>
      </c>
      <c r="I50" s="467"/>
      <c r="J50" s="467"/>
      <c r="K50" s="1694">
        <f>SUM(C50:J50)</f>
        <v>142266</v>
      </c>
      <c r="L50" s="466">
        <v>137462</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105342</v>
      </c>
      <c r="D53" s="1692">
        <f t="shared" ref="D53:L53" si="5">SUM(D49:D52)</f>
        <v>34241</v>
      </c>
      <c r="E53" s="1692">
        <f t="shared" si="5"/>
        <v>12267</v>
      </c>
      <c r="F53" s="1692">
        <f t="shared" si="5"/>
        <v>563</v>
      </c>
      <c r="G53" s="1692">
        <f t="shared" si="5"/>
        <v>0</v>
      </c>
      <c r="H53" s="1692">
        <f t="shared" si="5"/>
        <v>6635</v>
      </c>
      <c r="I53" s="1692">
        <f t="shared" si="5"/>
        <v>0</v>
      </c>
      <c r="J53" s="1692">
        <f t="shared" si="5"/>
        <v>0</v>
      </c>
      <c r="K53" s="1692">
        <f t="shared" si="5"/>
        <v>159048</v>
      </c>
      <c r="L53" s="1692">
        <f t="shared" si="5"/>
        <v>158962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104558</v>
      </c>
      <c r="D55" s="481">
        <v>9075</v>
      </c>
      <c r="E55" s="481">
        <v>1025</v>
      </c>
      <c r="F55" s="481">
        <v>401</v>
      </c>
      <c r="G55" s="481"/>
      <c r="H55" s="481">
        <v>1191</v>
      </c>
      <c r="I55" s="467"/>
      <c r="J55" s="467"/>
      <c r="K55" s="1694">
        <f>SUM(C55:J55)</f>
        <v>116250</v>
      </c>
      <c r="L55" s="481">
        <v>121566</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104558</v>
      </c>
      <c r="D57" s="1696">
        <f t="shared" ref="D57:K57" si="6">SUM(D55:D56)</f>
        <v>9075</v>
      </c>
      <c r="E57" s="1696">
        <f t="shared" si="6"/>
        <v>1025</v>
      </c>
      <c r="F57" s="1696">
        <f t="shared" si="6"/>
        <v>401</v>
      </c>
      <c r="G57" s="1696">
        <f t="shared" si="6"/>
        <v>0</v>
      </c>
      <c r="H57" s="1696">
        <f t="shared" si="6"/>
        <v>1191</v>
      </c>
      <c r="I57" s="1696">
        <f t="shared" si="6"/>
        <v>0</v>
      </c>
      <c r="J57" s="1696">
        <f t="shared" si="6"/>
        <v>0</v>
      </c>
      <c r="K57" s="1696">
        <f t="shared" si="6"/>
        <v>116250</v>
      </c>
      <c r="L57" s="1692">
        <f>SUM(L55:L56)</f>
        <v>121566</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41682</v>
      </c>
      <c r="D60" s="466">
        <v>46</v>
      </c>
      <c r="E60" s="466">
        <v>19246</v>
      </c>
      <c r="F60" s="466">
        <v>1429</v>
      </c>
      <c r="G60" s="466"/>
      <c r="H60" s="466"/>
      <c r="I60" s="467"/>
      <c r="J60" s="467"/>
      <c r="K60" s="1694">
        <f t="shared" si="7"/>
        <v>62403</v>
      </c>
      <c r="L60" s="466">
        <v>62171</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38270</v>
      </c>
      <c r="D63" s="466">
        <v>9512</v>
      </c>
      <c r="E63" s="466">
        <v>717</v>
      </c>
      <c r="F63" s="466">
        <v>64744</v>
      </c>
      <c r="G63" s="466"/>
      <c r="H63" s="466"/>
      <c r="I63" s="467"/>
      <c r="J63" s="467"/>
      <c r="K63" s="1694">
        <f t="shared" si="7"/>
        <v>113243</v>
      </c>
      <c r="L63" s="466">
        <v>120881</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79952</v>
      </c>
      <c r="D65" s="1692">
        <f t="shared" ref="D65:L65" si="8">SUM(D59:D64)</f>
        <v>9558</v>
      </c>
      <c r="E65" s="1692">
        <f t="shared" si="8"/>
        <v>19963</v>
      </c>
      <c r="F65" s="1692">
        <f t="shared" si="8"/>
        <v>66173</v>
      </c>
      <c r="G65" s="1692">
        <f t="shared" si="8"/>
        <v>0</v>
      </c>
      <c r="H65" s="1692">
        <f t="shared" si="8"/>
        <v>0</v>
      </c>
      <c r="I65" s="1692">
        <f t="shared" si="8"/>
        <v>0</v>
      </c>
      <c r="J65" s="1692">
        <f t="shared" si="8"/>
        <v>0</v>
      </c>
      <c r="K65" s="1692">
        <f t="shared" si="8"/>
        <v>175646</v>
      </c>
      <c r="L65" s="1692">
        <f t="shared" si="8"/>
        <v>183052</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397861</v>
      </c>
      <c r="D74" s="1699">
        <f t="shared" ref="D74:K74" si="10">SUM(D42,D47,D53,D57,D65,D72,D73)</f>
        <v>71439</v>
      </c>
      <c r="E74" s="1699">
        <f t="shared" si="10"/>
        <v>37200</v>
      </c>
      <c r="F74" s="1699">
        <f t="shared" si="10"/>
        <v>116325</v>
      </c>
      <c r="G74" s="1699">
        <f t="shared" si="10"/>
        <v>0</v>
      </c>
      <c r="H74" s="1699">
        <f t="shared" si="10"/>
        <v>7826</v>
      </c>
      <c r="I74" s="1699">
        <f t="shared" si="10"/>
        <v>0</v>
      </c>
      <c r="J74" s="1699">
        <f t="shared" si="10"/>
        <v>0</v>
      </c>
      <c r="K74" s="1699">
        <f t="shared" si="10"/>
        <v>630651</v>
      </c>
      <c r="L74" s="1699">
        <f>SUM(L42,L47,L53,L57,L65,L72,L73)</f>
        <v>729437</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v>80618</v>
      </c>
      <c r="I81" s="477"/>
      <c r="J81" s="477"/>
      <c r="K81" s="1693">
        <f t="shared" si="11"/>
        <v>80618</v>
      </c>
      <c r="L81" s="466">
        <v>66000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80618</v>
      </c>
      <c r="I84" s="477"/>
      <c r="J84" s="477"/>
      <c r="K84" s="1692">
        <f>SUM(K78:K83)</f>
        <v>80618</v>
      </c>
      <c r="L84" s="1692">
        <f>SUM(L78:L83)</f>
        <v>66000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80618</v>
      </c>
      <c r="I102" s="477"/>
      <c r="J102" s="477"/>
      <c r="K102" s="1699">
        <f>SUM(K84,K92,K100,K101)</f>
        <v>80618</v>
      </c>
      <c r="L102" s="1699">
        <f>SUM(L84,L92,L100,L101)</f>
        <v>66000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1291154</v>
      </c>
      <c r="D114" s="1692">
        <f t="shared" ref="D114:K114" si="13">SUM(D33,D74,D75,D102,D112,D113)</f>
        <v>318064</v>
      </c>
      <c r="E114" s="1692">
        <f t="shared" si="13"/>
        <v>296016</v>
      </c>
      <c r="F114" s="1692">
        <f t="shared" si="13"/>
        <v>170976</v>
      </c>
      <c r="G114" s="1692">
        <f t="shared" si="13"/>
        <v>0</v>
      </c>
      <c r="H114" s="1692">
        <f>SUM(H33,H74,H75,H102,H112,H113)</f>
        <v>95683</v>
      </c>
      <c r="I114" s="1692">
        <f t="shared" si="13"/>
        <v>0</v>
      </c>
      <c r="J114" s="1692">
        <f t="shared" si="13"/>
        <v>0</v>
      </c>
      <c r="K114" s="1692">
        <f t="shared" si="13"/>
        <v>2171893</v>
      </c>
      <c r="L114" s="1692">
        <f>SUM(L33,L74,L75,L102,L112,L113)</f>
        <v>2431141</v>
      </c>
    </row>
    <row r="115" spans="1:14" ht="13.5" thickTop="1" x14ac:dyDescent="0.2">
      <c r="A115" s="2166" t="s">
        <v>1053</v>
      </c>
      <c r="B115" s="2167"/>
      <c r="C115" s="619"/>
      <c r="D115" s="619"/>
      <c r="E115" s="619"/>
      <c r="F115" s="619"/>
      <c r="G115" s="619"/>
      <c r="H115" s="619"/>
      <c r="I115" s="619"/>
      <c r="J115" s="619"/>
      <c r="K115" s="1706">
        <f>'Revenues 9-14'!C275-'Expenditures 15-22'!K114</f>
        <v>-16266</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1" t="s">
        <v>314</v>
      </c>
      <c r="B117" s="2172"/>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165892</v>
      </c>
      <c r="D124" s="466">
        <v>20953</v>
      </c>
      <c r="E124" s="466">
        <v>25014</v>
      </c>
      <c r="F124" s="466">
        <v>57896</v>
      </c>
      <c r="G124" s="466">
        <v>152769</v>
      </c>
      <c r="H124" s="466"/>
      <c r="I124" s="467"/>
      <c r="J124" s="467"/>
      <c r="K124" s="1692">
        <f>SUM(C124:J124)</f>
        <v>422524</v>
      </c>
      <c r="L124" s="466">
        <v>484798</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165892</v>
      </c>
      <c r="D127" s="1692">
        <f t="shared" ref="D127:L127" si="14">SUM(D122:D126)</f>
        <v>20953</v>
      </c>
      <c r="E127" s="1692">
        <f t="shared" si="14"/>
        <v>25014</v>
      </c>
      <c r="F127" s="1692">
        <f t="shared" si="14"/>
        <v>57896</v>
      </c>
      <c r="G127" s="1692">
        <f t="shared" si="14"/>
        <v>152769</v>
      </c>
      <c r="H127" s="1692">
        <f t="shared" si="14"/>
        <v>0</v>
      </c>
      <c r="I127" s="1692">
        <f t="shared" si="14"/>
        <v>0</v>
      </c>
      <c r="J127" s="1692">
        <f t="shared" si="14"/>
        <v>0</v>
      </c>
      <c r="K127" s="1692">
        <f t="shared" si="14"/>
        <v>422524</v>
      </c>
      <c r="L127" s="1692">
        <f t="shared" si="14"/>
        <v>484798</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165892</v>
      </c>
      <c r="D129" s="1699">
        <f t="shared" ref="D129:L129" si="15">SUM(D120,D127,D128)</f>
        <v>20953</v>
      </c>
      <c r="E129" s="1699">
        <f t="shared" si="15"/>
        <v>25014</v>
      </c>
      <c r="F129" s="1699">
        <f t="shared" si="15"/>
        <v>57896</v>
      </c>
      <c r="G129" s="1699">
        <f t="shared" si="15"/>
        <v>152769</v>
      </c>
      <c r="H129" s="1699">
        <f t="shared" si="15"/>
        <v>0</v>
      </c>
      <c r="I129" s="1699">
        <f t="shared" si="15"/>
        <v>0</v>
      </c>
      <c r="J129" s="1699">
        <f t="shared" si="15"/>
        <v>0</v>
      </c>
      <c r="K129" s="1699">
        <f t="shared" si="15"/>
        <v>422524</v>
      </c>
      <c r="L129" s="1699">
        <f t="shared" si="15"/>
        <v>484798</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v>15120</v>
      </c>
      <c r="F135" s="617"/>
      <c r="G135" s="617"/>
      <c r="H135" s="466"/>
      <c r="I135" s="477"/>
      <c r="J135" s="617"/>
      <c r="K135" s="1694">
        <f>SUM(E135,H135)</f>
        <v>15120</v>
      </c>
      <c r="L135" s="466">
        <v>13635</v>
      </c>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15120</v>
      </c>
      <c r="F137" s="617"/>
      <c r="G137" s="617"/>
      <c r="H137" s="1692">
        <f>SUM(H133:H136)</f>
        <v>0</v>
      </c>
      <c r="I137" s="477"/>
      <c r="J137" s="617"/>
      <c r="K137" s="1692">
        <f>SUM(K133:K136)</f>
        <v>15120</v>
      </c>
      <c r="L137" s="1692">
        <f>SUM(L133:L136)</f>
        <v>13635</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15120</v>
      </c>
      <c r="F139" s="617"/>
      <c r="G139" s="617"/>
      <c r="H139" s="1701">
        <f>SUM(H137:H138)</f>
        <v>0</v>
      </c>
      <c r="I139" s="477"/>
      <c r="J139" s="617"/>
      <c r="K139" s="1694">
        <f>SUM(K137,K138)</f>
        <v>15120</v>
      </c>
      <c r="L139" s="1701">
        <f>SUM(L137,L138)</f>
        <v>13635</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3" t="s">
        <v>641</v>
      </c>
      <c r="B151" s="2163"/>
      <c r="C151" s="1692">
        <f>SUM(C129,C130,C139,C149,C150)</f>
        <v>165892</v>
      </c>
      <c r="D151" s="1692">
        <f t="shared" ref="D151:K151" si="16">SUM(D129,D130,D139,D149,D150)</f>
        <v>20953</v>
      </c>
      <c r="E151" s="1692">
        <f t="shared" si="16"/>
        <v>40134</v>
      </c>
      <c r="F151" s="1692">
        <f t="shared" si="16"/>
        <v>57896</v>
      </c>
      <c r="G151" s="1692">
        <f t="shared" si="16"/>
        <v>152769</v>
      </c>
      <c r="H151" s="1692">
        <f t="shared" si="16"/>
        <v>0</v>
      </c>
      <c r="I151" s="1692">
        <f t="shared" si="16"/>
        <v>0</v>
      </c>
      <c r="J151" s="1692">
        <f t="shared" si="16"/>
        <v>0</v>
      </c>
      <c r="K151" s="1692">
        <f t="shared" si="16"/>
        <v>437644</v>
      </c>
      <c r="L151" s="1692">
        <f>SUM(L129,L130,L139,L149,L150)</f>
        <v>498433</v>
      </c>
    </row>
    <row r="152" spans="1:14" ht="12.75" customHeight="1" thickTop="1" x14ac:dyDescent="0.2">
      <c r="A152" s="2186" t="s">
        <v>1240</v>
      </c>
      <c r="B152" s="2187"/>
      <c r="C152" s="619"/>
      <c r="D152" s="619"/>
      <c r="E152" s="619"/>
      <c r="F152" s="619"/>
      <c r="G152" s="619"/>
      <c r="H152" s="619"/>
      <c r="I152" s="619"/>
      <c r="J152" s="617"/>
      <c r="K152" s="1706">
        <f>'Revenues 9-14'!D275-'Expenditures 15-22'!K151</f>
        <v>-61271</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1" t="s">
        <v>642</v>
      </c>
      <c r="B154" s="2173"/>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16931</v>
      </c>
      <c r="I169" s="617"/>
      <c r="J169" s="617"/>
      <c r="K169" s="1693">
        <f>SUM(C169:H169)</f>
        <v>16931</v>
      </c>
      <c r="L169" s="657">
        <v>318810</v>
      </c>
    </row>
    <row r="170" spans="1:14" ht="33.75" customHeight="1" x14ac:dyDescent="0.2">
      <c r="A170" s="670" t="s">
        <v>1769</v>
      </c>
      <c r="B170" s="672" t="s">
        <v>31</v>
      </c>
      <c r="C170" s="617"/>
      <c r="D170" s="617"/>
      <c r="E170" s="617"/>
      <c r="F170" s="617"/>
      <c r="G170" s="617"/>
      <c r="H170" s="569">
        <v>305000</v>
      </c>
      <c r="I170" s="617"/>
      <c r="J170" s="617"/>
      <c r="K170" s="1693">
        <f>SUM(C170:J170)</f>
        <v>305000</v>
      </c>
      <c r="L170" s="569"/>
    </row>
    <row r="171" spans="1:14" ht="15.75" customHeight="1" x14ac:dyDescent="0.2">
      <c r="A171" s="622" t="s">
        <v>790</v>
      </c>
      <c r="B171" s="673" t="s">
        <v>86</v>
      </c>
      <c r="C171" s="617"/>
      <c r="D171" s="617"/>
      <c r="E171" s="466"/>
      <c r="F171" s="617"/>
      <c r="G171" s="617"/>
      <c r="H171" s="569">
        <v>500</v>
      </c>
      <c r="I171" s="477"/>
      <c r="J171" s="617"/>
      <c r="K171" s="1693">
        <f>SUM(C171:J171)</f>
        <v>500</v>
      </c>
      <c r="L171" s="569"/>
    </row>
    <row r="172" spans="1:14" ht="12.75" customHeight="1" thickBot="1" x14ac:dyDescent="0.25">
      <c r="A172" s="1690" t="s">
        <v>659</v>
      </c>
      <c r="B172" s="1691" t="s">
        <v>513</v>
      </c>
      <c r="C172" s="617"/>
      <c r="D172" s="617"/>
      <c r="E172" s="1699">
        <f>SUM(E168,E169,E170,E171)</f>
        <v>0</v>
      </c>
      <c r="F172" s="617"/>
      <c r="G172" s="617"/>
      <c r="H172" s="1699">
        <f>SUM(H168,H169,H170,H171)</f>
        <v>322431</v>
      </c>
      <c r="I172" s="639"/>
      <c r="J172" s="617"/>
      <c r="K172" s="1699">
        <f>SUM(K168,K169,K170,K171)</f>
        <v>322431</v>
      </c>
      <c r="L172" s="1699">
        <f>SUM(L168,L169,L170,L171)</f>
        <v>318810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322431</v>
      </c>
      <c r="I174" s="639"/>
      <c r="J174" s="617"/>
      <c r="K174" s="1699">
        <f>SUM(K160,K172,K173)</f>
        <v>322431</v>
      </c>
      <c r="L174" s="1699">
        <f>SUM(L160,L172,L173)</f>
        <v>318810</v>
      </c>
    </row>
    <row r="175" spans="1:14" ht="13.5" thickTop="1" x14ac:dyDescent="0.2">
      <c r="A175" s="2166" t="s">
        <v>1053</v>
      </c>
      <c r="B175" s="2167"/>
      <c r="C175" s="617"/>
      <c r="D175" s="617"/>
      <c r="E175" s="617"/>
      <c r="F175" s="617"/>
      <c r="G175" s="617"/>
      <c r="H175" s="619"/>
      <c r="I175" s="617"/>
      <c r="J175" s="617"/>
      <c r="K175" s="1706">
        <f>'Revenues 9-14'!E275-'Expenditures 15-22'!K174</f>
        <v>-977</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11500</v>
      </c>
      <c r="D182" s="466">
        <v>1325</v>
      </c>
      <c r="E182" s="466">
        <v>312108</v>
      </c>
      <c r="F182" s="466"/>
      <c r="G182" s="466"/>
      <c r="H182" s="466"/>
      <c r="I182" s="467"/>
      <c r="J182" s="467"/>
      <c r="K182" s="1693">
        <f>SUM(C182:J182)</f>
        <v>324933</v>
      </c>
      <c r="L182" s="466">
        <v>344173</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11500</v>
      </c>
      <c r="D184" s="1699">
        <f t="shared" ref="D184:J184" si="17">SUM(D180,D182,D183)</f>
        <v>1325</v>
      </c>
      <c r="E184" s="1699">
        <f t="shared" si="17"/>
        <v>312108</v>
      </c>
      <c r="F184" s="1699">
        <f t="shared" si="17"/>
        <v>0</v>
      </c>
      <c r="G184" s="1699">
        <f t="shared" si="17"/>
        <v>0</v>
      </c>
      <c r="H184" s="1699">
        <f t="shared" si="17"/>
        <v>0</v>
      </c>
      <c r="I184" s="1699">
        <f t="shared" si="17"/>
        <v>0</v>
      </c>
      <c r="J184" s="1699">
        <f t="shared" si="17"/>
        <v>0</v>
      </c>
      <c r="K184" s="1699">
        <f>SUM(K180,K182,K183)</f>
        <v>324933</v>
      </c>
      <c r="L184" s="1699">
        <f>SUM(L180, L182:L183)</f>
        <v>344173</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11500</v>
      </c>
      <c r="D210" s="1692">
        <f>SUM(D184,D185)</f>
        <v>1325</v>
      </c>
      <c r="E210" s="1692">
        <f>SUM(E184,E185,E196)</f>
        <v>312108</v>
      </c>
      <c r="F210" s="1692">
        <f>SUM(F184,F185)</f>
        <v>0</v>
      </c>
      <c r="G210" s="1692">
        <f>SUM(G184,G185)</f>
        <v>0</v>
      </c>
      <c r="H210" s="1692">
        <f>SUM(H184,H185,H196,H208,H209)</f>
        <v>0</v>
      </c>
      <c r="I210" s="1692">
        <f>SUM(I184,I185)</f>
        <v>0</v>
      </c>
      <c r="J210" s="1692">
        <f>SUM(J184,J185)</f>
        <v>0</v>
      </c>
      <c r="K210" s="1693">
        <f>SUM(K184,K185,K196,K208,K209)</f>
        <v>324933</v>
      </c>
      <c r="L210" s="1692">
        <f>SUM(L184,L185,L196,L208,L209)</f>
        <v>344173</v>
      </c>
    </row>
    <row r="211" spans="1:14" ht="13.5" thickTop="1" x14ac:dyDescent="0.2">
      <c r="A211" s="2166" t="s">
        <v>1053</v>
      </c>
      <c r="B211" s="2167"/>
      <c r="C211" s="619"/>
      <c r="D211" s="619"/>
      <c r="E211" s="619"/>
      <c r="F211" s="619"/>
      <c r="G211" s="619"/>
      <c r="H211" s="619"/>
      <c r="I211" s="617"/>
      <c r="J211" s="617"/>
      <c r="K211" s="1706">
        <f>'Revenues 9-14'!F275-'Expenditures 15-22'!K210</f>
        <v>-58689</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88" t="s">
        <v>1022</v>
      </c>
      <c r="B213" s="2189"/>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9920</v>
      </c>
      <c r="E215" s="617"/>
      <c r="F215" s="617"/>
      <c r="G215" s="617"/>
      <c r="H215" s="617"/>
      <c r="I215" s="617"/>
      <c r="J215" s="617"/>
      <c r="K215" s="1693">
        <f>D215</f>
        <v>9920</v>
      </c>
      <c r="L215" s="466">
        <v>10925</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688</v>
      </c>
      <c r="E217" s="617"/>
      <c r="F217" s="617"/>
      <c r="G217" s="617"/>
      <c r="H217" s="617"/>
      <c r="I217" s="617"/>
      <c r="J217" s="617"/>
      <c r="K217" s="1693">
        <f t="shared" si="19"/>
        <v>688</v>
      </c>
      <c r="L217" s="466">
        <v>1368</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576</v>
      </c>
      <c r="E222" s="617"/>
      <c r="F222" s="617"/>
      <c r="G222" s="617"/>
      <c r="H222" s="617"/>
      <c r="I222" s="617"/>
      <c r="J222" s="617"/>
      <c r="K222" s="1693">
        <f t="shared" si="19"/>
        <v>576</v>
      </c>
      <c r="L222" s="466">
        <v>790</v>
      </c>
    </row>
    <row r="223" spans="1:14" x14ac:dyDescent="0.2">
      <c r="A223" s="1526" t="s">
        <v>1020</v>
      </c>
      <c r="B223" s="615">
        <v>1500</v>
      </c>
      <c r="C223" s="617"/>
      <c r="D223" s="466">
        <v>2120</v>
      </c>
      <c r="E223" s="617"/>
      <c r="F223" s="617"/>
      <c r="G223" s="617"/>
      <c r="H223" s="617"/>
      <c r="I223" s="617"/>
      <c r="J223" s="617"/>
      <c r="K223" s="1693">
        <f t="shared" si="19"/>
        <v>2120</v>
      </c>
      <c r="L223" s="466">
        <v>1930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860</v>
      </c>
      <c r="E226" s="617"/>
      <c r="F226" s="617"/>
      <c r="G226" s="617"/>
      <c r="H226" s="617"/>
      <c r="I226" s="617"/>
      <c r="J226" s="617"/>
      <c r="K226" s="1693">
        <f t="shared" si="19"/>
        <v>860</v>
      </c>
      <c r="L226" s="466">
        <v>925</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14164</v>
      </c>
      <c r="E229" s="617"/>
      <c r="F229" s="617"/>
      <c r="G229" s="617"/>
      <c r="H229" s="617"/>
      <c r="I229" s="617"/>
      <c r="J229" s="617"/>
      <c r="K229" s="1692">
        <f>SUM(K215:K228)</f>
        <v>14164</v>
      </c>
      <c r="L229" s="1692">
        <f>SUM(L215:L228)</f>
        <v>15938</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110</v>
      </c>
      <c r="E232" s="617"/>
      <c r="F232" s="617"/>
      <c r="G232" s="617"/>
      <c r="H232" s="617"/>
      <c r="I232" s="617"/>
      <c r="J232" s="617"/>
      <c r="K232" s="1693">
        <f t="shared" ref="K232:K237" si="20">D232</f>
        <v>110</v>
      </c>
      <c r="L232" s="466">
        <v>680</v>
      </c>
    </row>
    <row r="233" spans="1:12" x14ac:dyDescent="0.2">
      <c r="A233" s="1526" t="s">
        <v>1151</v>
      </c>
      <c r="B233" s="615">
        <v>2120</v>
      </c>
      <c r="C233" s="617"/>
      <c r="D233" s="466">
        <v>2670</v>
      </c>
      <c r="E233" s="617"/>
      <c r="F233" s="617"/>
      <c r="G233" s="617"/>
      <c r="H233" s="617"/>
      <c r="I233" s="617"/>
      <c r="J233" s="617"/>
      <c r="K233" s="1693">
        <f t="shared" si="20"/>
        <v>2670</v>
      </c>
      <c r="L233" s="466">
        <v>3071</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v>159</v>
      </c>
      <c r="E237" s="617"/>
      <c r="F237" s="617"/>
      <c r="G237" s="617"/>
      <c r="H237" s="617"/>
      <c r="I237" s="617"/>
      <c r="J237" s="617"/>
      <c r="K237" s="1693">
        <f t="shared" si="20"/>
        <v>159</v>
      </c>
      <c r="L237" s="466">
        <v>210</v>
      </c>
    </row>
    <row r="238" spans="1:12" ht="12.75" customHeight="1" thickBot="1" x14ac:dyDescent="0.25">
      <c r="A238" s="1690" t="s">
        <v>581</v>
      </c>
      <c r="B238" s="1697" t="s">
        <v>740</v>
      </c>
      <c r="C238" s="617"/>
      <c r="D238" s="1692">
        <f>SUM(D232:D237)</f>
        <v>2939</v>
      </c>
      <c r="E238" s="617"/>
      <c r="F238" s="617"/>
      <c r="G238" s="617"/>
      <c r="H238" s="617"/>
      <c r="I238" s="617"/>
      <c r="J238" s="617"/>
      <c r="K238" s="1692">
        <f>SUM(K232:K237)</f>
        <v>2939</v>
      </c>
      <c r="L238" s="1692">
        <f>SUM(L232:L237)</f>
        <v>3961</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v>5972</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5972</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201</v>
      </c>
      <c r="E245" s="617"/>
      <c r="F245" s="617"/>
      <c r="G245" s="617"/>
      <c r="H245" s="617"/>
      <c r="I245" s="617"/>
      <c r="J245" s="617"/>
      <c r="K245" s="1694">
        <f>D245</f>
        <v>201</v>
      </c>
      <c r="L245" s="481">
        <v>235</v>
      </c>
    </row>
    <row r="246" spans="1:12" x14ac:dyDescent="0.2">
      <c r="A246" s="1526" t="s">
        <v>872</v>
      </c>
      <c r="B246" s="615">
        <v>2320</v>
      </c>
      <c r="C246" s="617"/>
      <c r="D246" s="466">
        <v>1503</v>
      </c>
      <c r="E246" s="617"/>
      <c r="F246" s="617"/>
      <c r="G246" s="617"/>
      <c r="H246" s="617"/>
      <c r="I246" s="617"/>
      <c r="J246" s="617"/>
      <c r="K246" s="1694">
        <f t="shared" ref="K246:K256" si="21">D246</f>
        <v>1503</v>
      </c>
      <c r="L246" s="466">
        <v>1639</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1705</v>
      </c>
      <c r="E254" s="617"/>
      <c r="F254" s="617"/>
      <c r="G254" s="617"/>
      <c r="H254" s="617"/>
      <c r="I254" s="617"/>
      <c r="J254" s="617"/>
      <c r="K254" s="1694">
        <f t="shared" si="21"/>
        <v>1705</v>
      </c>
      <c r="L254" s="466">
        <v>1910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3409</v>
      </c>
      <c r="E257" s="617"/>
      <c r="F257" s="617"/>
      <c r="G257" s="617"/>
      <c r="H257" s="617"/>
      <c r="I257" s="617"/>
      <c r="J257" s="617"/>
      <c r="K257" s="1692">
        <f>SUM(K245:K256)</f>
        <v>3409</v>
      </c>
      <c r="L257" s="1692">
        <f>SUM(L245:L256)</f>
        <v>3784</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8609</v>
      </c>
      <c r="E259" s="617"/>
      <c r="F259" s="617"/>
      <c r="G259" s="617"/>
      <c r="H259" s="617"/>
      <c r="I259" s="617"/>
      <c r="J259" s="617"/>
      <c r="K259" s="1694">
        <f>D259</f>
        <v>8609</v>
      </c>
      <c r="L259" s="481">
        <v>8421</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8609</v>
      </c>
      <c r="E261" s="617"/>
      <c r="F261" s="617"/>
      <c r="G261" s="617"/>
      <c r="H261" s="617"/>
      <c r="I261" s="617"/>
      <c r="J261" s="617"/>
      <c r="K261" s="1692">
        <f>SUM(K259:K260)</f>
        <v>8609</v>
      </c>
      <c r="L261" s="1692">
        <f>SUM(L259:L260)</f>
        <v>8421</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4264</v>
      </c>
      <c r="E264" s="617"/>
      <c r="F264" s="617"/>
      <c r="G264" s="617"/>
      <c r="H264" s="617"/>
      <c r="I264" s="617"/>
      <c r="J264" s="617"/>
      <c r="K264" s="1694">
        <f t="shared" ref="K264:K269" si="22">D264</f>
        <v>4264</v>
      </c>
      <c r="L264" s="466">
        <v>7071</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21949</v>
      </c>
      <c r="E266" s="617"/>
      <c r="F266" s="617"/>
      <c r="G266" s="617"/>
      <c r="H266" s="617"/>
      <c r="I266" s="617"/>
      <c r="J266" s="617"/>
      <c r="K266" s="1694">
        <f t="shared" si="22"/>
        <v>21949</v>
      </c>
      <c r="L266" s="466">
        <v>23603</v>
      </c>
    </row>
    <row r="267" spans="1:14" x14ac:dyDescent="0.2">
      <c r="A267" s="1526" t="s">
        <v>1010</v>
      </c>
      <c r="B267" s="615">
        <v>2550</v>
      </c>
      <c r="C267" s="617"/>
      <c r="D267" s="466">
        <v>167</v>
      </c>
      <c r="E267" s="617"/>
      <c r="F267" s="617"/>
      <c r="G267" s="617"/>
      <c r="H267" s="617"/>
      <c r="I267" s="617"/>
      <c r="J267" s="617"/>
      <c r="K267" s="1694">
        <f t="shared" si="22"/>
        <v>167</v>
      </c>
      <c r="L267" s="466">
        <v>420</v>
      </c>
    </row>
    <row r="268" spans="1:14" x14ac:dyDescent="0.2">
      <c r="A268" s="1526" t="s">
        <v>102</v>
      </c>
      <c r="B268" s="615">
        <v>2560</v>
      </c>
      <c r="C268" s="617"/>
      <c r="D268" s="466">
        <v>5206</v>
      </c>
      <c r="E268" s="617"/>
      <c r="F268" s="617"/>
      <c r="G268" s="617"/>
      <c r="H268" s="617"/>
      <c r="I268" s="617"/>
      <c r="J268" s="617"/>
      <c r="K268" s="1694">
        <f t="shared" si="22"/>
        <v>5206</v>
      </c>
      <c r="L268" s="466">
        <v>5343</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31586</v>
      </c>
      <c r="E270" s="617"/>
      <c r="F270" s="617"/>
      <c r="G270" s="617"/>
      <c r="H270" s="617"/>
      <c r="I270" s="617"/>
      <c r="J270" s="617"/>
      <c r="K270" s="1692">
        <f>SUM(K263:K269)</f>
        <v>31586</v>
      </c>
      <c r="L270" s="1692">
        <f>SUM(L263:L269)</f>
        <v>36437</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46543</v>
      </c>
      <c r="E279" s="617"/>
      <c r="F279" s="617"/>
      <c r="G279" s="617"/>
      <c r="H279" s="617"/>
      <c r="I279" s="617"/>
      <c r="J279" s="617"/>
      <c r="K279" s="1699">
        <f>SUM(K238,K243,K257,K261,K270,K277,K278)</f>
        <v>46543</v>
      </c>
      <c r="L279" s="1699">
        <f>SUM(L238,L243,L257,L261,L270,L277,L278)</f>
        <v>58575</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4" t="s">
        <v>526</v>
      </c>
      <c r="B295" s="2185"/>
      <c r="C295" s="617"/>
      <c r="D295" s="1692">
        <f>SUM(D229,D279,D280,D285)</f>
        <v>60707</v>
      </c>
      <c r="E295" s="617"/>
      <c r="F295" s="617"/>
      <c r="G295" s="617"/>
      <c r="H295" s="1692">
        <f>H293</f>
        <v>0</v>
      </c>
      <c r="I295" s="617"/>
      <c r="J295" s="617"/>
      <c r="K295" s="1692">
        <f>SUM(K229,K279,K280,K285,K293,K294)</f>
        <v>60707</v>
      </c>
      <c r="L295" s="1692">
        <f>SUM(L229,L279,L280,L285,L293,L294)</f>
        <v>74513</v>
      </c>
    </row>
    <row r="296" spans="1:14" ht="13.5" thickTop="1" x14ac:dyDescent="0.2">
      <c r="A296" s="2166" t="s">
        <v>1053</v>
      </c>
      <c r="B296" s="2167"/>
      <c r="C296" s="617"/>
      <c r="D296" s="619"/>
      <c r="E296" s="617"/>
      <c r="F296" s="617"/>
      <c r="G296" s="617"/>
      <c r="H296" s="688"/>
      <c r="I296" s="617"/>
      <c r="J296" s="617"/>
      <c r="K296" s="1706">
        <f>'Revenues 9-14'!G275-'Expenditures 15-22'!K295</f>
        <v>-8251</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76" t="s">
        <v>145</v>
      </c>
      <c r="B298" s="2170"/>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v>100</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100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1" t="s">
        <v>295</v>
      </c>
      <c r="B312" s="2182"/>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100</v>
      </c>
      <c r="M312" s="666"/>
      <c r="N312" s="666"/>
    </row>
    <row r="313" spans="1:14" ht="13.5" thickTop="1" x14ac:dyDescent="0.2">
      <c r="A313" s="2177" t="s">
        <v>1053</v>
      </c>
      <c r="B313" s="2178"/>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0" t="s">
        <v>151</v>
      </c>
      <c r="B315" s="2191"/>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2" t="s">
        <v>954</v>
      </c>
      <c r="B317" s="2191"/>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11531</v>
      </c>
      <c r="F320" s="467"/>
      <c r="G320" s="467"/>
      <c r="H320" s="467"/>
      <c r="I320" s="467"/>
      <c r="J320" s="467"/>
      <c r="K320" s="1693">
        <f t="shared" ref="K320:K327" si="24">SUM(C320:J320)</f>
        <v>11531</v>
      </c>
      <c r="L320" s="467">
        <v>11531</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18292</v>
      </c>
      <c r="F322" s="467"/>
      <c r="G322" s="467"/>
      <c r="H322" s="467"/>
      <c r="I322" s="467"/>
      <c r="J322" s="467"/>
      <c r="K322" s="1693">
        <f t="shared" si="24"/>
        <v>18292</v>
      </c>
      <c r="L322" s="467"/>
      <c r="M322" s="666"/>
      <c r="N322" s="666"/>
    </row>
    <row r="323" spans="1:14" s="675" customFormat="1" x14ac:dyDescent="0.2">
      <c r="A323" s="1541" t="s">
        <v>726</v>
      </c>
      <c r="B323" s="698" t="s">
        <v>303</v>
      </c>
      <c r="C323" s="467"/>
      <c r="D323" s="467"/>
      <c r="E323" s="467">
        <v>6700</v>
      </c>
      <c r="F323" s="467"/>
      <c r="G323" s="467"/>
      <c r="H323" s="467"/>
      <c r="I323" s="467"/>
      <c r="J323" s="467"/>
      <c r="K323" s="1693">
        <f t="shared" si="24"/>
        <v>6700</v>
      </c>
      <c r="L323" s="467">
        <v>6800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76810</v>
      </c>
      <c r="D325" s="467">
        <v>8226</v>
      </c>
      <c r="E325" s="467"/>
      <c r="F325" s="467"/>
      <c r="G325" s="467"/>
      <c r="H325" s="467"/>
      <c r="I325" s="467"/>
      <c r="J325" s="467"/>
      <c r="K325" s="1693">
        <f t="shared" si="24"/>
        <v>85036</v>
      </c>
      <c r="L325" s="467">
        <v>78220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4915</v>
      </c>
      <c r="F327" s="467"/>
      <c r="G327" s="467"/>
      <c r="H327" s="467"/>
      <c r="I327" s="467"/>
      <c r="J327" s="467"/>
      <c r="K327" s="1693">
        <f t="shared" si="24"/>
        <v>4915</v>
      </c>
      <c r="L327" s="467">
        <v>40000</v>
      </c>
      <c r="M327" s="666"/>
      <c r="N327" s="666"/>
    </row>
    <row r="328" spans="1:14" s="675" customFormat="1" x14ac:dyDescent="0.2">
      <c r="A328" s="1542" t="s">
        <v>492</v>
      </c>
      <c r="B328" s="691" t="s">
        <v>1194</v>
      </c>
      <c r="C328" s="474"/>
      <c r="D328" s="474"/>
      <c r="E328" s="474">
        <v>11469</v>
      </c>
      <c r="F328" s="474"/>
      <c r="G328" s="474"/>
      <c r="H328" s="474"/>
      <c r="I328" s="474"/>
      <c r="J328" s="474"/>
      <c r="K328" s="1721">
        <f>SUM(C328:J328)</f>
        <v>11469</v>
      </c>
      <c r="L328" s="474">
        <v>18292</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76810</v>
      </c>
      <c r="D330" s="1692">
        <f t="shared" ref="D330:J330" si="25">SUM(D319:D329)</f>
        <v>8226</v>
      </c>
      <c r="E330" s="1692">
        <f t="shared" si="25"/>
        <v>52907</v>
      </c>
      <c r="F330" s="1692">
        <f t="shared" si="25"/>
        <v>0</v>
      </c>
      <c r="G330" s="1692">
        <f t="shared" si="25"/>
        <v>0</v>
      </c>
      <c r="H330" s="1692">
        <f t="shared" si="25"/>
        <v>0</v>
      </c>
      <c r="I330" s="1692">
        <f t="shared" si="25"/>
        <v>0</v>
      </c>
      <c r="J330" s="1692">
        <f t="shared" si="25"/>
        <v>0</v>
      </c>
      <c r="K330" s="1692">
        <f>SUM(K319:K329)</f>
        <v>137943</v>
      </c>
      <c r="L330" s="1692">
        <f>SUM(L319:L329)</f>
        <v>154843</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76810</v>
      </c>
      <c r="D342" s="1692">
        <f>SUM(D330)</f>
        <v>8226</v>
      </c>
      <c r="E342" s="1692">
        <f>SUM(E330)</f>
        <v>52907</v>
      </c>
      <c r="F342" s="1692">
        <f>SUM(F330)</f>
        <v>0</v>
      </c>
      <c r="G342" s="1692">
        <f>SUM(G330)</f>
        <v>0</v>
      </c>
      <c r="H342" s="1692">
        <f>SUM(H330,H334,H340)</f>
        <v>0</v>
      </c>
      <c r="I342" s="1692">
        <f>SUM(I330)</f>
        <v>0</v>
      </c>
      <c r="J342" s="1692">
        <f>SUM(J330)</f>
        <v>0</v>
      </c>
      <c r="K342" s="1692">
        <f>SUM(K330,K334,K340)</f>
        <v>137943</v>
      </c>
      <c r="L342" s="1699">
        <f>SUM(L330,L340,L341)</f>
        <v>154843</v>
      </c>
    </row>
    <row r="343" spans="1:14" ht="12.75" customHeight="1" thickTop="1" x14ac:dyDescent="0.2">
      <c r="A343" s="2179" t="s">
        <v>1053</v>
      </c>
      <c r="B343" s="2180"/>
      <c r="C343" s="617"/>
      <c r="D343" s="617"/>
      <c r="E343" s="617"/>
      <c r="F343" s="617"/>
      <c r="G343" s="617"/>
      <c r="H343" s="617"/>
      <c r="I343" s="617"/>
      <c r="J343" s="617"/>
      <c r="K343" s="1706">
        <f>'Revenues 9-14'!J275-'Expenditures 15-22'!K342</f>
        <v>15976</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69" t="s">
        <v>1023</v>
      </c>
      <c r="B345" s="2170"/>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10505</v>
      </c>
      <c r="F348" s="466"/>
      <c r="G348" s="466"/>
      <c r="H348" s="466"/>
      <c r="I348" s="467"/>
      <c r="J348" s="467"/>
      <c r="K348" s="1693">
        <f>SUM(C348:J348)</f>
        <v>10505</v>
      </c>
      <c r="L348" s="466">
        <v>30000</v>
      </c>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10505</v>
      </c>
      <c r="F350" s="1692">
        <f t="shared" si="26"/>
        <v>0</v>
      </c>
      <c r="G350" s="1692">
        <f t="shared" si="26"/>
        <v>0</v>
      </c>
      <c r="H350" s="1692">
        <f t="shared" si="26"/>
        <v>0</v>
      </c>
      <c r="I350" s="1692">
        <f t="shared" si="26"/>
        <v>0</v>
      </c>
      <c r="J350" s="1692">
        <f t="shared" si="26"/>
        <v>0</v>
      </c>
      <c r="K350" s="1692">
        <f t="shared" si="26"/>
        <v>10505</v>
      </c>
      <c r="L350" s="1692">
        <f t="shared" si="26"/>
        <v>30000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10505</v>
      </c>
      <c r="F352" s="1692">
        <f t="shared" si="27"/>
        <v>0</v>
      </c>
      <c r="G352" s="1692">
        <f t="shared" si="27"/>
        <v>0</v>
      </c>
      <c r="H352" s="1692">
        <f t="shared" si="27"/>
        <v>0</v>
      </c>
      <c r="I352" s="1692">
        <f t="shared" si="27"/>
        <v>0</v>
      </c>
      <c r="J352" s="1692">
        <f t="shared" si="27"/>
        <v>0</v>
      </c>
      <c r="K352" s="1692">
        <f t="shared" si="27"/>
        <v>10505</v>
      </c>
      <c r="L352" s="1692">
        <f t="shared" si="27"/>
        <v>30000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10505</v>
      </c>
      <c r="F367" s="1692">
        <f t="shared" si="28"/>
        <v>0</v>
      </c>
      <c r="G367" s="1692">
        <f t="shared" si="28"/>
        <v>0</v>
      </c>
      <c r="H367" s="1692">
        <f t="shared" si="28"/>
        <v>0</v>
      </c>
      <c r="I367" s="1692">
        <f t="shared" si="28"/>
        <v>0</v>
      </c>
      <c r="J367" s="1692">
        <f t="shared" si="28"/>
        <v>0</v>
      </c>
      <c r="K367" s="1692">
        <f t="shared" si="28"/>
        <v>10505</v>
      </c>
      <c r="L367" s="1692">
        <f t="shared" si="28"/>
        <v>30000</v>
      </c>
    </row>
    <row r="368" spans="1:14" ht="13.5" thickTop="1" x14ac:dyDescent="0.2">
      <c r="A368" s="2166" t="s">
        <v>1053</v>
      </c>
      <c r="B368" s="2167"/>
      <c r="C368" s="655"/>
      <c r="D368" s="655"/>
      <c r="E368" s="627"/>
      <c r="F368" s="627"/>
      <c r="G368" s="627"/>
      <c r="H368" s="627"/>
      <c r="I368" s="627"/>
      <c r="J368" s="624"/>
      <c r="K368" s="1693">
        <f>'Revenues 9-14'!K275-'Expenditures 15-22'!K367</f>
        <v>17447</v>
      </c>
      <c r="L368" s="655"/>
    </row>
  </sheetData>
  <sheetProtection sheet="1" objects="1" scenarios="1"/>
  <mergeCells count="20">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 ref="A1:A2"/>
    <mergeCell ref="A345:B345"/>
    <mergeCell ref="A117:B117"/>
    <mergeCell ref="A154:B154"/>
    <mergeCell ref="A3:B3"/>
  </mergeCells>
  <phoneticPr fontId="6"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8FD0D192-C755-48BA-BF9F-FB56BC5F7D41}">
  <ds:schemaRefs>
    <ds:schemaRef ds:uri="d21dc803-237d-4c68-8692-8d731fd29118"/>
    <ds:schemaRef ds:uri="http://schemas.microsoft.com/office/2006/metadata/properties"/>
    <ds:schemaRef ds:uri="http://www.w3.org/XML/1998/namespace"/>
    <ds:schemaRef ds:uri="6ce3111e-7420-4802-b50a-75d4e9a0b980"/>
    <ds:schemaRef ds:uri="http://schemas.microsoft.com/office/infopath/2007/PartnerControls"/>
    <ds:schemaRef ds:uri="http://schemas.microsoft.com/office/2006/documentManagement/types"/>
    <ds:schemaRef ds:uri="http://purl.org/dc/elements/1.1/"/>
    <ds:schemaRef ds:uri="4d435f69-8686-490b-bd6d-b153bf22ab50"/>
    <ds:schemaRef ds:uri="http://purl.org/dc/dcmitype/"/>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OLSON RICHARD</cp:lastModifiedBy>
  <cp:lastPrinted>2018-09-19T19:28:05Z</cp:lastPrinted>
  <dcterms:created xsi:type="dcterms:W3CDTF">2003-10-29T19:06:34Z</dcterms:created>
  <dcterms:modified xsi:type="dcterms:W3CDTF">2019-01-17T15:37:32Z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