
<file path=[Content_Types].xml><?xml version="1.0" encoding="utf-8"?>
<Types xmlns="http://schemas.openxmlformats.org/package/2006/content-types">
  <Default Extension="bin" ContentType="application/vnd.openxmlformats-officedocument.spreadsheetml.printerSettings"/>
  <Default Extension="emf" ContentType="image/x-emf"/>
  <Default Extension="wmf" ContentType="image/x-wmf"/>
  <Default Extension="rels" ContentType="application/vnd.openxmlformats-package.relationships+xml"/>
  <Default Extension="xml" ContentType="application/xml"/>
  <Default Extension="docx" ContentType="application/vnd.openxmlformats-officedocument.wordprocessingml.document"/>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0" yWindow="0" windowWidth="28800" windowHeight="12420"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'Aud Quest 2'!$A$1:$L$68</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l="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E28" i="181"/>
  <c r="F28" i="181" s="1"/>
  <c r="G28" i="181" s="1"/>
  <c r="E27" i="181"/>
  <c r="F27" i="181" s="1"/>
  <c r="G27" i="181" s="1"/>
  <c r="F26" i="181"/>
  <c r="G26" i="181" s="1"/>
  <c r="E26" i="181"/>
  <c r="E25" i="181"/>
  <c r="F25" i="181" s="1"/>
  <c r="G25" i="181" s="1"/>
  <c r="E24" i="181"/>
  <c r="F24" i="181" s="1"/>
  <c r="G24" i="181" s="1"/>
  <c r="E23" i="181"/>
  <c r="F23" i="181" s="1"/>
  <c r="G23" i="181" s="1"/>
  <c r="E22" i="181"/>
  <c r="F22" i="181" s="1"/>
  <c r="G22" i="181" s="1"/>
  <c r="E21" i="181"/>
  <c r="F21" i="181" s="1"/>
  <c r="G21" i="181" s="1"/>
  <c r="E20" i="181"/>
  <c r="F20" i="181" s="1"/>
  <c r="G20" i="181" s="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4" i="170"/>
  <c r="C48" i="170" s="1"/>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36" i="170"/>
  <c r="C39" i="170" s="1"/>
  <c r="C13" i="170"/>
  <c r="C15" i="170" s="1"/>
  <c r="C18" i="170" s="1"/>
  <c r="C21" i="170" s="1"/>
  <c r="C24" i="170" s="1"/>
  <c r="C28" i="170" s="1"/>
  <c r="B2" i="177"/>
  <c r="A2" i="170" l="1"/>
  <c r="B2" i="174"/>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J21" i="12"/>
  <c r="J23" i="12"/>
  <c r="B7729" i="106"/>
  <c r="B7734" i="106"/>
  <c r="B7726" i="106"/>
  <c r="D76" i="36"/>
  <c r="F162" i="34"/>
  <c r="B30" i="36"/>
  <c r="B33" i="36" s="1"/>
  <c r="B43" i="36" s="1"/>
  <c r="B56" i="36" s="1"/>
  <c r="B66" i="36" s="1"/>
  <c r="B70" i="36" s="1"/>
  <c r="B74" i="36" s="1"/>
  <c r="D73" i="36"/>
  <c r="C191" i="5"/>
  <c r="C201" i="5"/>
  <c r="B5246" i="106" s="1"/>
  <c r="D5246" i="106" s="1"/>
  <c r="C211" i="5"/>
  <c r="C216" i="5"/>
  <c r="C224" i="5"/>
  <c r="C228" i="5"/>
  <c r="B5304" i="106" s="1"/>
  <c r="D5304" i="106" s="1"/>
  <c r="C259" i="5"/>
  <c r="B7761" i="106"/>
  <c r="L127" i="29"/>
  <c r="L129" i="29" s="1"/>
  <c r="L139" i="29"/>
  <c r="L149" i="29"/>
  <c r="I7" i="145"/>
  <c r="I6" i="145"/>
  <c r="D78" i="36"/>
  <c r="K75" i="29"/>
  <c r="K130" i="29"/>
  <c r="K185" i="29"/>
  <c r="K122" i="29"/>
  <c r="F15" i="145" s="1"/>
  <c r="F19" i="145" s="1"/>
  <c r="K67" i="29"/>
  <c r="K64" i="29"/>
  <c r="K59" i="29"/>
  <c r="E15" i="145" s="1"/>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s="1"/>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H92" i="29"/>
  <c r="K92" i="29"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B1223" i="106" s="1"/>
  <c r="D1223" i="106"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c r="F10" i="7"/>
  <c r="B1797" i="106" s="1"/>
  <c r="D1797" i="106" s="1"/>
  <c r="D1798" i="106"/>
  <c r="F9" i="7"/>
  <c r="B1799" i="106" s="1"/>
  <c r="D1799" i="106" s="1"/>
  <c r="F11" i="7"/>
  <c r="B1800" i="106" s="1"/>
  <c r="D1800" i="106" s="1"/>
  <c r="F12" i="7"/>
  <c r="B1801" i="106" s="1"/>
  <c r="D1801" i="106" s="1"/>
  <c r="F14" i="7"/>
  <c r="B1802" i="106" s="1"/>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s="1"/>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s="1"/>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B2081" i="106"/>
  <c r="D2081" i="106" s="1"/>
  <c r="D2082" i="106"/>
  <c r="D2083" i="106"/>
  <c r="D2084" i="106"/>
  <c r="D2085" i="106"/>
  <c r="D2086" i="106"/>
  <c r="D2087" i="106"/>
  <c r="B2089" i="106"/>
  <c r="D2089" i="106" s="1"/>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4" i="106"/>
  <c r="D2724"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s="1"/>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5" i="106"/>
  <c r="D2805" i="106" s="1"/>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4" i="106"/>
  <c r="D2974"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c r="D3254" i="106" s="1"/>
  <c r="F77" i="4"/>
  <c r="B3255" i="106" s="1"/>
  <c r="D3255" i="106" s="1"/>
  <c r="B3257" i="106"/>
  <c r="D3257" i="106" s="1"/>
  <c r="G44" i="4"/>
  <c r="B3258" i="106"/>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B3619" i="106" s="1"/>
  <c r="D3619" i="106"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s="1"/>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s="1"/>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c r="D4231" i="106"/>
  <c r="D4232" i="106"/>
  <c r="D4233" i="106"/>
  <c r="D4234" i="106"/>
  <c r="B4235" i="106"/>
  <c r="D4235" i="106"/>
  <c r="B4236" i="106"/>
  <c r="D4236" i="106"/>
  <c r="B4237" i="106"/>
  <c r="D4237" i="106"/>
  <c r="B4238" i="106"/>
  <c r="D4238" i="106"/>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s="1"/>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s="1"/>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s="1"/>
  <c r="B5101" i="106"/>
  <c r="D5101" i="106" s="1"/>
  <c r="B5103" i="106"/>
  <c r="D5103" i="106" s="1"/>
  <c r="B5104" i="106"/>
  <c r="D5104" i="106" s="1"/>
  <c r="B5105" i="106"/>
  <c r="D5105" i="106" s="1"/>
  <c r="B5106" i="106"/>
  <c r="D5106" i="106" s="1"/>
  <c r="B5107" i="106"/>
  <c r="D5107" i="106"/>
  <c r="B5108" i="106"/>
  <c r="D5108" i="106"/>
  <c r="B5109" i="106"/>
  <c r="D5109" i="106"/>
  <c r="B5110" i="106"/>
  <c r="D5110" i="106"/>
  <c r="B5111" i="106"/>
  <c r="D5111" i="106"/>
  <c r="B5113" i="106"/>
  <c r="D5113" i="106"/>
  <c r="B5114" i="106"/>
  <c r="D5114" i="106" s="1"/>
  <c r="B5115" i="106"/>
  <c r="D5115" i="106" s="1"/>
  <c r="B5116" i="106"/>
  <c r="D5116" i="106" s="1"/>
  <c r="B5117" i="106"/>
  <c r="D5117" i="106"/>
  <c r="B5118" i="106"/>
  <c r="D5118" i="106"/>
  <c r="B5119" i="106"/>
  <c r="D5119" i="106" s="1"/>
  <c r="B5122" i="106"/>
  <c r="D5122" i="106" s="1"/>
  <c r="B5123" i="106"/>
  <c r="D5123" i="106" s="1"/>
  <c r="B5124" i="106"/>
  <c r="D5124" i="106" s="1"/>
  <c r="B5126" i="106"/>
  <c r="D5126" i="106" s="1"/>
  <c r="B5127" i="106"/>
  <c r="D5127" i="106"/>
  <c r="D5128" i="106"/>
  <c r="D5129" i="106"/>
  <c r="D5130" i="106"/>
  <c r="D5131" i="106"/>
  <c r="B5133" i="106"/>
  <c r="D5133" i="106"/>
  <c r="B5134" i="106"/>
  <c r="D5134" i="106"/>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c r="B5240" i="106"/>
  <c r="D5240" i="106"/>
  <c r="B5241" i="106"/>
  <c r="D5241" i="106" s="1"/>
  <c r="B5242" i="106"/>
  <c r="D5242" i="106" s="1"/>
  <c r="B5243" i="106"/>
  <c r="D5243" i="106" s="1"/>
  <c r="D5244" i="106"/>
  <c r="D5245" i="106"/>
  <c r="B5247" i="106"/>
  <c r="D5247" i="106" s="1"/>
  <c r="B5248" i="106"/>
  <c r="D5248" i="106"/>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B6191" i="106" s="1"/>
  <c r="D6191" i="106" s="1"/>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J41" i="3"/>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c r="B6298" i="106"/>
  <c r="D6298" i="106" s="1"/>
  <c r="B6299" i="106"/>
  <c r="D6299" i="106" s="1"/>
  <c r="B6300" i="106"/>
  <c r="D6300" i="106" s="1"/>
  <c r="B6302" i="106"/>
  <c r="D6302" i="106" s="1"/>
  <c r="B6303" i="106"/>
  <c r="D6303" i="106" s="1"/>
  <c r="B6304" i="106"/>
  <c r="D6304" i="106" s="1"/>
  <c r="B6305" i="106"/>
  <c r="D6305" i="106" s="1"/>
  <c r="B6307" i="106"/>
  <c r="D6307" i="106" s="1"/>
  <c r="B6308" i="106"/>
  <c r="D6308" i="106" s="1"/>
  <c r="B6309" i="106"/>
  <c r="D6309" i="106" s="1"/>
  <c r="B6310" i="106"/>
  <c r="D6310" i="106" s="1"/>
  <c r="B6311" i="106"/>
  <c r="D6311" i="106" s="1"/>
  <c r="B6312" i="106"/>
  <c r="D6312" i="106" s="1"/>
  <c r="B6313" i="106"/>
  <c r="D6313" i="106" s="1"/>
  <c r="B6314" i="106"/>
  <c r="D6314" i="106" s="1"/>
  <c r="B6315" i="106"/>
  <c r="D6315" i="106" s="1"/>
  <c r="B6316" i="106"/>
  <c r="D6316" i="106" s="1"/>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c r="B6331" i="106"/>
  <c r="D6331" i="106"/>
  <c r="B6332" i="106"/>
  <c r="D6332" i="106"/>
  <c r="B6333" i="106"/>
  <c r="D6333" i="106"/>
  <c r="B6334" i="106"/>
  <c r="D6334" i="106"/>
  <c r="B6335" i="106"/>
  <c r="D6335" i="106"/>
  <c r="B6336" i="106"/>
  <c r="D6336" i="106"/>
  <c r="B6337" i="106"/>
  <c r="D6337" i="106"/>
  <c r="B6338" i="106"/>
  <c r="D6338" i="106"/>
  <c r="B6339" i="106"/>
  <c r="D6339" i="106" s="1"/>
  <c r="B6340" i="106"/>
  <c r="D6340" i="106" s="1"/>
  <c r="B6341" i="106"/>
  <c r="D6341" i="106" s="1"/>
  <c r="B6342" i="106"/>
  <c r="D6342" i="106" s="1"/>
  <c r="B6343" i="106"/>
  <c r="D6343" i="106" s="1"/>
  <c r="B6344" i="106"/>
  <c r="D6344" i="106" s="1"/>
  <c r="B6345" i="106"/>
  <c r="D6345" i="106" s="1"/>
  <c r="B6346" i="106"/>
  <c r="D6346" i="106" s="1"/>
  <c r="B6347" i="106"/>
  <c r="D6347" i="106" s="1"/>
  <c r="B6348" i="106"/>
  <c r="D6348" i="106" s="1"/>
  <c r="B6349" i="106"/>
  <c r="D6349" i="106" s="1"/>
  <c r="B6350" i="106"/>
  <c r="D6350" i="106" s="1"/>
  <c r="B6353" i="106"/>
  <c r="D6353" i="106" s="1"/>
  <c r="B6354" i="106"/>
  <c r="D6354" i="106" s="1"/>
  <c r="B6355" i="106"/>
  <c r="D6355" i="106" s="1"/>
  <c r="B6356" i="106"/>
  <c r="D6356" i="106" s="1"/>
  <c r="B6358" i="106"/>
  <c r="D6358" i="106" s="1"/>
  <c r="B6359" i="106"/>
  <c r="D6359" i="106" s="1"/>
  <c r="B6360" i="106"/>
  <c r="D6360" i="106"/>
  <c r="B6361" i="106"/>
  <c r="D6361" i="106"/>
  <c r="B6362" i="106"/>
  <c r="D6362" i="106"/>
  <c r="B6363" i="106"/>
  <c r="D6363" i="106"/>
  <c r="B6364" i="106"/>
  <c r="D6364" i="106"/>
  <c r="B6365" i="106"/>
  <c r="D6365" i="106"/>
  <c r="B6366" i="106"/>
  <c r="D6366" i="106"/>
  <c r="B6367" i="106"/>
  <c r="D6367" i="106"/>
  <c r="B6368" i="106"/>
  <c r="D6368" i="106"/>
  <c r="B6369" i="106"/>
  <c r="D6369" i="106"/>
  <c r="B6370" i="106"/>
  <c r="D6370" i="106"/>
  <c r="B6371" i="106"/>
  <c r="D6371" i="106"/>
  <c r="B6372" i="106"/>
  <c r="D6372" i="106"/>
  <c r="B6373" i="106"/>
  <c r="D6373" i="106"/>
  <c r="B6374" i="106"/>
  <c r="D6374" i="106"/>
  <c r="B6375" i="106"/>
  <c r="D6375" i="106"/>
  <c r="B6376" i="106"/>
  <c r="D6376" i="106"/>
  <c r="B6377" i="106"/>
  <c r="D6377" i="106"/>
  <c r="B6378" i="106"/>
  <c r="D6378" i="106"/>
  <c r="B6379" i="106"/>
  <c r="D6379" i="106"/>
  <c r="B6380" i="106"/>
  <c r="D6380" i="106"/>
  <c r="B6381" i="106"/>
  <c r="D6381" i="106"/>
  <c r="B6382" i="106"/>
  <c r="D6382" i="106"/>
  <c r="B6383" i="106"/>
  <c r="D6383" i="106"/>
  <c r="B6384" i="106"/>
  <c r="D6384" i="106"/>
  <c r="B6385" i="106"/>
  <c r="D6385" i="106"/>
  <c r="B6386" i="106"/>
  <c r="D6386" i="106"/>
  <c r="B6387" i="106"/>
  <c r="D6387" i="106"/>
  <c r="B6388" i="106"/>
  <c r="D6388" i="106"/>
  <c r="B6389" i="106"/>
  <c r="D6389" i="106"/>
  <c r="B6390" i="106"/>
  <c r="D6390" i="106"/>
  <c r="B6391" i="106"/>
  <c r="D6391" i="106"/>
  <c r="B6392" i="106"/>
  <c r="D6392" i="106"/>
  <c r="B6393" i="106"/>
  <c r="D6393" i="106"/>
  <c r="B6394" i="106"/>
  <c r="D6394" i="106"/>
  <c r="B6395" i="106"/>
  <c r="D6395" i="106"/>
  <c r="B6398" i="106"/>
  <c r="D6398" i="106"/>
  <c r="B6399" i="106"/>
  <c r="D6399" i="106"/>
  <c r="B6401" i="106"/>
  <c r="D6401" i="106"/>
  <c r="B6402" i="106"/>
  <c r="D6402" i="106"/>
  <c r="B6403" i="106"/>
  <c r="D6403" i="106"/>
  <c r="B6404" i="106"/>
  <c r="D6404" i="106"/>
  <c r="B6405" i="106"/>
  <c r="D6405" i="106"/>
  <c r="B6406" i="106"/>
  <c r="D6406" i="106"/>
  <c r="B6407" i="106"/>
  <c r="D6407" i="106"/>
  <c r="B6408" i="106"/>
  <c r="D6408" i="106"/>
  <c r="B6410" i="106"/>
  <c r="D6410" i="106"/>
  <c r="B6411" i="106"/>
  <c r="D6411" i="106"/>
  <c r="B6412" i="106"/>
  <c r="D6412" i="106"/>
  <c r="B6413" i="106"/>
  <c r="D6413" i="106"/>
  <c r="B6414" i="106"/>
  <c r="D6414" i="106"/>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c r="B6616" i="106"/>
  <c r="D6616" i="106"/>
  <c r="B6617" i="106"/>
  <c r="D6617" i="106"/>
  <c r="B6618" i="106"/>
  <c r="D6618" i="106"/>
  <c r="B6619" i="106"/>
  <c r="D6619" i="106"/>
  <c r="B6620" i="106"/>
  <c r="D6620" i="106"/>
  <c r="B6621" i="106"/>
  <c r="D6621" i="106"/>
  <c r="B6622" i="106"/>
  <c r="D6622" i="106"/>
  <c r="B6623" i="106"/>
  <c r="D6623" i="106"/>
  <c r="B6624" i="106"/>
  <c r="D6624" i="106"/>
  <c r="B6625" i="106"/>
  <c r="D6625" i="106"/>
  <c r="B6626" i="106"/>
  <c r="D6626" i="106"/>
  <c r="B6627" i="106"/>
  <c r="D6627" i="106"/>
  <c r="B6628" i="106"/>
  <c r="D6628" i="106"/>
  <c r="B6629" i="106"/>
  <c r="D6629" i="106"/>
  <c r="B6630" i="106"/>
  <c r="D6630" i="106"/>
  <c r="B6631" i="106"/>
  <c r="D6631" i="106"/>
  <c r="B6632" i="106"/>
  <c r="D6632" i="106"/>
  <c r="B6633" i="106"/>
  <c r="D6633" i="106"/>
  <c r="B6634" i="106"/>
  <c r="D6634" i="106"/>
  <c r="B6635" i="106"/>
  <c r="D6635" i="106"/>
  <c r="B6636" i="106"/>
  <c r="D6636" i="106"/>
  <c r="B6637" i="106"/>
  <c r="D6637" i="106"/>
  <c r="B6638" i="106"/>
  <c r="D6638" i="106"/>
  <c r="B6639" i="106"/>
  <c r="D6639" i="106"/>
  <c r="B6640" i="106"/>
  <c r="D6640" i="106"/>
  <c r="B6641" i="106"/>
  <c r="D6641" i="106"/>
  <c r="B6642" i="106"/>
  <c r="D6642" i="106"/>
  <c r="B6643" i="106"/>
  <c r="D6643" i="106"/>
  <c r="B6644" i="106"/>
  <c r="D6644" i="106"/>
  <c r="B6645" i="106"/>
  <c r="D6645" i="106"/>
  <c r="B6646" i="106"/>
  <c r="D6646" i="106"/>
  <c r="B6647" i="106"/>
  <c r="D6647" i="106"/>
  <c r="B6648" i="106"/>
  <c r="D6648" i="106"/>
  <c r="B6649" i="106"/>
  <c r="D6649" i="106"/>
  <c r="B6650" i="106"/>
  <c r="D6650" i="106"/>
  <c r="B6651" i="106"/>
  <c r="D6651" i="106"/>
  <c r="B6652" i="106"/>
  <c r="D6652" i="106"/>
  <c r="B6653" i="106"/>
  <c r="D6653" i="106"/>
  <c r="B6654" i="106"/>
  <c r="D6654" i="106"/>
  <c r="B6655" i="106"/>
  <c r="D6655" i="106"/>
  <c r="B6656" i="106"/>
  <c r="D6656" i="106"/>
  <c r="B6657" i="106"/>
  <c r="D6657" i="106"/>
  <c r="B6658" i="106"/>
  <c r="D6658" i="106"/>
  <c r="B6659" i="106"/>
  <c r="D6659" i="106"/>
  <c r="B6660" i="106"/>
  <c r="D6660" i="106"/>
  <c r="B6661" i="106"/>
  <c r="D6661" i="106"/>
  <c r="B6662" i="106"/>
  <c r="D6662" i="106"/>
  <c r="B6663" i="106"/>
  <c r="D6663" i="106"/>
  <c r="B6664" i="106"/>
  <c r="D6664" i="106"/>
  <c r="B6665" i="106"/>
  <c r="D6665" i="106"/>
  <c r="B6666" i="106"/>
  <c r="D6666" i="106"/>
  <c r="B6667" i="106"/>
  <c r="D6667" i="106"/>
  <c r="B6668" i="106"/>
  <c r="D6668" i="106"/>
  <c r="B6669" i="106"/>
  <c r="D6669" i="106"/>
  <c r="B6670" i="106"/>
  <c r="D6670" i="106"/>
  <c r="B6671" i="106"/>
  <c r="D6671" i="106"/>
  <c r="B6672" i="106"/>
  <c r="D6672" i="106"/>
  <c r="B6673" i="106"/>
  <c r="D6673" i="106"/>
  <c r="B6674" i="106"/>
  <c r="D6674" i="106"/>
  <c r="B6675" i="106"/>
  <c r="D6675" i="106"/>
  <c r="B6676" i="106"/>
  <c r="D6676" i="106"/>
  <c r="B6677" i="106"/>
  <c r="D6677" i="106"/>
  <c r="B6678" i="106"/>
  <c r="D6678" i="106"/>
  <c r="B6679" i="106"/>
  <c r="D6679" i="106"/>
  <c r="B6680" i="106"/>
  <c r="D6680" i="106"/>
  <c r="B6681" i="106"/>
  <c r="D6681" i="106"/>
  <c r="B6682" i="106"/>
  <c r="D6682" i="106"/>
  <c r="B6683" i="106"/>
  <c r="D6683" i="106"/>
  <c r="B6684" i="106"/>
  <c r="D6684" i="106"/>
  <c r="B6685" i="106"/>
  <c r="D6685" i="106"/>
  <c r="B6686" i="106"/>
  <c r="D6686" i="106"/>
  <c r="B6687" i="106"/>
  <c r="D6687" i="106"/>
  <c r="B6688" i="106"/>
  <c r="D6688" i="106"/>
  <c r="B6689" i="106"/>
  <c r="D6689" i="106"/>
  <c r="B6690" i="106"/>
  <c r="D6690" i="106"/>
  <c r="B6691" i="106"/>
  <c r="D6691" i="106"/>
  <c r="B6692" i="106"/>
  <c r="D6692" i="106"/>
  <c r="B6693" i="106"/>
  <c r="D6693" i="106"/>
  <c r="B6694" i="106"/>
  <c r="D6694" i="106"/>
  <c r="B6695" i="106"/>
  <c r="D6695" i="106"/>
  <c r="B6696" i="106"/>
  <c r="D6696" i="106"/>
  <c r="B6697" i="106"/>
  <c r="D6697" i="106"/>
  <c r="B6698" i="106"/>
  <c r="D6698" i="106"/>
  <c r="B6699" i="106"/>
  <c r="D6699" i="106"/>
  <c r="B6700" i="106"/>
  <c r="D6700" i="106"/>
  <c r="B6701" i="106"/>
  <c r="D6701" i="106"/>
  <c r="B6702" i="106"/>
  <c r="D6702" i="106"/>
  <c r="B6703" i="106"/>
  <c r="D6703" i="106"/>
  <c r="B6704" i="106"/>
  <c r="D6704" i="106"/>
  <c r="B6705" i="106"/>
  <c r="D6705" i="106"/>
  <c r="B6706" i="106"/>
  <c r="D6706" i="106"/>
  <c r="B6707" i="106"/>
  <c r="D6707" i="106"/>
  <c r="B6708" i="106"/>
  <c r="D6708" i="106"/>
  <c r="B6709" i="106"/>
  <c r="D6709" i="106"/>
  <c r="B6710" i="106"/>
  <c r="D6710" i="106"/>
  <c r="B6711" i="106"/>
  <c r="D6711" i="106"/>
  <c r="B6712" i="106"/>
  <c r="D6712" i="106"/>
  <c r="B6713" i="106"/>
  <c r="D6713" i="106"/>
  <c r="B6714" i="106"/>
  <c r="D6714" i="106"/>
  <c r="B6715" i="106"/>
  <c r="D6715" i="106"/>
  <c r="B6716" i="106"/>
  <c r="D6716" i="106"/>
  <c r="B6717" i="106"/>
  <c r="D6717" i="106"/>
  <c r="B6718" i="106"/>
  <c r="D6718" i="106"/>
  <c r="B6719" i="106"/>
  <c r="D6719" i="106"/>
  <c r="B6720" i="106"/>
  <c r="D6720" i="106"/>
  <c r="B6721" i="106"/>
  <c r="D6721" i="106"/>
  <c r="B6722" i="106"/>
  <c r="D6722" i="106"/>
  <c r="B6723" i="106"/>
  <c r="D6723" i="106"/>
  <c r="B6724" i="106"/>
  <c r="D6724" i="106"/>
  <c r="B6725" i="106"/>
  <c r="D6725" i="106"/>
  <c r="B6726" i="106"/>
  <c r="D6726" i="106"/>
  <c r="B6727" i="106"/>
  <c r="D6727" i="106" s="1"/>
  <c r="B6728" i="106"/>
  <c r="D6728" i="106" s="1"/>
  <c r="B6729" i="106"/>
  <c r="D6729" i="106" s="1"/>
  <c r="B6730" i="106"/>
  <c r="D6730" i="106" s="1"/>
  <c r="B6731" i="106"/>
  <c r="D6731" i="106" s="1"/>
  <c r="B6732" i="106"/>
  <c r="D6732" i="106" s="1"/>
  <c r="B6733" i="106"/>
  <c r="D6733" i="106" s="1"/>
  <c r="B6734" i="106"/>
  <c r="D6734" i="106" s="1"/>
  <c r="B6735" i="106"/>
  <c r="D6735" i="106" s="1"/>
  <c r="B6736" i="106"/>
  <c r="D6736" i="106" s="1"/>
  <c r="B6737" i="106"/>
  <c r="D6737" i="106" s="1"/>
  <c r="B6738" i="106"/>
  <c r="D6738" i="106" s="1"/>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K329" i="29"/>
  <c r="B7208" i="106"/>
  <c r="D7208" i="106" s="1"/>
  <c r="K337" i="29"/>
  <c r="B7209" i="106" s="1"/>
  <c r="D7209" i="106" s="1"/>
  <c r="B7210" i="106"/>
  <c r="D7210" i="106" s="1"/>
  <c r="K338" i="29"/>
  <c r="B7212" i="106"/>
  <c r="D7212" i="106" s="1"/>
  <c r="K339" i="29"/>
  <c r="B7213" i="106" s="1"/>
  <c r="D7213" i="106" s="1"/>
  <c r="H340" i="29"/>
  <c r="H342" i="29" s="1"/>
  <c r="C342" i="29"/>
  <c r="B7216" i="106" s="1"/>
  <c r="D7216" i="106" s="1"/>
  <c r="I342" i="29"/>
  <c r="B7222" i="106" s="1"/>
  <c r="D7222" i="106" s="1"/>
  <c r="B7226" i="106"/>
  <c r="D7226" i="106" s="1"/>
  <c r="B7227" i="106"/>
  <c r="D7227" i="106" s="1"/>
  <c r="B7228" i="106"/>
  <c r="D7228" i="106" s="1"/>
  <c r="B7229" i="106"/>
  <c r="D7229" i="106" s="1"/>
  <c r="I350" i="29"/>
  <c r="J350" i="29"/>
  <c r="B7231" i="106" s="1"/>
  <c r="D7231" i="106" s="1"/>
  <c r="B7232" i="106"/>
  <c r="D7232" i="106" s="1"/>
  <c r="B7233" i="106"/>
  <c r="D7233" i="106" s="1"/>
  <c r="J352" i="29"/>
  <c r="J367" i="29"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D7245" i="106" s="1"/>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D7696" i="106"/>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8" i="106"/>
  <c r="D7718"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54" i="36"/>
  <c r="D68" i="36"/>
  <c r="D69" i="36"/>
  <c r="D71" i="36"/>
  <c r="D72" i="36"/>
  <c r="D79" i="36"/>
  <c r="B64" i="127"/>
  <c r="B65" i="127"/>
  <c r="D26" i="108"/>
  <c r="E26" i="108"/>
  <c r="F26" i="108"/>
  <c r="G26" i="108"/>
  <c r="D27" i="108"/>
  <c r="E27" i="108"/>
  <c r="F27" i="108"/>
  <c r="G27" i="108"/>
  <c r="F31" i="108"/>
  <c r="F36" i="108"/>
  <c r="F37" i="108"/>
  <c r="G28" i="108"/>
  <c r="E30" i="108"/>
  <c r="G30" i="108"/>
  <c r="D31" i="108"/>
  <c r="D36" i="108"/>
  <c r="D37" i="108"/>
  <c r="E31" i="108"/>
  <c r="G31" i="108"/>
  <c r="E33" i="108"/>
  <c r="G33" i="108"/>
  <c r="E34" i="108"/>
  <c r="G34" i="108"/>
  <c r="E35" i="108"/>
  <c r="G35" i="108"/>
  <c r="E36" i="108"/>
  <c r="G36" i="108"/>
  <c r="E37" i="108"/>
  <c r="G37" i="108"/>
  <c r="E38" i="108"/>
  <c r="G38" i="108"/>
  <c r="G39"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F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s="1"/>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B7727" i="106"/>
  <c r="D7727"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30" i="29"/>
  <c r="L340" i="29"/>
  <c r="L350" i="29"/>
  <c r="L352" i="29" s="1"/>
  <c r="L367" i="29" s="1"/>
  <c r="L362" i="29"/>
  <c r="L365" i="29" s="1"/>
  <c r="C12" i="5"/>
  <c r="B5066" i="106" s="1"/>
  <c r="D5066" i="106" s="1"/>
  <c r="D12" i="5"/>
  <c r="B5334" i="106" s="1"/>
  <c r="D5334" i="106" s="1"/>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c r="D5878" i="106" s="1"/>
  <c r="I18" i="5"/>
  <c r="B5923" i="106"/>
  <c r="D5923" i="106" s="1"/>
  <c r="J18" i="5"/>
  <c r="B6306" i="106"/>
  <c r="D6306" i="106" s="1"/>
  <c r="K18" i="5"/>
  <c r="B5992" i="106"/>
  <c r="D5992" i="106" s="1"/>
  <c r="C40" i="5"/>
  <c r="B5087" i="106"/>
  <c r="D5087" i="106" s="1"/>
  <c r="F63" i="5"/>
  <c r="B5579" i="106"/>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C82" i="5"/>
  <c r="B5102" i="106" s="1"/>
  <c r="D5102" i="106" s="1"/>
  <c r="D82" i="5"/>
  <c r="B5348" i="106"/>
  <c r="D5348" i="106" s="1"/>
  <c r="C93" i="5"/>
  <c r="B5112" i="106"/>
  <c r="D5112" i="106" s="1"/>
  <c r="C108" i="5"/>
  <c r="B5120" i="106" s="1"/>
  <c r="D5120" i="106" s="1"/>
  <c r="D108" i="5"/>
  <c r="B5355" i="106" s="1"/>
  <c r="D5355" i="106" s="1"/>
  <c r="E108" i="5"/>
  <c r="B5526" i="106"/>
  <c r="D5526" i="106" s="1"/>
  <c r="F108" i="5"/>
  <c r="B5587" i="106" s="1"/>
  <c r="D5587" i="106" s="1"/>
  <c r="G108" i="5"/>
  <c r="B5737" i="106" s="1"/>
  <c r="D5737" i="106" s="1"/>
  <c r="H108" i="5"/>
  <c r="B5886" i="106" s="1"/>
  <c r="D5886" i="106" s="1"/>
  <c r="I108" i="5"/>
  <c r="B5930" i="106" s="1"/>
  <c r="D5930" i="106" s="1"/>
  <c r="J108" i="5"/>
  <c r="B6351" i="106" s="1"/>
  <c r="D6351" i="106" s="1"/>
  <c r="K108" i="5"/>
  <c r="B5999" i="106" s="1"/>
  <c r="D5999" i="106" s="1"/>
  <c r="E109" i="5"/>
  <c r="G109" i="5"/>
  <c r="B6024" i="106" s="1"/>
  <c r="D6024"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F154" i="5"/>
  <c r="F172" i="5" s="1"/>
  <c r="B5644" i="106" s="1"/>
  <c r="D5644" i="106" s="1"/>
  <c r="G121" i="5"/>
  <c r="B5748" i="106"/>
  <c r="D5748" i="106" s="1"/>
  <c r="H121" i="5"/>
  <c r="B5893" i="106" s="1"/>
  <c r="D5893" i="106" s="1"/>
  <c r="J121" i="5"/>
  <c r="B6357" i="106" s="1"/>
  <c r="D6357" i="106" s="1"/>
  <c r="K121" i="5"/>
  <c r="B6006" i="106" s="1"/>
  <c r="D6006" i="106" s="1"/>
  <c r="C131" i="5"/>
  <c r="B5147" i="106" s="1"/>
  <c r="D5147" i="106" s="1"/>
  <c r="D131" i="5"/>
  <c r="B5369" i="106" s="1"/>
  <c r="D5369" i="106" s="1"/>
  <c r="B5614" i="106"/>
  <c r="D5614" i="106" s="1"/>
  <c r="C140" i="5"/>
  <c r="B5161" i="106" s="1"/>
  <c r="D5161" i="106" s="1"/>
  <c r="D140" i="5"/>
  <c r="B5383" i="106" s="1"/>
  <c r="D5383" i="106" s="1"/>
  <c r="G140" i="5"/>
  <c r="G172" i="5" s="1"/>
  <c r="G144" i="5"/>
  <c r="B5756" i="106" s="1"/>
  <c r="D5756" i="106" s="1"/>
  <c r="G154" i="5"/>
  <c r="C144" i="5"/>
  <c r="B5165" i="106" s="1"/>
  <c r="D5165" i="106" s="1"/>
  <c r="C154" i="5"/>
  <c r="B5178" i="106" s="1"/>
  <c r="D5178" i="106" s="1"/>
  <c r="D154" i="5"/>
  <c r="B5394" i="106" s="1"/>
  <c r="D5394" i="106" s="1"/>
  <c r="B4357" i="106"/>
  <c r="D4357" i="106" s="1"/>
  <c r="E172" i="5"/>
  <c r="H172" i="5"/>
  <c r="B5899" i="106" s="1"/>
  <c r="D5899" i="106" s="1"/>
  <c r="I172" i="5"/>
  <c r="B4363" i="106" s="1"/>
  <c r="D4363" i="106" s="1"/>
  <c r="J172" i="5"/>
  <c r="B6396" i="106" s="1"/>
  <c r="D6396" i="106" s="1"/>
  <c r="K172" i="5"/>
  <c r="B5000" i="106" s="1"/>
  <c r="D5000" i="106" s="1"/>
  <c r="I173" i="5"/>
  <c r="B4216" i="106" s="1"/>
  <c r="D4216" i="106" s="1"/>
  <c r="K173" i="5"/>
  <c r="K6" i="4" s="1"/>
  <c r="B3570" i="106" s="1"/>
  <c r="D3570"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B4951" i="106" s="1"/>
  <c r="D4951" i="106" s="1"/>
  <c r="C184" i="5"/>
  <c r="B5232" i="106" s="1"/>
  <c r="D5232" i="106" s="1"/>
  <c r="D184" i="5"/>
  <c r="B5425" i="106" s="1"/>
  <c r="D5425" i="106"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B4412" i="106" s="1"/>
  <c r="D4412" i="106" s="1"/>
  <c r="F216" i="5"/>
  <c r="B4413" i="106" s="1"/>
  <c r="D4413" i="106" s="1"/>
  <c r="G216" i="5"/>
  <c r="B4414" i="106" s="1"/>
  <c r="D4414" i="106" s="1"/>
  <c r="B5286" i="106"/>
  <c r="D5286" i="106" s="1"/>
  <c r="D224" i="5"/>
  <c r="B5470" i="106" s="1"/>
  <c r="D5470" i="106" s="1"/>
  <c r="F224" i="5"/>
  <c r="B5703" i="106" s="1"/>
  <c r="D5703" i="106" s="1"/>
  <c r="G224" i="5"/>
  <c r="B5829" i="106" s="1"/>
  <c r="D5829" i="106" s="1"/>
  <c r="D228" i="5"/>
  <c r="B5488" i="106" s="1"/>
  <c r="D5488" i="106" s="1"/>
  <c r="G228" i="5"/>
  <c r="G259" i="5"/>
  <c r="B6837" i="106" s="1"/>
  <c r="D6837" i="106" s="1"/>
  <c r="B6833" i="106"/>
  <c r="D6833" i="106" s="1"/>
  <c r="D259" i="5"/>
  <c r="B6834" i="106" s="1"/>
  <c r="D6834" i="106" s="1"/>
  <c r="E259" i="5"/>
  <c r="F259" i="5"/>
  <c r="B6836" i="106" s="1"/>
  <c r="D6836" i="106" s="1"/>
  <c r="H259" i="5"/>
  <c r="H273" i="5" s="1"/>
  <c r="B4441" i="106" s="1"/>
  <c r="D4441" i="106" s="1"/>
  <c r="J259" i="5"/>
  <c r="J273" i="5" s="1"/>
  <c r="J274" i="5" s="1"/>
  <c r="B7054" i="106" s="1"/>
  <c r="D7054" i="106" s="1"/>
  <c r="K259" i="5"/>
  <c r="K273" i="5" s="1"/>
  <c r="B4442" i="106" s="1"/>
  <c r="D4442" i="106" s="1"/>
  <c r="B7041" i="106"/>
  <c r="D7041" i="106" s="1"/>
  <c r="I274" i="5"/>
  <c r="E4" i="4"/>
  <c r="B2630" i="106" s="1"/>
  <c r="D2630" i="106" s="1"/>
  <c r="D5" i="4"/>
  <c r="B3406" i="106" s="1"/>
  <c r="D3406" i="106" s="1"/>
  <c r="G5" i="4"/>
  <c r="B3409" i="106" s="1"/>
  <c r="D3409" i="106" s="1"/>
  <c r="G14" i="4"/>
  <c r="B2609" i="106" s="1"/>
  <c r="D2609" i="106" s="1"/>
  <c r="G15" i="4"/>
  <c r="B6032" i="106" s="1"/>
  <c r="D6032" i="106" s="1"/>
  <c r="C14" i="4"/>
  <c r="B2558" i="106" s="1"/>
  <c r="D2558" i="106" s="1"/>
  <c r="D14" i="4"/>
  <c r="B2570" i="106" s="1"/>
  <c r="D2570" i="106" s="1"/>
  <c r="F14" i="4"/>
  <c r="B2597" i="106" s="1"/>
  <c r="D2597" i="106" s="1"/>
  <c r="B2633" i="106"/>
  <c r="D2633" i="106" s="1"/>
  <c r="N22" i="3"/>
  <c r="B283" i="106" s="1"/>
  <c r="D283" i="106" s="1"/>
  <c r="D7" i="118"/>
  <c r="D8" i="118"/>
  <c r="D9" i="118"/>
  <c r="H14" i="118"/>
  <c r="H19" i="118"/>
  <c r="H24" i="118"/>
  <c r="H28" i="118"/>
  <c r="H33" i="118"/>
  <c r="D22" i="37"/>
  <c r="H22" i="37"/>
  <c r="J22" i="37"/>
  <c r="L22" i="37"/>
  <c r="D24" i="37"/>
  <c r="B4270" i="106" s="1"/>
  <c r="D4270" i="106" s="1"/>
  <c r="L5" i="11"/>
  <c r="B2056" i="106" s="1"/>
  <c r="D2056" i="106" s="1"/>
  <c r="D5" i="7"/>
  <c r="B1761" i="106" s="1"/>
  <c r="D1761" i="106" s="1"/>
  <c r="D13" i="7"/>
  <c r="B3726" i="106" s="1"/>
  <c r="D3726" i="106" s="1"/>
  <c r="D9" i="7"/>
  <c r="B1767" i="106" s="1"/>
  <c r="D1767" i="106" s="1"/>
  <c r="F131" i="34"/>
  <c r="F130" i="34"/>
  <c r="F128" i="34"/>
  <c r="F127" i="34"/>
  <c r="F111" i="34"/>
  <c r="B5847" i="106"/>
  <c r="D5847" i="106" s="1"/>
  <c r="B5752" i="106"/>
  <c r="D5752" i="106" s="1"/>
  <c r="B5599" i="106"/>
  <c r="D5599" i="106" s="1"/>
  <c r="K274" i="5"/>
  <c r="H173" i="5"/>
  <c r="B5906" i="106" s="1"/>
  <c r="D5906" i="106" s="1"/>
  <c r="F106" i="34"/>
  <c r="D7" i="7"/>
  <c r="B1763" i="106" s="1"/>
  <c r="D1763" i="106" s="1"/>
  <c r="H6" i="4"/>
  <c r="B2656" i="106" s="1"/>
  <c r="D2656" i="106" s="1"/>
  <c r="B1746" i="106"/>
  <c r="D1746" i="106" s="1"/>
  <c r="D17" i="7"/>
  <c r="B4104" i="106" s="1"/>
  <c r="D4104" i="106" s="1"/>
  <c r="D11" i="7"/>
  <c r="B1768" i="106" s="1"/>
  <c r="D1768" i="106" s="1"/>
  <c r="D15" i="7"/>
  <c r="B1772" i="106" s="1"/>
  <c r="D1772" i="106" s="1"/>
  <c r="G173" i="5" l="1"/>
  <c r="B5778" i="106" s="1"/>
  <c r="D5778" i="106" s="1"/>
  <c r="B5770" i="106"/>
  <c r="D5770" i="106" s="1"/>
  <c r="L312" i="29"/>
  <c r="B7235" i="106"/>
  <c r="D7235" i="106" s="1"/>
  <c r="D6103" i="106"/>
  <c r="G352" i="29"/>
  <c r="C352" i="29"/>
  <c r="K41" i="3"/>
  <c r="B3568" i="106" s="1"/>
  <c r="D3568" i="106" s="1"/>
  <c r="L15" i="11"/>
  <c r="B3459" i="106" s="1"/>
  <c r="D3459" i="106" s="1"/>
  <c r="G210" i="29"/>
  <c r="E174" i="29"/>
  <c r="B1309" i="106" s="1"/>
  <c r="D1309" i="106" s="1"/>
  <c r="C129" i="29"/>
  <c r="K24" i="12"/>
  <c r="B7733" i="106" s="1"/>
  <c r="D7733" i="106" s="1"/>
  <c r="B1329" i="106"/>
  <c r="D1329" i="106" s="1"/>
  <c r="F61" i="34"/>
  <c r="H29" i="118"/>
  <c r="K28" i="118" s="1"/>
  <c r="O27" i="118" s="1"/>
  <c r="O29" i="118" s="1"/>
  <c r="D31" i="36"/>
  <c r="D11" i="37"/>
  <c r="F19" i="7"/>
  <c r="B1807" i="106" s="1"/>
  <c r="D1807" i="106" s="1"/>
  <c r="L342" i="29"/>
  <c r="F28" i="108"/>
  <c r="E28" i="108"/>
  <c r="G29" i="108"/>
  <c r="E29" i="108"/>
  <c r="K184" i="29"/>
  <c r="F13" i="4" s="1"/>
  <c r="B2596" i="106" s="1"/>
  <c r="D2596" i="106" s="1"/>
  <c r="B1410" i="106"/>
  <c r="D1410" i="106" s="1"/>
  <c r="K350" i="29"/>
  <c r="D12" i="7"/>
  <c r="B1769" i="106" s="1"/>
  <c r="D1769" i="106" s="1"/>
  <c r="H109" i="5"/>
  <c r="G4" i="4"/>
  <c r="B2603" i="106" s="1"/>
  <c r="D2603" i="106" s="1"/>
  <c r="D109" i="5"/>
  <c r="B5096" i="106"/>
  <c r="D5096" i="106" s="1"/>
  <c r="F136" i="34"/>
  <c r="C172" i="5"/>
  <c r="B5214" i="106" s="1"/>
  <c r="D5214" i="106" s="1"/>
  <c r="C109" i="5"/>
  <c r="B5121" i="106" s="1"/>
  <c r="D5121" i="106" s="1"/>
  <c r="D4" i="7"/>
  <c r="B1760" i="106" s="1"/>
  <c r="D1760" i="106" s="1"/>
  <c r="D52" i="36"/>
  <c r="L13" i="11"/>
  <c r="B2060" i="106" s="1"/>
  <c r="D2060" i="106" s="1"/>
  <c r="C41" i="3"/>
  <c r="B93" i="106" s="1"/>
  <c r="D93" i="106" s="1"/>
  <c r="H295" i="29"/>
  <c r="B1454" i="106" s="1"/>
  <c r="D1454" i="106" s="1"/>
  <c r="B4156" i="106"/>
  <c r="D4156" i="106" s="1"/>
  <c r="H172" i="29"/>
  <c r="H174" i="29"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79" i="36"/>
  <c r="B77" i="36"/>
  <c r="F173" i="5"/>
  <c r="F6" i="4" s="1"/>
  <c r="B2593" i="106" s="1"/>
  <c r="D2593" i="106" s="1"/>
  <c r="D18" i="7"/>
  <c r="B4105" i="106" s="1"/>
  <c r="D4105" i="106" s="1"/>
  <c r="K7" i="4"/>
  <c r="B3718" i="106" s="1"/>
  <c r="D3718" i="106" s="1"/>
  <c r="F105" i="34"/>
  <c r="F107" i="34"/>
  <c r="F109" i="5"/>
  <c r="J109" i="5"/>
  <c r="J173" i="5"/>
  <c r="I6" i="4"/>
  <c r="B5011" i="106" s="1"/>
  <c r="D5011" i="106" s="1"/>
  <c r="B6014" i="106"/>
  <c r="D6014" i="106" s="1"/>
  <c r="F95" i="34"/>
  <c r="F129" i="34"/>
  <c r="D14" i="7"/>
  <c r="B1770" i="106" s="1"/>
  <c r="D1770" i="106" s="1"/>
  <c r="N23" i="3"/>
  <c r="B284" i="106" s="1"/>
  <c r="D284"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K342" i="29" s="1"/>
  <c r="F13" i="34" s="1"/>
  <c r="B6893" i="106"/>
  <c r="D6893" i="106" s="1"/>
  <c r="F47" i="34"/>
  <c r="B6877" i="106"/>
  <c r="D6877" i="106" s="1"/>
  <c r="F39" i="34"/>
  <c r="B6216" i="106"/>
  <c r="D6216" i="106" s="1"/>
  <c r="D51" i="36"/>
  <c r="B3703" i="106"/>
  <c r="D3703" i="106" s="1"/>
  <c r="K362" i="29"/>
  <c r="B3676" i="106" s="1"/>
  <c r="D3676" i="106" s="1"/>
  <c r="D352" i="29"/>
  <c r="D367" i="29"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19" i="7"/>
  <c r="B1759" i="106" s="1"/>
  <c r="D1759" i="106" s="1"/>
  <c r="D8" i="7"/>
  <c r="B1764" i="106" s="1"/>
  <c r="D1764" i="106" s="1"/>
  <c r="B5653" i="106"/>
  <c r="D5653" i="106" s="1"/>
  <c r="B4435" i="106"/>
  <c r="D4435" i="106" s="1"/>
  <c r="I7" i="4"/>
  <c r="B4444" i="106" s="1"/>
  <c r="D4444" i="106" s="1"/>
  <c r="F273" i="5"/>
  <c r="B5713" i="106" s="1"/>
  <c r="D5713" i="106" s="1"/>
  <c r="B4397" i="106"/>
  <c r="D4397" i="106" s="1"/>
  <c r="B4950" i="106"/>
  <c r="D4950" i="106" s="1"/>
  <c r="H274" i="5"/>
  <c r="H7" i="4" s="1"/>
  <c r="L210" i="29"/>
  <c r="L102" i="29"/>
  <c r="B1121" i="106"/>
  <c r="D1121" i="106" s="1"/>
  <c r="K53" i="29"/>
  <c r="E12" i="145"/>
  <c r="B731" i="106"/>
  <c r="D731" i="106" s="1"/>
  <c r="C74" i="29"/>
  <c r="B755" i="106" s="1"/>
  <c r="D755" i="106" s="1"/>
  <c r="B1116" i="106"/>
  <c r="D1116" i="106" s="1"/>
  <c r="K47" i="29"/>
  <c r="F161" i="34"/>
  <c r="F41" i="108"/>
  <c r="G43" i="108" s="1"/>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F274" i="5"/>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B7230" i="106"/>
  <c r="D7230" i="106" s="1"/>
  <c r="I352" i="29"/>
  <c r="I367" i="29" s="1"/>
  <c r="B7215" i="106"/>
  <c r="D7215" i="106" s="1"/>
  <c r="B7202" i="106"/>
  <c r="D7202" i="106" s="1"/>
  <c r="F342" i="29"/>
  <c r="B7219" i="106" s="1"/>
  <c r="D7219" i="106" s="1"/>
  <c r="B7503" i="106"/>
  <c r="B7531" i="106"/>
  <c r="D7253" i="106"/>
  <c r="B7214" i="106"/>
  <c r="D7214" i="106" s="1"/>
  <c r="B7221" i="106"/>
  <c r="D7221" i="106" s="1"/>
  <c r="B7201" i="106"/>
  <c r="D7201" i="106" s="1"/>
  <c r="E342" i="29"/>
  <c r="B7218" i="106" s="1"/>
  <c r="D7218" i="106" s="1"/>
  <c r="B6917" i="106"/>
  <c r="D6917" i="106" s="1"/>
  <c r="J74" i="29"/>
  <c r="D273" i="5"/>
  <c r="B5501" i="106" s="1"/>
  <c r="D5501" i="106" s="1"/>
  <c r="D7255" i="106"/>
  <c r="D7248" i="106"/>
  <c r="D7247" i="106"/>
  <c r="D7246" i="106"/>
  <c r="J312" i="29"/>
  <c r="B7117" i="106" s="1"/>
  <c r="D7117" i="106" s="1"/>
  <c r="I312" i="29"/>
  <c r="B7116" i="106" s="1"/>
  <c r="D7116" i="106" s="1"/>
  <c r="J151" i="29"/>
  <c r="B7052" i="106" s="1"/>
  <c r="D7052" i="106" s="1"/>
  <c r="I151" i="29"/>
  <c r="F59" i="34" s="1"/>
  <c r="B6916" i="106"/>
  <c r="D6916" i="106" s="1"/>
  <c r="I74" i="29"/>
  <c r="I49" i="8"/>
  <c r="B3633" i="106"/>
  <c r="D3633" i="106" s="1"/>
  <c r="E352" i="29"/>
  <c r="E367" i="29" s="1"/>
  <c r="B3628" i="106"/>
  <c r="D3628" i="106" s="1"/>
  <c r="B3629" i="106"/>
  <c r="D3629" i="106"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318" i="106"/>
  <c r="D1318" i="106" s="1"/>
  <c r="B1127" i="106"/>
  <c r="D1127" i="106" s="1"/>
  <c r="K65" i="29"/>
  <c r="B1133" i="106" s="1"/>
  <c r="D1133" i="106" s="1"/>
  <c r="B1123" i="106"/>
  <c r="D1123" i="106" s="1"/>
  <c r="K57" i="29"/>
  <c r="B3640" i="106"/>
  <c r="D3640" i="106" s="1"/>
  <c r="F352" i="29"/>
  <c r="F367" i="29"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2986" i="106"/>
  <c r="D2986" i="106" s="1"/>
  <c r="B1256" i="106"/>
  <c r="D1256" i="106" s="1"/>
  <c r="G129" i="29"/>
  <c r="K100" i="29"/>
  <c r="B7013" i="106" s="1"/>
  <c r="D7013" i="106" s="1"/>
  <c r="B2088" i="106"/>
  <c r="D2088"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H275" i="5"/>
  <c r="B5914" i="106"/>
  <c r="D5914" i="106" s="1"/>
  <c r="J7" i="4"/>
  <c r="B2657" i="106"/>
  <c r="D2657" i="106" s="1"/>
  <c r="D274" i="5"/>
  <c r="B3447" i="106"/>
  <c r="D3447" i="106" s="1"/>
  <c r="B7270" i="106"/>
  <c r="B1328" i="106" l="1"/>
  <c r="D1328" i="106" s="1"/>
  <c r="K365" i="29"/>
  <c r="D7254" i="106"/>
  <c r="D7256" i="106"/>
  <c r="D7251" i="106"/>
  <c r="J16" i="4"/>
  <c r="B6226" i="106" s="1"/>
  <c r="D6226" i="106" s="1"/>
  <c r="D7250" i="106"/>
  <c r="L16" i="11"/>
  <c r="B2061" i="106" s="1"/>
  <c r="D2061" i="106" s="1"/>
  <c r="D19" i="7"/>
  <c r="B1775" i="106" s="1"/>
  <c r="D1775" i="106" s="1"/>
  <c r="K26" i="12"/>
  <c r="B7743" i="106" s="1"/>
  <c r="D7743" i="106" s="1"/>
  <c r="H367" i="29"/>
  <c r="B3660" i="106" s="1"/>
  <c r="D3660" i="106" s="1"/>
  <c r="B1365" i="106"/>
  <c r="D1365" i="106" s="1"/>
  <c r="F65" i="34"/>
  <c r="B3649" i="106"/>
  <c r="D3649" i="106" s="1"/>
  <c r="G367" i="29"/>
  <c r="B3650" i="106" s="1"/>
  <c r="D3650" i="106" s="1"/>
  <c r="B3621" i="106"/>
  <c r="D3621" i="106" s="1"/>
  <c r="C367" i="29"/>
  <c r="B3622" i="106" s="1"/>
  <c r="D3622" i="106" s="1"/>
  <c r="L114" i="29"/>
  <c r="C114" i="29"/>
  <c r="B757" i="106" s="1"/>
  <c r="D757" i="106" s="1"/>
  <c r="B3670" i="106"/>
  <c r="D3670" i="106" s="1"/>
  <c r="K352" i="29"/>
  <c r="B6025" i="106"/>
  <c r="D6025" i="106" s="1"/>
  <c r="H4" i="4"/>
  <c r="F275" i="5"/>
  <c r="B5356" i="106"/>
  <c r="D5356" i="106" s="1"/>
  <c r="D4" i="4"/>
  <c r="B2564" i="106" s="1"/>
  <c r="D2564" i="106" s="1"/>
  <c r="C173" i="5"/>
  <c r="C4" i="4"/>
  <c r="B2551" i="106" s="1"/>
  <c r="D2551" i="106" s="1"/>
  <c r="D44" i="36"/>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B1145" i="106"/>
  <c r="D1145"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J8" i="4"/>
  <c r="D7" i="4"/>
  <c r="D275" i="5"/>
  <c r="B5507" i="106"/>
  <c r="D5507" i="106" s="1"/>
  <c r="B7298" i="106"/>
  <c r="B7299" i="106"/>
  <c r="E41" i="108" l="1"/>
  <c r="E44" i="108" s="1"/>
  <c r="E45" i="108" s="1"/>
  <c r="G41" i="108"/>
  <c r="K13" i="4"/>
  <c r="B3572" i="106" s="1"/>
  <c r="D3572" i="106" s="1"/>
  <c r="B3672" i="106"/>
  <c r="D3672" i="106" s="1"/>
  <c r="K367" i="29"/>
  <c r="B3678" i="106" s="1"/>
  <c r="D3678" i="106" s="1"/>
  <c r="B2655" i="106"/>
  <c r="D2655" i="106" s="1"/>
  <c r="H8" i="4"/>
  <c r="F8" i="4"/>
  <c r="B2595" i="106" s="1"/>
  <c r="D2595" i="106" s="1"/>
  <c r="B5223" i="106"/>
  <c r="D5223" i="106" s="1"/>
  <c r="C6" i="4"/>
  <c r="B2553" i="106" s="1"/>
  <c r="D2553"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F10" i="4"/>
  <c r="B4125" i="106" s="1"/>
  <c r="D4125" i="106" s="1"/>
  <c r="G44" i="108"/>
  <c r="G45" i="108" s="1"/>
  <c r="H37" i="37"/>
  <c r="B285" i="106"/>
  <c r="D285" i="106" s="1"/>
  <c r="N37" i="3"/>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76" i="34" s="1"/>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20" i="4"/>
  <c r="J10" i="4"/>
  <c r="B6225" i="106" s="1"/>
  <c r="D6225" i="106" s="1"/>
  <c r="B6223" i="106"/>
  <c r="D6223" i="106" s="1"/>
  <c r="B5508" i="106"/>
  <c r="D5508" i="106" s="1"/>
  <c r="D8" i="4"/>
  <c r="B2567" i="106"/>
  <c r="D2567" i="106" s="1"/>
  <c r="K368" i="29" l="1"/>
  <c r="B3681" i="106" s="1"/>
  <c r="D3681" i="106" s="1"/>
  <c r="H10" i="4"/>
  <c r="B4127" i="106" s="1"/>
  <c r="D4127" i="106" s="1"/>
  <c r="B2658" i="106"/>
  <c r="D2658" i="106" s="1"/>
  <c r="D8" i="146"/>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B6230" i="106"/>
  <c r="D6230" i="106" s="1"/>
  <c r="J78" i="4"/>
  <c r="C8" i="146"/>
  <c r="D10" i="4"/>
  <c r="B4123" i="106" s="1"/>
  <c r="D4123" i="106" s="1"/>
  <c r="B2568" i="106"/>
  <c r="D2568" i="106" s="1"/>
  <c r="F14" i="34" l="1"/>
  <c r="F77" i="34" s="1"/>
  <c r="H18" i="118"/>
  <c r="C10" i="4"/>
  <c r="B4122" i="106" s="1"/>
  <c r="D4122" i="106" s="1"/>
  <c r="B8" i="146"/>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B6263" i="106"/>
  <c r="D6263" i="106" s="1"/>
  <c r="D78" i="4"/>
  <c r="B2574" i="106"/>
  <c r="D2574" i="106" s="1"/>
  <c r="F8" i="146"/>
  <c r="F179" i="34" l="1"/>
  <c r="F79" i="34"/>
  <c r="B3588" i="106"/>
  <c r="D3588" i="106" s="1"/>
  <c r="K81" i="4"/>
  <c r="F78" i="4"/>
  <c r="B2601" i="106"/>
  <c r="D2601" i="106" s="1"/>
  <c r="B3320" i="106"/>
  <c r="D3320" i="106" s="1"/>
  <c r="I81" i="4"/>
  <c r="K17" i="118"/>
  <c r="B3300" i="106"/>
  <c r="D3300" i="106" s="1"/>
  <c r="H81" i="4"/>
  <c r="B7631" i="106"/>
  <c r="F180" i="34"/>
  <c r="F181" i="34" s="1"/>
  <c r="F183" i="34" s="1"/>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B3278" i="106" l="1"/>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D57" i="36"/>
  <c r="B1630" i="106"/>
  <c r="D1630" i="106" s="1"/>
  <c r="E82" i="4"/>
  <c r="B1658" i="106"/>
  <c r="D1658" i="106" s="1"/>
  <c r="D59" i="36"/>
  <c r="I83" i="4"/>
  <c r="B6282" i="106" s="1"/>
  <c r="D6282" i="106" s="1"/>
  <c r="B6273" i="106"/>
  <c r="D6273" i="106" s="1"/>
  <c r="G82" i="4"/>
  <c r="D61" i="36"/>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<sst xmlns="http://schemas.openxmlformats.org/spreadsheetml/2006/main" count="5075" uniqueCount="2143">
  <si>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</si>
  <si>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</si>
  <si>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</si>
  <si>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</si>
  <si>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</si>
  <si>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</si>
  <si>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</si>
  <si>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</si>
  <si>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</si>
  <si>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</si>
  <si>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</si>
  <si>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</si>
  <si>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</si>
  <si>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</si>
  <si>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</si>
  <si>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</si>
  <si>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</si>
  <si>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</si>
  <si>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</si>
  <si>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</si>
  <si>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</si>
  <si>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</si>
  <si>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</si>
  <si>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</si>
  <si>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</si>
  <si>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</si>
  <si>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</si>
  <si>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</si>
  <si>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</si>
  <si>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</si>
  <si>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</si>
  <si>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</si>
  <si>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</si>
  <si>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</si>
  <si>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</si>
  <si>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</si>
  <si>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</si>
  <si>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</si>
  <si>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</si>
  <si>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</si>
  <si>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</si>
  <si>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</si>
  <si>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</si>
  <si>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</si>
  <si>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</si>
  <si>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</si>
  <si>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</si>
  <si>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</si>
  <si>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</si>
  <si>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</si>
  <si>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</si>
  <si>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</si>
  <si>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</si>
  <si>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</si>
  <si>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</si>
  <si>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</si>
  <si>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</si>
  <si>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</si>
  <si>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</si>
  <si>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</si>
  <si>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</si>
  <si>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</si>
  <si>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</si>
  <si>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</si>
  <si>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</si>
  <si>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</si>
  <si>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</si>
  <si>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</si>
  <si>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</si>
  <si>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</si>
  <si>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</si>
  <si>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</si>
  <si>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</si>
  <si>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</si>
  <si>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</si>
  <si>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</si>
  <si>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</si>
  <si>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</si>
  <si>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</si>
  <si>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</si>
  <si>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</si>
  <si>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</si>
  <si>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</si>
  <si>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</si>
  <si>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</si>
  <si>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</si>
  <si>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</si>
  <si>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</si>
  <si>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</si>
  <si>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</si>
  <si>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</si>
  <si>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</si>
  <si>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</si>
  <si>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</si>
  <si>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</si>
  <si>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</si>
  <si>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</si>
  <si>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</si>
  <si>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</si>
  <si>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</si>
  <si>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</si>
  <si>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</si>
  <si>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</si>
  <si>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</si>
  <si>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</si>
  <si>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</si>
  <si>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</si>
  <si>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</si>
  <si>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</si>
  <si>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</si>
  <si>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</si>
  <si>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</si>
  <si>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</si>
  <si>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</si>
  <si>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</si>
  <si>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</si>
  <si>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</si>
  <si>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</si>
  <si>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</si>
  <si>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</si>
  <si>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</si>
  <si>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</si>
  <si>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</si>
  <si>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</si>
  <si>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</si>
  <si>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</si>
  <si>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</si>
  <si>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</si>
  <si>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</si>
  <si>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</si>
  <si>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</si>
  <si>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</si>
  <si>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</si>
  <si>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</si>
  <si>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</si>
  <si>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</si>
  <si>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</si>
  <si>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</si>
  <si>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</si>
  <si>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</si>
  <si>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</si>
  <si>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</si>
  <si>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</si>
  <si>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</si>
  <si>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</si>
  <si>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</si>
  <si>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</si>
  <si>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</si>
  <si>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</si>
  <si>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</si>
  <si>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</si>
  <si>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</si>
  <si>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</si>
  <si>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</si>
  <si>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</si>
  <si>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</si>
  <si>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</si>
  <si>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</si>
  <si>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</si>
  <si>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</si>
  <si>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</si>
  <si>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</si>
  <si>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</si>
  <si>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</si>
  <si>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</si>
  <si>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</si>
  <si>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</si>
  <si>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</si>
  <si>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</si>
  <si>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</si>
  <si>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</si>
  <si>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</si>
  <si>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</si>
  <si>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</si>
  <si>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</si>
  <si>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</si>
  <si>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</si>
  <si>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</si>
  <si>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</si>
  <si>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</si>
  <si>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</si>
  <si>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</si>
  <si>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</si>
  <si>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</si>
  <si>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</si>
  <si>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</si>
  <si>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</si>
  <si>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</si>
  <si>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</si>
  <si>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</si>
  <si>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</si>
  <si>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</si>
  <si>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</si>
  <si>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</si>
  <si>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</si>
  <si>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</si>
  <si>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</si>
  <si>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</si>
  <si>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</si>
  <si>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</si>
  <si>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</si>
  <si>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</si>
  <si>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</si>
  <si>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</si>
  <si>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</si>
  <si>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</si>
  <si>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</si>
  <si>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</si>
  <si>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</si>
  <si>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</si>
  <si>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</si>
  <si>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</si>
  <si>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</si>
  <si>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</si>
  <si>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</si>
  <si>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</si>
  <si>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</si>
  <si>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</si>
  <si>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</si>
  <si>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</si>
  <si>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</si>
  <si>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</si>
  <si>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</si>
  <si>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</si>
  <si>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</si>
  <si>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</si>
  <si>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</si>
  <si>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</si>
  <si>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</si>
  <si>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</si>
  <si>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</si>
  <si>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</si>
  <si>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</si>
  <si>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</si>
  <si>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</si>
  <si>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</si>
  <si>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</si>
  <si>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</si>
  <si>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</si>
  <si>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</si>
  <si>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</si>
  <si>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</si>
  <si>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</si>
  <si>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</si>
  <si>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</si>
  <si>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</si>
  <si>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</si>
  <si>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</si>
  <si>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</si>
  <si>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</si>
  <si>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</si>
  <si>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</si>
  <si>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</si>
  <si>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</si>
  <si>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</si>
  <si>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</si>
  <si>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</si>
  <si>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</si>
  <si>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</si>
  <si>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</si>
  <si>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</si>
  <si>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</si>
  <si>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</si>
  <si>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</si>
  <si>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</si>
  <si>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</si>
  <si>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</si>
  <si>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</si>
  <si>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</si>
  <si>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</si>
  <si>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</si>
  <si>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</si>
  <si>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</si>
  <si>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</si>
  <si>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</si>
  <si>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</si>
  <si>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</si>
  <si>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</si>
  <si>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</si>
  <si>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</si>
  <si>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</si>
  <si>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</si>
  <si>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</si>
  <si>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</si>
  <si>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</si>
  <si>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</si>
  <si>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</si>
  <si>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</si>
  <si>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</si>
  <si>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</si>
  <si>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</si>
  <si>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</si>
  <si>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</si>
  <si>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</si>
  <si>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</si>
  <si>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</si>
  <si>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</si>
  <si>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</si>
  <si>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</si>
  <si>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</si>
  <si>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</si>
  <si>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</si>
  <si>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</si>
  <si>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</si>
  <si>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</si>
  <si>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</si>
  <si>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</si>
  <si>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</si>
  <si>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</si>
  <si>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</si>
  <si>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</si>
  <si>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</si>
  <si>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</si>
  <si>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</si>
  <si>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</si>
  <si>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</si>
  <si>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</si>
  <si>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</si>
  <si>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</si>
  <si>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</si>
  <si>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</si>
  <si>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</si>
  <si>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</si>
  <si>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</si>
  <si>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</si>
  <si>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</si>
  <si>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</si>
  <si>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</si>
  <si>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</si>
  <si>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</si>
  <si>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</si>
  <si>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</si>
  <si>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</si>
  <si>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</si>
  <si>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</si>
  <si>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</si>
  <si>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</si>
  <si>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</si>
  <si>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</si>
  <si>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</si>
  <si>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</si>
  <si>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</si>
  <si>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</si>
  <si>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</si>
  <si>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</si>
  <si>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</si>
  <si>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</si>
  <si>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</si>
  <si>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</si>
  <si>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</si>
  <si>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</si>
  <si>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</si>
  <si>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</si>
  <si>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</si>
  <si>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</si>
  <si>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</si>
  <si>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</si>
  <si>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</si>
  <si>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</si>
  <si>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</si>
  <si>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</si>
  <si>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</si>
  <si>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</si>
  <si>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</si>
  <si>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</si>
  <si>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</si>
  <si>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</si>
  <si>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</si>
  <si>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</si>
  <si>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</si>
  <si>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</si>
  <si>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</si>
  <si>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</si>
  <si>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</si>
  <si>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</si>
  <si>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</si>
  <si>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</si>
  <si>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</si>
  <si>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</si>
  <si>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</si>
  <si>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</si>
  <si>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</si>
  <si>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</si>
  <si>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</si>
  <si>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</si>
  <si>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</si>
  <si>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</si>
  <si>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</si>
  <si>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</si>
  <si>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</si>
  <si>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</si>
  <si>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</si>
  <si>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</si>
  <si>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</si>
  <si>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</si>
  <si>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</si>
  <si>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</si>
  <si>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</si>
  <si>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</si>
  <si>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</si>
  <si>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</si>
  <si>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</si>
  <si>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</si>
  <si>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</si>
  <si>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</si>
  <si>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</si>
  <si>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</si>
  <si>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</si>
  <si>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</si>
  <si>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</si>
  <si>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</si>
  <si>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</si>
  <si>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</si>
  <si>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</si>
  <si>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</si>
  <si>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</si>
  <si>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</si>
  <si>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</si>
  <si>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</si>
  <si>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</si>
  <si>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</si>
  <si>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</si>
  <si>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</si>
  <si>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</si>
  <si>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</si>
  <si>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</si>
  <si>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</si>
  <si>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</si>
  <si>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</si>
  <si>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</si>
  <si>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</si>
  <si>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</si>
  <si>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</si>
  <si>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</si>
  <si>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</si>
  <si>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</si>
  <si>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</si>
  <si>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</si>
  <si>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</si>
  <si>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</si>
  <si>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</si>
  <si>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</si>
  <si>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</si>
  <si>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</si>
  <si>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</si>
  <si>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</si>
  <si>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</si>
  <si>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</si>
  <si>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</si>
  <si>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</si>
  <si>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</si>
  <si>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</si>
  <si>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</si>
  <si>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</si>
  <si>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</si>
  <si>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</si>
  <si>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</si>
  <si>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</si>
  <si>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</si>
  <si>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</si>
  <si>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</si>
  <si>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</si>
  <si>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</si>
  <si>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</si>
  <si>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</si>
  <si>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</si>
  <si>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</si>
  <si>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</si>
  <si>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</si>
  <si>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</si>
  <si>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</si>
  <si>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</si>
  <si>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</si>
  <si>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</si>
  <si>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</si>
  <si>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</si>
  <si>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</si>
  <si>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</si>
  <si>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</si>
  <si>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</si>
  <si>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</si>
  <si>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</si>
  <si>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</si>
  <si>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</si>
  <si>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</si>
  <si>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</si>
  <si>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</si>
  <si>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</si>
  <si>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</si>
  <si>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</si>
  <si>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</si>
  <si>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</si>
  <si>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</si>
  <si>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</si>
  <si>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</si>
  <si>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</si>
  <si>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</si>
  <si>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</si>
  <si>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</si>
  <si>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</si>
  <si>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</si>
  <si>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</si>
  <si>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</si>
  <si>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</si>
  <si>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</si>
  <si>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</si>
  <si>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</si>
  <si>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</si>
  <si>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</si>
  <si>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</si>
  <si>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</si>
  <si>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</si>
  <si>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</si>
  <si>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</si>
  <si>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</si>
  <si>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</si>
  <si>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</si>
  <si>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</si>
  <si>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</si>
  <si>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</si>
  <si>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</si>
  <si>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</si>
  <si>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</si>
  <si>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</si>
  <si>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</si>
  <si>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</si>
  <si>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</si>
  <si>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</si>
  <si>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</si>
  <si>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</si>
  <si>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</si>
  <si>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</si>
  <si>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</si>
  <si>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</si>
  <si>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</si>
  <si>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</si>
  <si>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</si>
  <si>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</si>
  <si>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</si>
  <si>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</si>
  <si>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</si>
  <si>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</si>
  <si>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</si>
  <si>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</si>
  <si>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</si>
  <si>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</si>
  <si>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</si>
  <si>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</si>
  <si>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</si>
  <si>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</si>
  <si>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</si>
  <si>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</si>
  <si>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</si>
  <si>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</si>
  <si>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</si>
  <si>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</si>
  <si>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</si>
  <si>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</si>
  <si>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</si>
  <si>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</si>
  <si>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</si>
  <si>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</si>
  <si>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</si>
  <si>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</si>
  <si>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</si>
  <si>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</si>
  <si>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</si>
  <si>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</si>
  <si>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</si>
  <si>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</si>
  <si>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</si>
  <si>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</si>
  <si>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</si>
  <si>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</si>
  <si>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</si>
  <si>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</si>
  <si>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</si>
  <si>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</si>
  <si>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</si>
  <si>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</si>
  <si>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</si>
  <si>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</si>
  <si>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</si>
  <si>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</si>
  <si>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</si>
  <si>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</si>
  <si>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</si>
  <si>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</si>
  <si>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</si>
  <si>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</si>
  <si>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</si>
  <si>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</si>
  <si>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</si>
  <si>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</si>
  <si>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</si>
  <si>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</si>
  <si>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</si>
  <si>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</si>
  <si>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</si>
  <si>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</si>
  <si>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</si>
  <si>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</si>
  <si>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</si>
  <si>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</si>
  <si>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</si>
  <si>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</si>
  <si>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</si>
  <si>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</si>
  <si>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</si>
  <si>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</si>
  <si>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</si>
  <si>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</si>
  <si>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</si>
  <si>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</si>
  <si>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</si>
  <si>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</si>
  <si>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</si>
  <si>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</si>
  <si>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</si>
  <si>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</si>
  <si>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</si>
  <si>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</si>
  <si>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</si>
  <si>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</si>
  <si>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</si>
  <si>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</si>
  <si>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</si>
  <si>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</si>
  <si>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</si>
  <si>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</si>
  <si>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</si>
  <si>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</si>
  <si>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</si>
  <si>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</si>
  <si>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</si>
  <si>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</si>
  <si>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</si>
  <si>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</si>
  <si>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</si>
  <si>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</si>
  <si>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</si>
  <si>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</si>
  <si>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</si>
  <si>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</si>
  <si>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</si>
  <si>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</si>
  <si>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</si>
  <si>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</si>
  <si>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</si>
  <si>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</si>
  <si>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</si>
  <si>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</si>
  <si>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</si>
  <si>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</si>
  <si>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</si>
  <si>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</si>
  <si>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</si>
  <si>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</si>
  <si>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</si>
  <si>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</si>
  <si>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</si>
  <si>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</si>
  <si>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</si>
  <si>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</si>
  <si>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</si>
  <si>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</si>
  <si>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</si>
  <si>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</si>
  <si>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</si>
  <si>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</si>
  <si>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</si>
  <si>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</si>
  <si>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</si>
  <si>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</si>
  <si>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</si>
  <si>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</si>
  <si>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</si>
  <si>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</si>
  <si>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</si>
  <si>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</si>
  <si>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</si>
  <si>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</si>
  <si>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</si>
  <si>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</si>
  <si>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</si>
  <si>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</si>
  <si>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</si>
  <si>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</si>
  <si>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</si>
  <si>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</si>
  <si>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</si>
  <si>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</si>
  <si>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</si>
  <si>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</si>
  <si>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</si>
  <si>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</si>
  <si>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</si>
  <si>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</si>
  <si>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</si>
  <si>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</si>
  <si>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</si>
  <si>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</si>
  <si>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</si>
  <si>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</si>
  <si>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</si>
  <si>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</si>
  <si>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</si>
  <si>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</si>
  <si>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</si>
  <si>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</si>
  <si>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</si>
  <si>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</si>
  <si>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</si>
  <si>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</si>
  <si>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</si>
  <si>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</si>
  <si>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</si>
  <si>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</si>
  <si>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</si>
  <si>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</si>
  <si>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</si>
  <si>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</si>
  <si>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</si>
  <si>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</si>
  <si>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</si>
  <si>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</si>
  <si>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</si>
  <si>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</si>
  <si>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</si>
  <si>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</si>
  <si>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</si>
  <si>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</si>
  <si>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</si>
  <si>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</si>
  <si>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</si>
  <si>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</si>
  <si>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</si>
  <si>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</si>
  <si>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</si>
  <si>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</si>
  <si>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</si>
  <si>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</si>
  <si>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</si>
  <si>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</si>
  <si>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</si>
  <si>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</si>
  <si>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</si>
  <si>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</si>
  <si>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</si>
  <si>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</si>
  <si>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</si>
  <si>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</si>
  <si>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</si>
  <si>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</si>
  <si>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</si>
  <si>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</si>
  <si>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</si>
  <si>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</si>
  <si>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</si>
  <si>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</si>
  <si>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</si>
  <si>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</si>
  <si>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</si>
  <si>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</si>
  <si>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</si>
  <si>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</si>
  <si>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</si>
  <si>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</si>
  <si>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</si>
  <si>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</si>
  <si>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</si>
  <si>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</si>
  <si>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</si>
  <si>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</si>
  <si>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</si>
  <si>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</si>
  <si>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</si>
  <si>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</si>
  <si>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</si>
  <si>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</si>
  <si>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</si>
  <si>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</si>
  <si>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</si>
  <si>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</si>
  <si>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</si>
  <si>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</si>
  <si>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</si>
  <si>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</si>
  <si>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</si>
  <si>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</si>
  <si>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</si>
  <si>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</si>
  <si>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</si>
  <si>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</si>
  <si>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</si>
  <si>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</si>
  <si>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</si>
  <si>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</si>
  <si>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</si>
  <si>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</si>
  <si>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</si>
  <si>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</si>
  <si>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</si>
  <si>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</si>
  <si>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</si>
  <si>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</si>
  <si>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</si>
  <si>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</si>
  <si>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</si>
  <si>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</si>
  <si>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</si>
  <si>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</si>
  <si>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</si>
  <si>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</si>
  <si>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</si>
  <si>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</si>
  <si>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</si>
  <si>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</si>
  <si>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</si>
  <si>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</si>
  <si>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</si>
  <si>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</si>
  <si>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</si>
  <si>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</si>
  <si>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</si>
  <si>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</si>
  <si>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</si>
  <si>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</si>
  <si>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</si>
  <si>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</si>
  <si>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</si>
  <si>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</si>
  <si>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</si>
  <si>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</si>
  <si>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</si>
  <si>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</si>
  <si>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</si>
  <si>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</si>
  <si>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</si>
  <si>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</si>
  <si>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</si>
  <si>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</si>
  <si>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</si>
  <si>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</si>
  <si>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</si>
  <si>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</si>
  <si>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</si>
  <si>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</si>
  <si>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</si>
  <si>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</si>
  <si>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</si>
  <si>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</si>
  <si>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</si>
  <si>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</si>
  <si>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</si>
  <si>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</si>
  <si>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</si>
  <si>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</si>
  <si>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</si>
  <si>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</si>
  <si>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</si>
  <si>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</si>
  <si>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</si>
  <si>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</si>
  <si>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</si>
  <si>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</si>
  <si>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</si>
  <si>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</si>
  <si>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</si>
  <si>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</si>
  <si>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</si>
  <si>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</si>
  <si>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</si>
  <si>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</si>
  <si>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</si>
  <si>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</si>
  <si>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</si>
  <si>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</si>
  <si>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</si>
  <si>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</si>
  <si>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</si>
  <si>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</si>
  <si>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</si>
  <si>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</si>
  <si>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</si>
  <si>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</si>
  <si>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</si>
  <si>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</si>
  <si>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</si>
  <si>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</si>
  <si>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</si>
  <si>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</si>
  <si>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</si>
  <si>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</si>
  <si>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</si>
  <si>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</si>
  <si>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</si>
  <si>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</si>
  <si>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</si>
  <si>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</si>
  <si>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</si>
  <si>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</si>
  <si>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</si>
  <si>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</si>
  <si>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</si>
  <si>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</si>
  <si>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</si>
  <si>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</si>
  <si>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</si>
  <si>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</si>
  <si>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</si>
  <si>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</si>
  <si>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</si>
  <si>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</si>
  <si>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</si>
  <si>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</si>
  <si>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</si>
  <si>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</si>
  <si>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</si>
  <si>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</si>
  <si>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</si>
  <si>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</si>
  <si>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</si>
  <si>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</si>
  <si>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</si>
  <si>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</si>
  <si>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</si>
  <si>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</si>
  <si>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</si>
  <si>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</si>
  <si>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</si>
  <si>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</si>
  <si>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</si>
  <si>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</si>
  <si>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</si>
  <si>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</si>
  <si>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</si>
  <si>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</si>
  <si>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</si>
  <si>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</si>
  <si>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</si>
  <si>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</si>
  <si>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</si>
  <si>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</si>
  <si>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</si>
  <si>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</si>
  <si>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</si>
  <si>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</si>
  <si>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</si>
  <si>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</si>
  <si>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</si>
  <si>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</si>
  <si>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</si>
  <si>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</si>
  <si>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</si>
  <si>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</si>
  <si>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</si>
  <si>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</si>
  <si>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</si>
  <si>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</si>
  <si>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</si>
  <si>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</si>
  <si>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</si>
  <si>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</si>
  <si>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</si>
  <si>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</si>
  <si>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</si>
  <si>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</si>
  <si>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</si>
  <si>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</si>
  <si>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</si>
  <si>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</si>
  <si>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</si>
  <si>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</si>
  <si>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</si>
  <si>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</si>
  <si>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</si>
  <si>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</si>
  <si>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</si>
  <si>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</si>
  <si>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</si>
  <si>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</si>
  <si>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</si>
  <si>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</si>
  <si>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</si>
  <si>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</si>
  <si>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</si>
  <si>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</si>
  <si>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</si>
  <si>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</si>
  <si>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</si>
  <si>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</si>
  <si>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</si>
  <si>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</si>
  <si>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</si>
  <si>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</si>
  <si>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</si>
  <si>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</si>
  <si>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</si>
  <si>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</si>
  <si>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</si>
  <si>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</si>
  <si>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</si>
  <si>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</si>
  <si>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</si>
  <si>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</si>
  <si>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</si>
  <si>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</si>
  <si>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</si>
  <si>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</si>
  <si>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</si>
  <si>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</si>
  <si>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</si>
  <si>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</si>
  <si>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</si>
  <si>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</si>
  <si>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</si>
  <si>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</si>
  <si>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</si>
  <si>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</si>
  <si>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</si>
  <si>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</si>
  <si>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</si>
  <si>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</si>
  <si>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</si>
  <si>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</si>
  <si>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</si>
  <si>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</si>
  <si>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</si>
  <si>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</si>
  <si>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</si>
  <si>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</si>
  <si>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</si>
  <si>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</si>
  <si>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</si>
  <si>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</si>
  <si>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</si>
  <si>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</si>
  <si>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</si>
  <si>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</si>
  <si>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</si>
  <si>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</si>
  <si>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</si>
  <si>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</si>
  <si>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</si>
  <si>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</si>
  <si>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</si>
  <si>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</si>
  <si>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</si>
  <si>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</si>
  <si>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</si>
  <si>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</si>
  <si>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</si>
  <si>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</si>
  <si>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</si>
  <si>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</si>
  <si>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</si>
  <si>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</si>
  <si>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</si>
  <si>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</si>
  <si>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</si>
  <si>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</si>
  <si>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</si>
  <si>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</si>
  <si>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</si>
  <si>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</si>
  <si>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</si>
  <si>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</si>
  <si>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</si>
  <si>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</si>
  <si>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</si>
  <si>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</si>
  <si>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</si>
  <si>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</si>
  <si>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</si>
  <si>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</si>
  <si>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</si>
  <si>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</si>
  <si>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</si>
  <si>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</si>
  <si>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</si>
  <si>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</si>
  <si>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</si>
  <si>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</si>
  <si>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</si>
  <si>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</si>
  <si>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</si>
  <si>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</si>
  <si>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</si>
  <si>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</si>
  <si>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</si>
  <si>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</si>
  <si>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</si>
  <si>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</si>
  <si>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</si>
  <si>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</si>
  <si>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</si>
  <si>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</si>
  <si>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</si>
  <si>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</si>
  <si>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</si>
  <si>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</si>
  <si>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</si>
  <si>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</si>
  <si>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</si>
  <si>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</si>
  <si>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</si>
  <si>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</si>
  <si>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</si>
  <si>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</si>
  <si>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</si>
  <si>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</si>
  <si>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</si>
  <si>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</si>
  <si>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</si>
  <si>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</si>
  <si>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</si>
  <si>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</si>
  <si>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</si>
  <si>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</si>
  <si>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</si>
  <si>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</si>
  <si>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</si>
  <si>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</si>
  <si>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</si>
  <si>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</si>
  <si>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</si>
  <si>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</si>
  <si>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</si>
  <si>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</si>
  <si>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</si>
  <si>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</si>
  <si>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</si>
  <si>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</si>
  <si>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</si>
  <si>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</si>
  <si>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</si>
  <si>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</si>
  <si>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</si>
  <si>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</si>
  <si>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</si>
  <si>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</si>
  <si>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</si>
  <si>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</si>
  <si>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</si>
  <si>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</si>
  <si>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</si>
  <si>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</si>
  <si>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</si>
  <si>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</si>
  <si>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</si>
  <si>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</si>
  <si>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</si>
  <si>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</si>
  <si>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</si>
  <si>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</si>
  <si>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</si>
  <si>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</si>
  <si>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</si>
  <si>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</si>
  <si>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</si>
  <si>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</si>
  <si>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</si>
  <si>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</si>
  <si>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</si>
  <si>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</si>
  <si>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</si>
  <si>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</si>
  <si>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</si>
  <si>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</si>
  <si>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</si>
  <si>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</si>
  <si>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</si>
  <si>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</si>
  <si>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</si>
  <si>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</si>
  <si>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</si>
  <si>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</si>
  <si>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</si>
  <si>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</si>
  <si>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</si>
  <si>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</si>
  <si>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</si>
  <si>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</si>
  <si>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</si>
  <si>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</si>
  <si>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</si>
  <si>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</si>
  <si>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</si>
  <si>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</si>
  <si>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</si>
  <si>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</si>
  <si>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</si>
  <si>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</si>
  <si>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</si>
  <si>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</si>
  <si>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</si>
  <si>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</si>
  <si>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</si>
  <si>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</si>
  <si>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</si>
  <si>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</si>
  <si>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</si>
  <si>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</si>
  <si>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</si>
  <si>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</si>
  <si>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</si>
  <si>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</si>
  <si>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</si>
  <si>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</si>
  <si>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</si>
  <si>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</si>
  <si>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</si>
  <si>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</si>
  <si>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</si>
  <si>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</si>
  <si>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</si>
  <si>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</si>
  <si>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</si>
  <si>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</si>
  <si>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</si>
  <si>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</si>
  <si>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</si>
  <si>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</si>
  <si>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</si>
  <si>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</si>
  <si>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</si>
  <si>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</si>
  <si>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</si>
  <si>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</si>
  <si>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</si>
  <si>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</si>
  <si>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</si>
  <si>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</si>
  <si>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</si>
  <si>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</si>
  <si>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</si>
  <si>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</si>
  <si>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</si>
  <si>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</si>
  <si>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</si>
  <si>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</si>
  <si>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</si>
  <si>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</si>
  <si>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</si>
  <si>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</si>
  <si>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</si>
  <si>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</si>
  <si>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</si>
  <si>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</si>
  <si>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</si>
  <si>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</si>
  <si>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</si>
  <si>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</si>
  <si>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</si>
  <si>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</si>
  <si>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</si>
  <si>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</si>
  <si>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</si>
  <si>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</si>
  <si>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</si>
  <si>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</si>
  <si>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</si>
  <si>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</si>
  <si>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</si>
  <si>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</si>
  <si>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</si>
  <si>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</si>
  <si>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</si>
  <si>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</si>
  <si>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</si>
  <si>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</si>
  <si>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</si>
  <si>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</si>
  <si>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</si>
  <si>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</si>
  <si>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</si>
  <si>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</si>
  <si>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</si>
  <si>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</si>
  <si>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</si>
  <si>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</si>
  <si>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</si>
  <si>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</si>
  <si>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</si>
  <si>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</si>
  <si>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</si>
  <si>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</si>
  <si>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</si>
  <si>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</si>
  <si>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</si>
  <si>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</si>
  <si>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</si>
  <si>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</si>
  <si>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</si>
  <si>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</si>
  <si>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</si>
  <si>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</si>
  <si>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</si>
  <si>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</si>
  <si>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</si>
  <si>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</si>
  <si>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</si>
  <si>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</si>
  <si>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</si>
  <si>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</si>
  <si>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</si>
  <si>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</si>
  <si>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</si>
  <si>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</si>
  <si>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</si>
  <si>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</si>
  <si>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</si>
  <si>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</si>
  <si>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</si>
  <si>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</si>
  <si>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</si>
  <si>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</si>
  <si>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</si>
  <si>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</si>
  <si>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</si>
  <si>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</si>
  <si>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</si>
  <si>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</si>
  <si>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</si>
  <si>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</si>
  <si>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</si>
  <si>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</si>
  <si>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</si>
  <si>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</si>
  <si>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</si>
  <si>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</si>
  <si>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</si>
  <si>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</si>
  <si>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</si>
  <si>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</si>
  <si>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</si>
  <si>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</si>
  <si>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</si>
  <si>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</si>
  <si>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</si>
  <si>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</si>
  <si>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</si>
  <si>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</si>
  <si>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</si>
  <si>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</si>
  <si>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</si>
  <si>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</si>
  <si>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</si>
  <si>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</si>
  <si>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</si>
  <si>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</si>
  <si>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</si>
  <si>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</si>
  <si>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</si>
  <si>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</si>
  <si>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</si>
  <si>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</si>
  <si>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</si>
  <si>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</si>
  <si>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</si>
  <si>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</si>
  <si>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</si>
  <si>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</si>
  <si>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</si>
  <si>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</si>
  <si>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</si>
  <si>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</si>
  <si>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</si>
  <si>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</si>
  <si>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</si>
  <si>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</si>
  <si>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</si>
  <si>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</si>
  <si>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</si>
  <si>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</si>
  <si>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</si>
  <si>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</si>
  <si>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</si>
  <si>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</si>
  <si>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</si>
  <si>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</si>
  <si>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</si>
  <si>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</si>
  <si>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</si>
  <si>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</si>
  <si>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</si>
  <si>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</si>
  <si>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</si>
  <si>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</si>
  <si>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</si>
  <si>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</si>
  <si>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</si>
  <si>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</si>
  <si>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</si>
  <si>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</si>
  <si>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</si>
  <si>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</si>
  <si>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</si>
  <si>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</si>
  <si>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</si>
  <si>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</si>
  <si>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</si>
  <si>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</si>
  <si>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</si>
  <si>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</si>
  <si>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</si>
  <si>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</si>
  <si>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</si>
  <si>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</si>
  <si>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</si>
  <si>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</si>
  <si>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</si>
  <si>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</si>
  <si>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</si>
  <si>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</si>
  <si>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</si>
  <si>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</si>
  <si>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</si>
  <si>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</si>
  <si>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</si>
  <si>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</si>
  <si>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</si>
  <si>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</si>
  <si>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</si>
  <si>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</si>
  <si>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</si>
  <si>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</si>
  <si>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</si>
  <si>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</si>
  <si>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</si>
  <si>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</si>
  <si>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</si>
  <si>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</si>
  <si>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</si>
  <si>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</si>
  <si>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</si>
  <si>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</si>
  <si>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</si>
  <si>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</si>
  <si>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</si>
  <si>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</si>
  <si>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</si>
  <si>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</si>
  <si>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</si>
  <si>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</si>
  <si>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</si>
  <si>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</si>
  <si>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</si>
  <si>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</si>
  <si>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</si>
  <si>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</si>
  <si>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</si>
  <si>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</si>
  <si>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</si>
  <si>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</si>
  <si>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</si>
  <si>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</si>
  <si>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</si>
  <si>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</si>
  <si>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</si>
  <si>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</si>
  <si>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</si>
  <si>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</si>
  <si>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</si>
  <si>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</si>
  <si>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</si>
  <si>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</si>
  <si>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</si>
  <si>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</si>
  <si>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</si>
  <si>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</si>
  <si>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</si>
  <si>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</si>
  <si>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</si>
  <si>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</si>
  <si>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</si>
  <si>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</si>
  <si>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</si>
  <si>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</si>
  <si>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</si>
  <si>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</si>
  <si>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</si>
  <si>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</si>
  <si>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</si>
  <si>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</si>
  <si>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</si>
  <si>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</si>
  <si>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</si>
  <si>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</si>
  <si>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</si>
  <si>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</si>
  <si>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</si>
  <si>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</si>
  <si>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</si>
  <si>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</si>
  <si>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</si>
  <si>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</si>
  <si>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</si>
  <si>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</si>
  <si>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</si>
  <si>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</si>
  <si>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</si>
  <si>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</si>
  <si>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</si>
  <si>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</si>
  <si>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</si>
  <si>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</si>
  <si>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</si>
  <si>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</si>
  <si>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</si>
  <si>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</si>
  <si>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</si>
  <si>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</si>
  <si>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</si>
  <si>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</si>
  <si>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</si>
  <si>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</si>
  <si>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</si>
  <si>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</si>
  <si>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</si>
  <si>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</si>
  <si>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</si>
  <si>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</si>
  <si>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</si>
  <si>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</si>
  <si>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</si>
  <si>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</si>
  <si>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</si>
  <si>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</si>
  <si>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</si>
  <si>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</si>
  <si>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</si>
  <si>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</si>
  <si>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</si>
  <si>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</si>
  <si>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</si>
  <si>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</si>
  <si>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</si>
  <si>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</si>
  <si>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</si>
  <si>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</si>
  <si>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</si>
  <si>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</si>
  <si>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</si>
  <si>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</si>
  <si>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</si>
  <si>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</si>
  <si>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</si>
  <si>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</si>
  <si>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</si>
  <si>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</si>
  <si>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</si>
  <si>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</si>
  <si>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</si>
  <si>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</si>
  <si>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</si>
  <si>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</si>
  <si>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</si>
  <si>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</si>
  <si>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</si>
  <si>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</si>
  <si>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</si>
  <si>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</si>
  <si>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</si>
  <si>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</si>
  <si>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</si>
  <si>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</si>
  <si>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</si>
  <si>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</si>
  <si>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</si>
  <si>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</si>
  <si>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</si>
  <si>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</si>
  <si>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</si>
  <si>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</si>
  <si>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</si>
  <si>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</si>
  <si>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</si>
  <si>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</si>
  <si>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</si>
  <si>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</si>
  <si>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</si>
  <si>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</si>
  <si>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</si>
  <si>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</si>
  <si>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</si>
  <si>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</si>
  <si>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</si>
  <si>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</si>
  <si>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</si>
  <si>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</si>
  <si>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</si>
  <si>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</si>
  <si>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</si>
  <si>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</si>
  <si>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</si>
  <si>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</si>
  <si>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</si>
  <si>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</si>
  <si>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</si>
  <si>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</si>
  <si>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</si>
  <si>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</si>
  <si>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</si>
  <si>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</si>
  <si>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</si>
  <si>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</si>
  <si>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</si>
  <si>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</si>
  <si>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</si>
  <si>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</si>
  <si>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</si>
  <si>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</si>
  <si>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</si>
  <si>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</si>
  <si>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</si>
  <si>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</si>
  <si>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</si>
  <si>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</si>
  <si>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</si>
  <si>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</si>
  <si>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</si>
  <si>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</si>
  <si>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</si>
  <si>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</si>
  <si>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</si>
  <si>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</si>
  <si>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</si>
  <si>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</si>
  <si>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</si>
  <si>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</si>
  <si>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</si>
  <si>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</si>
  <si>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</si>
  <si>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</si>
  <si>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</si>
  <si>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</si>
  <si>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</si>
  <si>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</si>
  <si>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</si>
  <si>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</si>
  <si>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</si>
  <si>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</si>
  <si>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</si>
  <si>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</si>
  <si>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</si>
  <si>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</si>
  <si>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</si>
  <si>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</si>
  <si>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</si>
  <si>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</si>
  <si>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</si>
  <si>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</si>
  <si>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</si>
  <si>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</si>
  <si>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</si>
  <si>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</si>
  <si>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</si>
  <si>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</si>
  <si>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</si>
  <si>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</si>
  <si>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</si>
  <si>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</si>
  <si>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</si>
  <si>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</si>
  <si>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</si>
  <si>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</si>
  <si>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</si>
  <si>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</si>
  <si>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</si>
  <si>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</si>
  <si>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</si>
  <si>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</si>
  <si>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</si>
  <si>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</si>
  <si>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</si>
  <si>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</si>
  <si>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</si>
  <si>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</si>
  <si>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</si>
  <si>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</si>
  <si>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</si>
  <si>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</si>
  <si>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</si>
  <si>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</si>
  <si>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</si>
  <si>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</si>
  <si>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</si>
  <si>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</si>
  <si>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</si>
  <si>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</si>
  <si>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</si>
  <si>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</si>
  <si>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</si>
  <si>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</si>
  <si>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</si>
  <si>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</si>
  <si>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</si>
  <si>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</si>
  <si>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</si>
  <si>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</si>
  <si>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</si>
  <si>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</si>
  <si>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</si>
  <si>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</si>
  <si>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</si>
  <si>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</si>
  <si>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</si>
  <si>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</si>
  <si>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</si>
  <si>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</si>
  <si>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</si>
  <si>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</si>
  <si>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</si>
  <si>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</si>
  <si>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</si>
  <si>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</si>
  <si>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</si>
  <si>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</si>
  <si>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</si>
  <si>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</si>
  <si>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</si>
  <si>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</si>
  <si>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</si>
  <si>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</si>
  <si>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</si>
  <si>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</si>
  <si>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</si>
  <si>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</si>
  <si>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</si>
  <si>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</si>
  <si>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</si>
  <si>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</si>
  <si>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</si>
  <si>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</si>
  <si>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</si>
  <si>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</si>
  <si>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</si>
  <si>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</si>
  <si>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</si>
  <si>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</si>
  <si>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</si>
  <si>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</si>
  <si>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</si>
  <si>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</si>
  <si>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</si>
  <si>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</si>
  <si>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</si>
  <si>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</si>
  <si>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</si>
  <si>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</si>
  <si>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</si>
  <si>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</si>
  <si>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</si>
  <si>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</si>
  <si>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</si>
  <si>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</si>
  <si>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</si>
  <si>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</si>
  <si>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</si>
  <si>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</si>
  <si>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</si>
  <si>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</si>
  <si>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</si>
  <si>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</si>
  <si>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</si>
  <si>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</si>
  <si>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</si>
  <si>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</si>
  <si>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</si>
  <si>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</si>
  <si>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</si>
  <si>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</si>
  <si>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</si>
  <si>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</si>
  <si>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</si>
  <si>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</si>
  <si>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</si>
  <si>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</si>
  <si>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</si>
  <si>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</si>
  <si>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</si>
  <si>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</si>
  <si>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</si>
  <si>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</si>
  <si>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</si>
  <si>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</si>
  <si>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</si>
  <si>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</si>
  <si>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</si>
  <si>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</si>
  <si>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</si>
  <si>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</si>
  <si>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</si>
  <si>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</si>
  <si>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</si>
  <si>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</si>
  <si>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</si>
  <si>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</si>
  <si>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</si>
  <si>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</si>
  <si>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</si>
  <si>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</si>
  <si>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</si>
  <si>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</si>
  <si>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</si>
  <si>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</si>
  <si>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</si>
  <si>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</si>
  <si>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</si>
  <si>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</si>
  <si>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</si>
  <si>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</si>
  <si>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</si>
  <si>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</si>
  <si>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</si>
  <si>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</si>
  <si>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</si>
  <si>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</si>
  <si>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</si>
  <si>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</si>
  <si>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</si>
  <si>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</si>
  <si>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</si>
  <si>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</si>
  <si>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</si>
  <si>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</si>
  <si>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</si>
  <si>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</si>
  <si>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</si>
  <si>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</si>
  <si>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</si>
  <si>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</si>
  <si>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</si>
  <si>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</si>
  <si>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</si>
  <si>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</si>
  <si>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</si>
  <si>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</si>
  <si>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</si>
  <si>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</si>
  <si>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</si>
  <si>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</si>
  <si>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</si>
  <si>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</si>
  <si>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</si>
  <si>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</si>
  <si>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</si>
  <si>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</si>
  <si>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</si>
  <si>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</si>
  <si>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</si>
  <si>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</si>
  <si>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</si>
  <si>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</si>
  <si>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</si>
  <si>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</si>
  <si>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</si>
  <si>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</si>
  <si>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</si>
  <si>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</si>
  <si>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</si>
  <si>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</si>
  <si>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</si>
  <si>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</si>
  <si>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</si>
  <si>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</si>
  <si>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</si>
  <si>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</si>
  <si>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</si>
  <si>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</si>
  <si>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</si>
  <si>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</si>
  <si>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</si>
  <si>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</si>
  <si>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</si>
  <si>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</si>
  <si>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</si>
  <si>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</si>
  <si>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</si>
  <si>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</si>
  <si>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</si>
  <si>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</si>
  <si>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</si>
  <si>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</si>
  <si>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</si>
  <si>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</si>
  <si>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</si>
  <si>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</si>
  <si>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</si>
  <si>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</si>
  <si>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</si>
  <si>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</si>
  <si>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</si>
  <si>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</si>
  <si>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</si>
  <si>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</si>
  <si>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</si>
  <si>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</si>
  <si>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</si>
  <si>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</si>
  <si>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</si>
  <si>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</si>
  <si>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</si>
  <si>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</si>
  <si>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</si>
  <si>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</si>
  <si>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</si>
  <si>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</si>
  <si>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</si>
  <si>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</si>
  <si>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</si>
  <si>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</si>
  <si>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</si>
  <si>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</si>
  <si>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</si>
  <si>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</si>
  <si>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</si>
  <si>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</si>
  <si>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</si>
  <si>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</si>
  <si>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</si>
  <si>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</si>
  <si>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</si>
  <si>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</si>
  <si>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</si>
  <si>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</si>
  <si>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</si>
  <si>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</si>
  <si>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</si>
  <si>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</si>
  <si>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</si>
  <si>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</si>
  <si>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</si>
  <si>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</si>
  <si>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</si>
  <si>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</si>
  <si>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</si>
  <si>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</si>
  <si>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</si>
  <si>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</si>
  <si>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</si>
  <si>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</si>
  <si>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</si>
  <si>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</si>
  <si>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</si>
  <si>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</si>
  <si>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</si>
  <si>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</si>
  <si>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</si>
  <si>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</si>
  <si>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</si>
  <si>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</si>
  <si>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</si>
  <si>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</si>
  <si>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</si>
  <si>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</si>
  <si>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</si>
  <si>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</si>
  <si>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</si>
  <si>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</si>
  <si>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</si>
  <si>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</si>
  <si>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</si>
  <si>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</si>
  <si>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</si>
  <si>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</si>
  <si>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</si>
  <si>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</si>
  <si>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</si>
  <si>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</si>
  <si>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</si>
  <si>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</si>
  <si>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</si>
  <si>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</si>
  <si>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</si>
  <si>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</si>
  <si>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</si>
  <si>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</si>
  <si>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</si>
  <si>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</si>
  <si>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</si>
  <si>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</si>
  <si>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</si>
  <si>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</si>
  <si>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</si>
  <si>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</si>
  <si>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</si>
  <si>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</si>
  <si>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</si>
  <si>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</si>
  <si>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</si>
  <si>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</si>
  <si>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</si>
  <si>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</si>
  <si>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</si>
  <si>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</si>
  <si>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</si>
  <si>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</si>
  <si>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</si>
  <si>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</si>
  <si>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</si>
  <si>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</si>
  <si>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</si>
  <si>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</si>
  <si>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</si>
  <si>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</si>
  <si>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</si>
  <si>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</si>
  <si>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</si>
  <si>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</si>
  <si>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</si>
  <si>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</si>
  <si>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</si>
  <si>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</si>
  <si>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</si>
  <si>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</si>
  <si>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</si>
  <si>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</si>
  <si>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</si>
  <si>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</si>
  <si>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</si>
  <si>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</si>
  <si>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</si>
  <si>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</si>
  <si>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</si>
  <si>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</si>
  <si>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</si>
  <si>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</si>
  <si>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</si>
  <si>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</si>
  <si>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</si>
  <si>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</si>
  <si>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</si>
  <si>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</si>
  <si>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</si>
  <si>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</si>
  <si>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</si>
  <si>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</si>
  <si>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</si>
  <si>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</si>
  <si>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</si>
  <si>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</si>
  <si>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</si>
  <si>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</si>
  <si>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</si>
  <si>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</si>
  <si>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</si>
  <si>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</si>
  <si>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</si>
  <si>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</si>
  <si>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</si>
  <si>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</si>
  <si>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</si>
  <si>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</si>
  <si>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</si>
  <si>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</si>
  <si>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</si>
  <si>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</si>
  <si>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</si>
  <si>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</si>
  <si>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</si>
  <si>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</si>
  <si>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</si>
  <si>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</si>
  <si>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</si>
  <si>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</si>
  <si>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</si>
  <si>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</si>
  <si>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</si>
  <si>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</si>
  <si>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</si>
  <si>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</si>
  <si>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</si>
  <si>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</si>
  <si>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</si>
  <si>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</si>
  <si>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Greg McCalley PC</t>
  </si>
  <si>
    <t>Pope</t>
  </si>
  <si>
    <t>Greg McCalley</t>
  </si>
  <si>
    <t>855 E Ferguson Ave</t>
  </si>
  <si>
    <t>125 State Highway 146W</t>
  </si>
  <si>
    <t>Wood River</t>
  </si>
  <si>
    <t>IL</t>
  </si>
  <si>
    <t>Golconda</t>
  </si>
  <si>
    <t>618 254-8188</t>
  </si>
  <si>
    <t>618 254-8680</t>
  </si>
  <si>
    <t>060-004547</t>
  </si>
  <si>
    <t>greg@dmacpa.com</t>
  </si>
  <si>
    <t>bclimer@popek12.0rg</t>
  </si>
  <si>
    <t>618 683-4011</t>
  </si>
  <si>
    <t>618 683-6181</t>
  </si>
  <si>
    <t>mbowman@popek12.org</t>
  </si>
  <si>
    <t>pg 11 ED Fund (10) line 74 Acct #1690  $12,619 is the payment for Head Start meals.</t>
  </si>
  <si>
    <t>pg 12 ED Fund (10) line 107 Acct #1999 $16,812 is the money from various refunds and reimbursements.</t>
  </si>
  <si>
    <t>pg 13 ED Fund(10) line 171 Acct #3999 $3,148 is made up of $1,148 in slot fee revenue, $1,500 library grant, and $500 Major Clarity grant.</t>
  </si>
  <si>
    <t>pg 12 O&amp;M Fund (20) line 107 Acct #1999 $5,341 is made up of $4,410 refunds and reimbursements and</t>
  </si>
  <si>
    <t xml:space="preserve">            $931 Khoury League Electric grant.</t>
  </si>
  <si>
    <t>pg 12 TR Fund(40) line 107 Acct #1999 $1,335 is made up of IACAC $89 and $1,246 insurance settlement.</t>
  </si>
  <si>
    <t>pg 15 ED Fund(10) line 272 Acct #4999 $20,851 is made up of $7,321 forest reserve payment and $13,530 REAP grant.</t>
  </si>
  <si>
    <t>pg 17 ED Fund(10) line 73 Acct #2900 $1,280 is made up of $1,260 help for the homeless and $20 in homeless supplies.</t>
  </si>
  <si>
    <t>10-2300-300</t>
  </si>
  <si>
    <t>US Bank</t>
  </si>
  <si>
    <t>Tri State Business Equipment</t>
  </si>
  <si>
    <t>10-1000-300</t>
  </si>
  <si>
    <t>Powerschool</t>
  </si>
  <si>
    <t>ED-General Admin-computer service contract</t>
  </si>
  <si>
    <t>QNS</t>
  </si>
  <si>
    <t>ED-Pupil-athletic referees</t>
  </si>
  <si>
    <t>10-2100-300</t>
  </si>
  <si>
    <t>Various referees</t>
  </si>
  <si>
    <t>ED-Information Systems-telephone</t>
  </si>
  <si>
    <t>10-2540-300</t>
  </si>
  <si>
    <t>Verizon</t>
  </si>
  <si>
    <t>ED-Plant Services-water</t>
  </si>
  <si>
    <t>ED-Instruction-software updates</t>
  </si>
  <si>
    <t>ED-General admin-copier maintenance</t>
  </si>
  <si>
    <t>ED-General admin-copier lease</t>
  </si>
  <si>
    <t>Millstone Water District</t>
  </si>
  <si>
    <t>ED-General Admin-web hosting</t>
  </si>
  <si>
    <t>West Interactive Services</t>
  </si>
  <si>
    <t>O&amp;M-Plant Services-trash</t>
  </si>
  <si>
    <t>20-2540-300</t>
  </si>
  <si>
    <t>Bulldog Systems Inc.</t>
  </si>
  <si>
    <t>O&amp;M-Plant Services-equipment rental</t>
  </si>
  <si>
    <t>United Rentals</t>
  </si>
  <si>
    <t>40-2550-300</t>
  </si>
  <si>
    <t>Raben Tire Co</t>
  </si>
  <si>
    <t>Rides Mass Transit District</t>
  </si>
  <si>
    <t>TRANS-Transportation-repair services</t>
  </si>
  <si>
    <t>TRANS-Transportation-ride services</t>
  </si>
  <si>
    <t>80-2300-300</t>
  </si>
  <si>
    <t>PSIC/Ilinois School Districts</t>
  </si>
  <si>
    <t>TORT-General Admin-liability insurance</t>
  </si>
  <si>
    <t>TORT-General Admin-legal</t>
  </si>
  <si>
    <t>Guin Mundorf LLC</t>
  </si>
  <si>
    <t xml:space="preserve">                                                                                                                                                                                                                                                                                                                                                                                                                                                                                                                                                                                                                                                                                                                                                                                                                                                                                                                                                                                                                                                                                                                                                                                                                                                                                                                                                                                                                                                                                                                                                                                                                                                                                                                                                                                                                                                                                                                                                                                                                                                                                                                                                                                                                                                                                                                                                                                                                                                                                                                                                                                                                                                                                                                                                                                                                                                                                                                                                                                                                                                                                                                                                                                                                                                                                                                                                                                                                                                                                                                                                                                                                                                                                                                                                                                                                                                                                                                                                                                                                                                                                                                                                                                                                                                                                                                                                                                                                                                                                                                                                                                                                                                                                                                                                                                                                                                                                                                                                                          </t>
  </si>
  <si>
    <t>See below</t>
  </si>
  <si>
    <t>OWVRVS</t>
  </si>
  <si>
    <t>Special Education Cooperatives WOVSED</t>
  </si>
  <si>
    <t>Bailey J Climer</t>
  </si>
  <si>
    <t>Pope Co CUSD 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</si>
</sst>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8" fillId="0" borderId="0" applyFont="0" applyFill="0" applyBorder="0" applyAlignment="0" applyProtection="0"/>
    <xf numFmtId="0" fontId="31" fillId="0" borderId="0" applyNumberFormat="0" applyFill="0" applyBorder="0" applyAlignment="0" applyProtection="0">
      <alignment vertical="top"/>
      <protection locked="0"/>
    </xf>
    <xf numFmtId="0" fontId="8" fillId="0" borderId="0"/>
    <xf numFmtId="0" fontId="45"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43" fillId="0" borderId="0"/>
    <xf numFmtId="0" fontId="7" fillId="0" borderId="0"/>
    <xf numFmtId="0" fontId="50" fillId="0" borderId="0" applyNumberFormat="0" applyFill="0" applyBorder="0" applyAlignment="0" applyProtection="0"/>
    <xf numFmtId="0" fontId="6" fillId="0" borderId="0"/>
    <xf numFmtId="0" fontId="5" fillId="0" borderId="0"/>
    <xf numFmtId="0" fontId="2" fillId="0" borderId="0"/>
  </cellStyleXfs>
  <cellXfs count="2505">
    <xf numFmtId="0" fontId="0" fillId="0" borderId="0" xfId="0"/>
    <xf numFmtId="0" fontId="8" fillId="0" borderId="0" xfId="0" applyFont="1"/>
    <xf numFmtId="0" fontId="13" fillId="0" borderId="0" xfId="0" applyFont="1"/>
    <xf numFmtId="0" fontId="0" fillId="0" borderId="0" xfId="0" applyAlignment="1">
      <alignment horizontal="left" vertical="center"/>
    </xf>
    <xf numFmtId="0" fontId="9" fillId="0" borderId="0" xfId="0" applyFont="1"/>
    <xf numFmtId="0" fontId="0" fillId="0" borderId="0" xfId="0" applyProtection="1"/>
    <xf numFmtId="0" fontId="0" fillId="0" borderId="0" xfId="0" applyBorder="1" applyProtection="1"/>
    <xf numFmtId="0" fontId="13" fillId="0" borderId="0" xfId="0" applyFont="1" applyAlignment="1"/>
    <xf numFmtId="0" fontId="0" fillId="0" borderId="0" xfId="0" applyFill="1"/>
    <xf numFmtId="0" fontId="13" fillId="0" borderId="0" xfId="0" applyFont="1" applyFill="1"/>
    <xf numFmtId="0" fontId="22" fillId="0" borderId="0" xfId="0" applyFont="1" applyProtection="1"/>
    <xf numFmtId="0" fontId="22" fillId="0" borderId="0" xfId="0" applyFont="1" applyProtection="1">
      <protection locked="0"/>
    </xf>
    <xf numFmtId="0" fontId="8" fillId="0" borderId="0" xfId="0" applyFont="1" applyProtection="1"/>
    <xf numFmtId="0" fontId="0" fillId="0" borderId="0" xfId="0" applyFill="1" applyProtection="1"/>
    <xf numFmtId="0" fontId="24" fillId="0" borderId="0" xfId="0" applyFont="1" applyAlignment="1" applyProtection="1">
      <alignment horizontal="right" vertical="top"/>
    </xf>
    <xf numFmtId="164" fontId="13" fillId="0" borderId="0" xfId="0" applyNumberFormat="1" applyFont="1" applyAlignment="1" applyProtection="1">
      <alignment horizontal="left" wrapText="1"/>
    </xf>
    <xf numFmtId="0" fontId="13" fillId="0" borderId="0" xfId="0" applyFont="1" applyAlignment="1">
      <alignment horizontal="left" wrapText="1"/>
    </xf>
    <xf numFmtId="49" fontId="26" fillId="0" borderId="0" xfId="0" applyNumberFormat="1" applyFont="1" applyAlignment="1">
      <alignment horizontal="right" vertical="top" indent="1"/>
    </xf>
    <xf numFmtId="49" fontId="26" fillId="0" borderId="0" xfId="0" applyNumberFormat="1" applyFont="1" applyAlignment="1">
      <alignment horizontal="right" vertical="top"/>
    </xf>
    <xf numFmtId="0" fontId="0" fillId="0" borderId="0" xfId="0" applyAlignment="1"/>
    <xf numFmtId="0" fontId="13" fillId="0" borderId="0" xfId="0" applyFont="1" applyAlignment="1">
      <alignment horizontal="left"/>
    </xf>
    <xf numFmtId="0" fontId="23" fillId="0" borderId="0" xfId="0" applyFont="1"/>
    <xf numFmtId="49" fontId="28" fillId="0" borderId="0" xfId="0" applyNumberFormat="1" applyFont="1" applyAlignment="1">
      <alignment horizontal="right" vertical="top" indent="1"/>
    </xf>
    <xf numFmtId="0" fontId="24" fillId="0" borderId="0" xfId="0" applyFont="1" applyAlignment="1" applyProtection="1">
      <alignment horizontal="left" vertical="center" wrapText="1"/>
    </xf>
    <xf numFmtId="0" fontId="0" fillId="0" borderId="0" xfId="0" applyAlignment="1">
      <alignment horizontal="left" vertical="center" wrapText="1"/>
    </xf>
    <xf numFmtId="49" fontId="26" fillId="0" borderId="0" xfId="0" applyNumberFormat="1" applyFont="1" applyAlignment="1">
      <alignment horizontal="right" vertical="center"/>
    </xf>
    <xf numFmtId="0" fontId="12" fillId="0" borderId="0" xfId="12" applyFont="1" applyBorder="1" applyAlignment="1" applyProtection="1">
      <alignment vertical="center"/>
    </xf>
    <xf numFmtId="0" fontId="14" fillId="0" borderId="0" xfId="12" applyNumberFormat="1" applyFont="1" applyBorder="1" applyAlignment="1" applyProtection="1">
      <alignment horizontal="left" vertical="center"/>
    </xf>
    <xf numFmtId="0" fontId="14" fillId="0" borderId="0" xfId="12" applyNumberFormat="1" applyFont="1" applyBorder="1" applyAlignment="1" applyProtection="1">
      <alignment vertical="center"/>
    </xf>
    <xf numFmtId="0" fontId="9"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2" fillId="0" borderId="0" xfId="12" applyNumberFormat="1" applyFont="1" applyBorder="1" applyAlignment="1" applyProtection="1">
      <alignment horizontal="left" vertical="center"/>
    </xf>
    <xf numFmtId="0" fontId="9" fillId="0" borderId="0" xfId="12" applyNumberFormat="1" applyFont="1" applyBorder="1" applyAlignment="1" applyProtection="1">
      <alignment horizontal="left" vertical="center"/>
    </xf>
    <xf numFmtId="0" fontId="12" fillId="0" borderId="0" xfId="0" applyNumberFormat="1" applyFont="1" applyBorder="1" applyAlignment="1" applyProtection="1">
      <alignment vertical="center"/>
    </xf>
    <xf numFmtId="0" fontId="12" fillId="0" borderId="0" xfId="12" applyNumberFormat="1" applyFont="1" applyBorder="1" applyAlignment="1" applyProtection="1">
      <alignment horizontal="centerContinuous" vertical="center"/>
    </xf>
    <xf numFmtId="0" fontId="22" fillId="0" borderId="0" xfId="0" applyFont="1" applyFill="1" applyProtection="1"/>
    <xf numFmtId="0" fontId="12" fillId="0" borderId="0" xfId="12" applyFont="1" applyBorder="1" applyAlignment="1" applyProtection="1">
      <alignment horizontal="left" vertical="center"/>
    </xf>
    <xf numFmtId="0" fontId="30" fillId="0" borderId="0" xfId="12" applyFont="1" applyBorder="1" applyAlignment="1" applyProtection="1">
      <alignment vertical="center"/>
    </xf>
    <xf numFmtId="0" fontId="11" fillId="0" borderId="0" xfId="12" applyFont="1" applyBorder="1" applyAlignment="1" applyProtection="1">
      <alignment horizontal="center" vertical="center"/>
    </xf>
    <xf numFmtId="0" fontId="11" fillId="0" borderId="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9" fillId="0" borderId="0" xfId="12" applyFont="1" applyBorder="1" applyAlignment="1" applyProtection="1">
      <alignment vertical="center"/>
    </xf>
    <xf numFmtId="0" fontId="10" fillId="0" borderId="0" xfId="12" applyFont="1" applyBorder="1" applyAlignment="1" applyProtection="1">
      <alignment horizontal="left" vertical="center"/>
    </xf>
    <xf numFmtId="0" fontId="12" fillId="0" borderId="0" xfId="12" quotePrefix="1" applyNumberFormat="1" applyFont="1" applyBorder="1" applyAlignment="1" applyProtection="1">
      <alignment horizontal="left" vertical="center"/>
    </xf>
    <xf numFmtId="0" fontId="9" fillId="0" borderId="12" xfId="12" applyFont="1" applyBorder="1" applyAlignment="1" applyProtection="1">
      <alignment vertical="center"/>
    </xf>
    <xf numFmtId="0" fontId="12" fillId="0" borderId="16" xfId="12" applyFont="1" applyBorder="1" applyAlignment="1" applyProtection="1">
      <alignment vertical="center"/>
    </xf>
    <xf numFmtId="0" fontId="12" fillId="0" borderId="10" xfId="12" applyFont="1" applyBorder="1" applyAlignment="1" applyProtection="1">
      <alignment vertical="center"/>
    </xf>
    <xf numFmtId="0" fontId="9" fillId="0" borderId="17" xfId="12" applyFont="1" applyBorder="1" applyAlignment="1" applyProtection="1">
      <alignment vertical="center"/>
    </xf>
    <xf numFmtId="0" fontId="12" fillId="0" borderId="18" xfId="12" applyFont="1" applyBorder="1" applyAlignment="1" applyProtection="1">
      <alignment vertical="center"/>
    </xf>
    <xf numFmtId="0" fontId="14" fillId="0" borderId="0" xfId="0" applyNumberFormat="1" applyFont="1" applyFill="1" applyBorder="1" applyAlignment="1" applyProtection="1">
      <alignment vertical="center"/>
    </xf>
    <xf numFmtId="0" fontId="9" fillId="0" borderId="16" xfId="12" applyNumberFormat="1" applyFont="1" applyBorder="1" applyAlignment="1" applyProtection="1">
      <alignment vertical="center"/>
    </xf>
    <xf numFmtId="0" fontId="12" fillId="0" borderId="16" xfId="12" applyNumberFormat="1" applyFont="1" applyBorder="1" applyAlignment="1" applyProtection="1">
      <alignment vertical="center"/>
    </xf>
    <xf numFmtId="0" fontId="12" fillId="0" borderId="20"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2" fillId="0" borderId="17" xfId="12" applyNumberFormat="1" applyFont="1" applyBorder="1" applyAlignment="1" applyProtection="1">
      <alignment vertical="center"/>
    </xf>
    <xf numFmtId="0" fontId="12" fillId="0" borderId="18" xfId="12" applyNumberFormat="1" applyFont="1" applyBorder="1" applyAlignment="1" applyProtection="1">
      <alignment vertical="center"/>
    </xf>
    <xf numFmtId="0" fontId="9" fillId="0" borderId="10" xfId="12" applyNumberFormat="1" applyFont="1" applyBorder="1" applyAlignment="1" applyProtection="1">
      <alignment horizontal="left" vertical="center"/>
    </xf>
    <xf numFmtId="0" fontId="12" fillId="0" borderId="10" xfId="12" applyNumberFormat="1" applyFont="1" applyBorder="1" applyAlignment="1" applyProtection="1">
      <alignment vertical="center"/>
    </xf>
    <xf numFmtId="0" fontId="12" fillId="0" borderId="16" xfId="12" applyNumberFormat="1" applyFont="1" applyFill="1" applyBorder="1" applyAlignment="1" applyProtection="1">
      <alignment vertical="center"/>
    </xf>
    <xf numFmtId="0" fontId="14" fillId="0" borderId="16" xfId="0" applyNumberFormat="1" applyFont="1" applyFill="1" applyBorder="1" applyAlignment="1" applyProtection="1">
      <alignment vertical="center"/>
    </xf>
    <xf numFmtId="0" fontId="14" fillId="0" borderId="10" xfId="0" applyNumberFormat="1" applyFont="1" applyFill="1" applyBorder="1" applyAlignment="1" applyProtection="1">
      <alignment vertical="center"/>
    </xf>
    <xf numFmtId="0" fontId="14" fillId="0" borderId="18" xfId="0" applyNumberFormat="1" applyFont="1" applyFill="1" applyBorder="1" applyAlignment="1" applyProtection="1">
      <alignment vertical="center"/>
    </xf>
    <xf numFmtId="0" fontId="9" fillId="0" borderId="10" xfId="12" applyNumberFormat="1" applyFont="1" applyFill="1" applyBorder="1" applyAlignment="1" applyProtection="1">
      <alignment vertical="center"/>
    </xf>
    <xf numFmtId="0" fontId="9" fillId="0" borderId="12" xfId="12" quotePrefix="1" applyNumberFormat="1" applyFont="1" applyBorder="1" applyAlignment="1" applyProtection="1">
      <alignment horizontal="left" vertical="center"/>
    </xf>
    <xf numFmtId="0" fontId="12" fillId="0" borderId="17" xfId="12" applyNumberFormat="1" applyFont="1" applyBorder="1" applyAlignment="1" applyProtection="1">
      <alignment horizontal="right" vertical="center"/>
    </xf>
    <xf numFmtId="0" fontId="9" fillId="0" borderId="0" xfId="0" applyFont="1" applyAlignment="1">
      <alignment horizontal="left" vertical="center"/>
    </xf>
    <xf numFmtId="0" fontId="9" fillId="0" borderId="0" xfId="0" applyFont="1" applyAlignment="1"/>
    <xf numFmtId="0" fontId="0" fillId="0" borderId="16" xfId="0" applyNumberFormat="1" applyBorder="1" applyAlignment="1">
      <alignment horizontal="left" vertical="center"/>
    </xf>
    <xf numFmtId="0" fontId="12" fillId="0" borderId="12" xfId="12" applyFont="1" applyBorder="1" applyAlignment="1" applyProtection="1">
      <alignment vertical="center"/>
    </xf>
    <xf numFmtId="0" fontId="9" fillId="0" borderId="16" xfId="0" applyNumberFormat="1" applyFont="1" applyBorder="1" applyAlignment="1">
      <alignment horizontal="left" vertical="center"/>
    </xf>
    <xf numFmtId="0" fontId="9" fillId="0" borderId="18" xfId="12" applyNumberFormat="1" applyFont="1" applyBorder="1" applyAlignment="1" applyProtection="1">
      <alignment vertical="center"/>
    </xf>
    <xf numFmtId="0" fontId="9" fillId="0" borderId="10" xfId="12" applyNumberFormat="1" applyFont="1" applyBorder="1" applyAlignment="1" applyProtection="1">
      <alignment vertical="center"/>
    </xf>
    <xf numFmtId="0" fontId="9" fillId="0" borderId="16" xfId="12" applyNumberFormat="1" applyFont="1" applyBorder="1" applyAlignment="1" applyProtection="1">
      <alignment horizontal="left" vertical="center"/>
    </xf>
    <xf numFmtId="0" fontId="9" fillId="0" borderId="16" xfId="12" applyFont="1" applyBorder="1" applyAlignment="1" applyProtection="1">
      <alignment vertical="center"/>
    </xf>
    <xf numFmtId="0" fontId="12" fillId="0" borderId="0" xfId="12" applyNumberFormat="1" applyFont="1" applyBorder="1" applyAlignment="1" applyProtection="1">
      <alignment horizontal="center" vertical="center"/>
    </xf>
    <xf numFmtId="0" fontId="13" fillId="0" borderId="16" xfId="0" applyNumberFormat="1" applyFont="1" applyBorder="1" applyAlignment="1">
      <alignment horizontal="left" vertical="center"/>
    </xf>
    <xf numFmtId="0" fontId="12" fillId="0" borderId="16" xfId="12" applyNumberFormat="1" applyFont="1" applyBorder="1" applyAlignment="1" applyProtection="1">
      <alignment horizontal="left" vertical="center"/>
    </xf>
    <xf numFmtId="0" fontId="10" fillId="0" borderId="16" xfId="12" applyFont="1" applyBorder="1" applyAlignment="1" applyProtection="1">
      <alignment vertical="center"/>
    </xf>
    <xf numFmtId="0" fontId="10" fillId="0" borderId="16" xfId="12" applyNumberFormat="1" applyFont="1" applyBorder="1" applyAlignment="1" applyProtection="1">
      <alignment horizontal="left" vertical="center"/>
    </xf>
    <xf numFmtId="0" fontId="10" fillId="0" borderId="16" xfId="0" applyNumberFormat="1" applyFont="1" applyBorder="1" applyAlignment="1">
      <alignment horizontal="left" vertical="center"/>
    </xf>
    <xf numFmtId="0" fontId="12" fillId="0" borderId="16" xfId="12" applyFont="1" applyBorder="1" applyAlignment="1" applyProtection="1">
      <alignment horizontal="left" vertical="center"/>
    </xf>
    <xf numFmtId="0" fontId="9" fillId="0" borderId="16" xfId="12" applyFont="1" applyBorder="1" applyAlignment="1" applyProtection="1">
      <alignment horizontal="left" vertical="center"/>
    </xf>
    <xf numFmtId="0" fontId="12" fillId="0" borderId="10" xfId="12" applyFont="1" applyBorder="1" applyAlignment="1" applyProtection="1">
      <alignment horizontal="left" vertical="center"/>
    </xf>
    <xf numFmtId="0" fontId="11" fillId="0" borderId="0" xfId="12" applyNumberFormat="1" applyFont="1" applyBorder="1" applyAlignment="1" applyProtection="1">
      <alignment horizontal="center" vertical="center"/>
    </xf>
    <xf numFmtId="0" fontId="11" fillId="0" borderId="0" xfId="12" applyFont="1" applyBorder="1" applyAlignment="1" applyProtection="1">
      <alignment vertical="center"/>
    </xf>
    <xf numFmtId="0" fontId="9" fillId="0" borderId="12" xfId="12" applyNumberFormat="1" applyFont="1" applyBorder="1" applyAlignment="1" applyProtection="1">
      <alignment horizontal="left" vertical="center"/>
    </xf>
    <xf numFmtId="0" fontId="9" fillId="0" borderId="12" xfId="12" applyNumberFormat="1" applyFont="1" applyFill="1" applyBorder="1" applyAlignment="1" applyProtection="1">
      <alignment vertical="center"/>
    </xf>
    <xf numFmtId="0" fontId="9" fillId="0" borderId="12" xfId="0" applyNumberFormat="1" applyFont="1" applyFill="1" applyBorder="1" applyAlignment="1" applyProtection="1">
      <alignment vertical="center"/>
    </xf>
    <xf numFmtId="0" fontId="9" fillId="0" borderId="17" xfId="0" applyNumberFormat="1" applyFont="1" applyFill="1" applyBorder="1" applyAlignment="1" applyProtection="1">
      <alignment vertical="center"/>
    </xf>
    <xf numFmtId="0" fontId="9" fillId="0" borderId="12" xfId="12" applyNumberFormat="1" applyFont="1" applyBorder="1" applyAlignment="1" applyProtection="1">
      <alignment vertical="center"/>
    </xf>
    <xf numFmtId="0" fontId="9" fillId="0" borderId="17" xfId="12" applyNumberFormat="1" applyFont="1" applyBorder="1" applyAlignment="1" applyProtection="1">
      <alignment horizontal="left" vertical="center"/>
    </xf>
    <xf numFmtId="0" fontId="9" fillId="0" borderId="16" xfId="12" quotePrefix="1" applyNumberFormat="1" applyFont="1" applyBorder="1" applyAlignment="1" applyProtection="1">
      <alignment horizontal="left" vertical="center"/>
    </xf>
    <xf numFmtId="0" fontId="12" fillId="0" borderId="16" xfId="0" applyNumberFormat="1" applyFont="1" applyBorder="1" applyAlignment="1">
      <alignment vertical="center"/>
    </xf>
    <xf numFmtId="0" fontId="9" fillId="0" borderId="0" xfId="12" applyNumberFormat="1" applyFont="1" applyBorder="1" applyAlignment="1" applyProtection="1">
      <alignment horizontal="left" vertical="center" indent="1"/>
    </xf>
    <xf numFmtId="0" fontId="12" fillId="0" borderId="19" xfId="12" applyNumberFormat="1" applyFont="1" applyBorder="1" applyAlignment="1" applyProtection="1">
      <alignment vertical="center"/>
    </xf>
    <xf numFmtId="0" fontId="9" fillId="0" borderId="20" xfId="12" applyNumberFormat="1" applyFont="1" applyBorder="1" applyAlignment="1" applyProtection="1">
      <alignment vertical="top"/>
    </xf>
    <xf numFmtId="0" fontId="9" fillId="0" borderId="20" xfId="12" quotePrefix="1" applyNumberFormat="1" applyFont="1" applyBorder="1" applyAlignment="1" applyProtection="1">
      <alignment horizontal="left" vertical="center"/>
    </xf>
    <xf numFmtId="0" fontId="12" fillId="0" borderId="11" xfId="12" applyNumberFormat="1" applyFont="1" applyBorder="1" applyAlignment="1" applyProtection="1">
      <alignment vertical="center"/>
    </xf>
    <xf numFmtId="0" fontId="34" fillId="0" borderId="18" xfId="0" applyFont="1" applyBorder="1" applyAlignment="1">
      <alignment horizontal="left" vertical="center" indent="1"/>
    </xf>
    <xf numFmtId="0" fontId="19" fillId="0" borderId="0" xfId="12" applyNumberFormat="1" applyFont="1" applyBorder="1" applyAlignment="1" applyProtection="1">
      <alignment horizontal="center" vertical="center"/>
    </xf>
    <xf numFmtId="0" fontId="14" fillId="0" borderId="0" xfId="12" applyNumberFormat="1" applyFont="1" applyBorder="1" applyAlignment="1" applyProtection="1">
      <alignment horizontal="left" vertical="center" indent="2"/>
    </xf>
    <xf numFmtId="0" fontId="19" fillId="0" borderId="2" xfId="12" applyFont="1" applyBorder="1" applyAlignment="1" applyProtection="1">
      <alignment horizontal="center" vertical="center"/>
      <protection locked="0"/>
    </xf>
    <xf numFmtId="0" fontId="19" fillId="0" borderId="2" xfId="12" applyNumberFormat="1" applyFont="1" applyBorder="1" applyAlignment="1" applyProtection="1">
      <alignment horizontal="center" vertical="center"/>
      <protection locked="0"/>
    </xf>
    <xf numFmtId="0" fontId="29" fillId="0" borderId="0" xfId="12" applyFont="1" applyBorder="1" applyAlignment="1" applyProtection="1">
      <alignment horizontal="left" vertical="center"/>
    </xf>
    <xf numFmtId="0" fontId="11" fillId="0" borderId="2" xfId="12" applyFont="1" applyBorder="1" applyAlignment="1" applyProtection="1">
      <alignment horizontal="center" vertical="center"/>
      <protection locked="0"/>
    </xf>
    <xf numFmtId="0" fontId="9" fillId="0" borderId="12" xfId="0" applyNumberFormat="1" applyFont="1" applyBorder="1" applyAlignment="1" applyProtection="1">
      <alignment horizontal="left" vertical="center"/>
    </xf>
    <xf numFmtId="0" fontId="11" fillId="0" borderId="16" xfId="0" applyFont="1" applyBorder="1" applyAlignment="1" applyProtection="1">
      <alignment horizontal="left" vertical="center"/>
    </xf>
    <xf numFmtId="49" fontId="11" fillId="0" borderId="16" xfId="0" applyNumberFormat="1" applyFont="1" applyBorder="1" applyAlignment="1" applyProtection="1">
      <alignment horizontal="left" vertical="center" wrapText="1"/>
    </xf>
    <xf numFmtId="49" fontId="11" fillId="0" borderId="10" xfId="0" applyNumberFormat="1" applyFont="1" applyBorder="1" applyAlignment="1" applyProtection="1">
      <alignment horizontal="left" vertical="center" wrapText="1"/>
    </xf>
    <xf numFmtId="0" fontId="11" fillId="0" borderId="12" xfId="12" applyNumberFormat="1" applyFont="1" applyFill="1" applyBorder="1" applyAlignment="1" applyProtection="1">
      <alignment horizontal="left" vertical="center" indent="1"/>
    </xf>
    <xf numFmtId="0" fontId="11" fillId="0" borderId="16" xfId="0" applyFont="1" applyBorder="1" applyAlignment="1" applyProtection="1">
      <alignment horizontal="left" vertical="center" indent="1"/>
    </xf>
    <xf numFmtId="0" fontId="12" fillId="0" borderId="0" xfId="12" applyFont="1" applyBorder="1" applyAlignment="1" applyProtection="1">
      <alignment horizontal="left" vertical="center" indent="1"/>
    </xf>
    <xf numFmtId="0" fontId="21" fillId="0" borderId="0" xfId="12" applyNumberFormat="1" applyFont="1" applyBorder="1" applyAlignment="1" applyProtection="1">
      <alignment horizontal="left" vertical="center" indent="1"/>
    </xf>
    <xf numFmtId="0" fontId="12" fillId="0" borderId="19" xfId="12" applyFont="1" applyBorder="1" applyAlignment="1" applyProtection="1">
      <alignment vertical="center"/>
    </xf>
    <xf numFmtId="0" fontId="11" fillId="0" borderId="0" xfId="0" applyFont="1" applyBorder="1" applyAlignment="1" applyProtection="1">
      <alignment horizontal="left" vertical="center" indent="1"/>
    </xf>
    <xf numFmtId="0" fontId="12" fillId="0" borderId="0" xfId="12" applyFont="1" applyFill="1" applyBorder="1" applyAlignment="1" applyProtection="1">
      <alignment vertical="center"/>
    </xf>
    <xf numFmtId="0" fontId="12" fillId="0" borderId="17" xfId="12" applyFont="1" applyBorder="1" applyAlignment="1" applyProtection="1">
      <alignment vertical="center"/>
    </xf>
    <xf numFmtId="0" fontId="14" fillId="0" borderId="20" xfId="12" applyNumberFormat="1" applyFont="1" applyBorder="1" applyAlignment="1" applyProtection="1">
      <alignment vertical="center"/>
    </xf>
    <xf numFmtId="0" fontId="9" fillId="0" borderId="0" xfId="12" applyNumberFormat="1" applyFont="1" applyBorder="1" applyAlignment="1" applyProtection="1">
      <alignment horizontal="center" vertical="center"/>
    </xf>
    <xf numFmtId="0" fontId="32" fillId="0" borderId="0" xfId="0" applyFont="1" applyBorder="1" applyAlignment="1" applyProtection="1">
      <alignment horizontal="left" vertical="center" indent="1"/>
    </xf>
    <xf numFmtId="0" fontId="12" fillId="0" borderId="12" xfId="12" applyFont="1" applyFill="1" applyBorder="1" applyAlignment="1" applyProtection="1">
      <alignment vertical="center"/>
    </xf>
    <xf numFmtId="0" fontId="12" fillId="0" borderId="16" xfId="12" applyFont="1" applyFill="1" applyBorder="1" applyAlignment="1" applyProtection="1">
      <alignment vertical="center"/>
    </xf>
    <xf numFmtId="0" fontId="12" fillId="0" borderId="10" xfId="12" applyFont="1" applyFill="1" applyBorder="1" applyAlignment="1" applyProtection="1">
      <alignment vertical="center"/>
    </xf>
    <xf numFmtId="0" fontId="12" fillId="0" borderId="18" xfId="0" applyNumberFormat="1" applyFont="1" applyBorder="1" applyAlignment="1" applyProtection="1">
      <alignment horizontal="left" vertical="center"/>
    </xf>
    <xf numFmtId="0" fontId="0" fillId="0" borderId="0" xfId="0" applyBorder="1" applyAlignment="1">
      <alignment horizontal="left" indent="2"/>
    </xf>
    <xf numFmtId="164" fontId="32" fillId="0" borderId="0" xfId="0" applyNumberFormat="1" applyFont="1" applyBorder="1" applyAlignment="1" applyProtection="1">
      <alignment horizontal="center" vertical="center"/>
    </xf>
    <xf numFmtId="0" fontId="12" fillId="0" borderId="16" xfId="0" applyNumberFormat="1" applyFont="1" applyBorder="1" applyAlignment="1">
      <alignment horizontal="left" vertical="center"/>
    </xf>
    <xf numFmtId="0" fontId="22" fillId="0" borderId="0" xfId="0" applyFont="1" applyFill="1"/>
    <xf numFmtId="168" fontId="13" fillId="0" borderId="0" xfId="0" applyNumberFormat="1" applyFont="1"/>
    <xf numFmtId="0" fontId="22" fillId="0" borderId="0" xfId="0" applyFont="1"/>
    <xf numFmtId="0" fontId="33" fillId="0" borderId="0" xfId="2" applyFont="1" applyBorder="1" applyAlignment="1" applyProtection="1"/>
    <xf numFmtId="0" fontId="17" fillId="0" borderId="0" xfId="0" applyFont="1" applyBorder="1" applyProtection="1"/>
    <xf numFmtId="0" fontId="17" fillId="0" borderId="18" xfId="0" applyFont="1" applyBorder="1" applyProtection="1"/>
    <xf numFmtId="0" fontId="39" fillId="0" borderId="0" xfId="0" applyFont="1" applyBorder="1" applyProtection="1"/>
    <xf numFmtId="0" fontId="0" fillId="0" borderId="19" xfId="0" applyBorder="1" applyProtection="1"/>
    <xf numFmtId="0" fontId="0" fillId="0" borderId="20" xfId="0" applyBorder="1" applyProtection="1"/>
    <xf numFmtId="0" fontId="11" fillId="0" borderId="22" xfId="0" applyFont="1" applyBorder="1" applyAlignment="1" applyProtection="1">
      <alignment horizontal="center"/>
      <protection locked="0"/>
    </xf>
    <xf numFmtId="0" fontId="15" fillId="0" borderId="0" xfId="12" applyFont="1" applyBorder="1" applyAlignment="1" applyProtection="1">
      <alignment horizontal="left" vertical="center" indent="1"/>
    </xf>
    <xf numFmtId="1" fontId="8" fillId="0" borderId="0" xfId="0" applyNumberFormat="1" applyFont="1" applyAlignment="1">
      <alignment horizontal="right"/>
    </xf>
    <xf numFmtId="1" fontId="8" fillId="0" borderId="0" xfId="0" applyNumberFormat="1" applyFont="1" applyFill="1" applyAlignment="1">
      <alignment horizontal="right"/>
    </xf>
    <xf numFmtId="0" fontId="12" fillId="0" borderId="0" xfId="0" applyFont="1" applyBorder="1" applyAlignment="1" applyProtection="1">
      <alignment horizontal="left" vertical="center" indent="1"/>
    </xf>
    <xf numFmtId="0" fontId="8" fillId="0" borderId="0" xfId="0" applyFont="1" applyBorder="1" applyAlignment="1" applyProtection="1">
      <alignment horizontal="left" vertical="center" indent="1"/>
    </xf>
    <xf numFmtId="0" fontId="9" fillId="0" borderId="0" xfId="0" applyFont="1" applyAlignment="1">
      <alignment horizontal="left" wrapText="1"/>
    </xf>
    <xf numFmtId="49" fontId="25" fillId="0" borderId="0" xfId="0" applyNumberFormat="1" applyFont="1" applyAlignment="1">
      <alignment horizontal="center" vertical="top"/>
    </xf>
    <xf numFmtId="49" fontId="25" fillId="0" borderId="0" xfId="0" applyNumberFormat="1" applyFont="1" applyAlignment="1">
      <alignment horizontal="right" vertical="top"/>
    </xf>
    <xf numFmtId="0" fontId="9" fillId="0" borderId="0" xfId="0" applyNumberFormat="1" applyFont="1" applyAlignment="1">
      <alignment horizontal="left" wrapText="1"/>
    </xf>
    <xf numFmtId="49" fontId="25" fillId="0" borderId="0" xfId="0" applyNumberFormat="1" applyFont="1" applyAlignment="1">
      <alignment horizontal="right" vertical="center"/>
    </xf>
    <xf numFmtId="0" fontId="48" fillId="0" borderId="0" xfId="0" applyFont="1" applyAlignment="1">
      <alignment horizontal="left" wrapText="1" indent="4"/>
    </xf>
    <xf numFmtId="0" fontId="18" fillId="0" borderId="2" xfId="12" applyNumberFormat="1" applyFont="1" applyBorder="1" applyAlignment="1" applyProtection="1">
      <alignment horizontal="center" vertical="center"/>
      <protection locked="0"/>
    </xf>
    <xf numFmtId="0" fontId="18" fillId="0" borderId="2" xfId="12" applyFont="1" applyBorder="1" applyAlignment="1" applyProtection="1">
      <alignment horizontal="center" vertical="center"/>
      <protection locked="0"/>
    </xf>
    <xf numFmtId="14" fontId="8" fillId="0" borderId="0" xfId="0" applyNumberFormat="1" applyFont="1" applyAlignment="1">
      <alignment horizontal="right"/>
    </xf>
    <xf numFmtId="0" fontId="32" fillId="0" borderId="17" xfId="12" applyNumberFormat="1" applyFont="1" applyFill="1" applyBorder="1" applyAlignment="1" applyProtection="1">
      <alignment horizontal="left" vertical="center" indent="1"/>
    </xf>
    <xf numFmtId="0" fontId="11" fillId="0" borderId="17" xfId="12" applyNumberFormat="1" applyFont="1" applyFill="1" applyBorder="1" applyAlignment="1" applyProtection="1">
      <alignment horizontal="left" vertical="center" indent="1"/>
    </xf>
    <xf numFmtId="0" fontId="14" fillId="0" borderId="17" xfId="12" applyNumberFormat="1" applyFont="1" applyBorder="1" applyAlignment="1" applyProtection="1">
      <alignment vertical="center"/>
    </xf>
    <xf numFmtId="0" fontId="12" fillId="0" borderId="126" xfId="12" applyNumberFormat="1" applyFont="1" applyBorder="1" applyAlignment="1" applyProtection="1">
      <alignment horizontal="right" vertical="center"/>
    </xf>
    <xf numFmtId="0" fontId="9" fillId="0" borderId="126" xfId="12" applyFont="1" applyBorder="1" applyAlignment="1" applyProtection="1">
      <alignment vertical="center"/>
    </xf>
    <xf numFmtId="0" fontId="12" fillId="0" borderId="129" xfId="12" applyFont="1" applyBorder="1" applyAlignment="1" applyProtection="1">
      <alignment vertical="center"/>
    </xf>
    <xf numFmtId="0" fontId="12" fillId="0" borderId="127" xfId="12" applyFont="1" applyBorder="1" applyAlignment="1" applyProtection="1">
      <alignment vertical="center"/>
    </xf>
    <xf numFmtId="1" fontId="8" fillId="0" borderId="0" xfId="0" applyNumberFormat="1" applyFont="1" applyAlignment="1">
      <alignment horizontal="center" vertical="center"/>
    </xf>
    <xf numFmtId="0" fontId="9" fillId="0" borderId="136" xfId="12" applyFont="1" applyBorder="1" applyAlignment="1" applyProtection="1">
      <alignment vertical="center"/>
    </xf>
    <xf numFmtId="0" fontId="9" fillId="0" borderId="12" xfId="12" applyFont="1" applyBorder="1" applyAlignment="1" applyProtection="1">
      <alignment horizontal="left" vertical="center"/>
    </xf>
    <xf numFmtId="0" fontId="52" fillId="0" borderId="47" xfId="0" applyFont="1" applyFill="1" applyBorder="1" applyAlignment="1">
      <alignment horizontal="left" vertical="center"/>
    </xf>
    <xf numFmtId="0" fontId="53" fillId="0" borderId="0" xfId="0" applyFont="1" applyBorder="1"/>
    <xf numFmtId="0" fontId="53" fillId="0" borderId="47" xfId="0" applyFont="1" applyBorder="1" applyAlignment="1">
      <alignment horizontal="centerContinuous" vertical="center"/>
    </xf>
    <xf numFmtId="0" fontId="53" fillId="0" borderId="25" xfId="0" applyFont="1" applyBorder="1"/>
    <xf numFmtId="0" fontId="52" fillId="0" borderId="25" xfId="0" applyFont="1" applyBorder="1" applyAlignment="1">
      <alignment horizontal="left" vertical="center"/>
    </xf>
    <xf numFmtId="0" fontId="52" fillId="0" borderId="25" xfId="0" applyFont="1" applyBorder="1" applyAlignment="1">
      <alignment horizontal="center" vertical="center" wrapText="1"/>
    </xf>
    <xf numFmtId="0" fontId="53" fillId="0" borderId="0" xfId="0" applyFont="1" applyBorder="1" applyAlignment="1">
      <alignment horizontal="left"/>
    </xf>
    <xf numFmtId="0" fontId="52" fillId="0" borderId="0" xfId="0" applyFont="1" applyBorder="1"/>
    <xf numFmtId="49" fontId="53" fillId="0" borderId="0" xfId="0" applyNumberFormat="1" applyFont="1" applyBorder="1" applyAlignment="1">
      <alignment horizontal="left"/>
    </xf>
    <xf numFmtId="49" fontId="54" fillId="0" borderId="0" xfId="2" applyNumberFormat="1" applyFont="1" applyBorder="1" applyAlignment="1" applyProtection="1">
      <alignment horizontal="center"/>
    </xf>
    <xf numFmtId="49" fontId="53" fillId="0" borderId="0" xfId="0" applyNumberFormat="1" applyFont="1" applyBorder="1" applyAlignment="1">
      <alignment horizontal="center"/>
    </xf>
    <xf numFmtId="0" fontId="53" fillId="0" borderId="0" xfId="0" applyFont="1" applyBorder="1" applyAlignment="1">
      <alignment horizontal="left" indent="1"/>
    </xf>
    <xf numFmtId="0" fontId="52" fillId="0" borderId="0" xfId="0" applyFont="1" applyBorder="1" applyAlignment="1">
      <alignment horizontal="left"/>
    </xf>
    <xf numFmtId="0" fontId="53" fillId="0" borderId="0" xfId="0" applyFont="1" applyBorder="1" applyAlignment="1">
      <alignment horizontal="centerContinuous" vertical="center"/>
    </xf>
    <xf numFmtId="0" fontId="53" fillId="0" borderId="0" xfId="0" applyFont="1" applyBorder="1" applyAlignment="1">
      <alignment vertical="center"/>
    </xf>
    <xf numFmtId="0" fontId="56" fillId="0" borderId="0" xfId="2" applyFont="1" applyBorder="1" applyAlignment="1" applyProtection="1">
      <alignment horizontal="left" indent="2"/>
    </xf>
    <xf numFmtId="0" fontId="57" fillId="0" borderId="0" xfId="0" applyFont="1" applyBorder="1"/>
    <xf numFmtId="0" fontId="60" fillId="0" borderId="0" xfId="0" applyFont="1" applyBorder="1"/>
    <xf numFmtId="164" fontId="62" fillId="0" borderId="0" xfId="0" applyNumberFormat="1" applyFont="1" applyBorder="1" applyAlignment="1" applyProtection="1">
      <alignment vertical="center"/>
    </xf>
    <xf numFmtId="0" fontId="55" fillId="0" borderId="0" xfId="0" applyFont="1" applyBorder="1"/>
    <xf numFmtId="0" fontId="55" fillId="0" borderId="0" xfId="0" applyFont="1" applyBorder="1" applyAlignment="1" applyProtection="1">
      <alignment vertical="center"/>
    </xf>
    <xf numFmtId="0" fontId="53" fillId="0" borderId="0" xfId="0" applyFont="1" applyBorder="1" applyAlignment="1" applyProtection="1">
      <alignment horizontal="left" vertical="top"/>
      <protection locked="0"/>
    </xf>
    <xf numFmtId="0" fontId="53" fillId="0" borderId="0" xfId="0" applyFont="1" applyFill="1" applyBorder="1"/>
    <xf numFmtId="0" fontId="60" fillId="0" borderId="0" xfId="0" applyFont="1" applyBorder="1" applyAlignment="1">
      <alignment vertical="center"/>
    </xf>
    <xf numFmtId="49" fontId="53" fillId="0" borderId="0" xfId="0" applyNumberFormat="1" applyFont="1" applyBorder="1" applyAlignment="1">
      <alignment horizontal="center" vertical="center"/>
    </xf>
    <xf numFmtId="49" fontId="53" fillId="0" borderId="0" xfId="0" applyNumberFormat="1" applyFont="1" applyBorder="1" applyAlignment="1">
      <alignment vertical="center"/>
    </xf>
    <xf numFmtId="49" fontId="65" fillId="0" borderId="0" xfId="0" applyNumberFormat="1" applyFont="1" applyBorder="1" applyAlignment="1">
      <alignment horizontal="left" vertical="center"/>
    </xf>
    <xf numFmtId="49" fontId="53" fillId="0" borderId="0" xfId="0" applyNumberFormat="1" applyFont="1" applyBorder="1" applyAlignment="1">
      <alignment horizontal="left" indent="2"/>
    </xf>
    <xf numFmtId="49" fontId="53" fillId="0" borderId="0" xfId="0" applyNumberFormat="1" applyFont="1" applyBorder="1"/>
    <xf numFmtId="49" fontId="53" fillId="0" borderId="0" xfId="0" applyNumberFormat="1" applyFont="1" applyBorder="1" applyAlignment="1">
      <alignment horizontal="left" indent="1"/>
    </xf>
    <xf numFmtId="49" fontId="56" fillId="0" borderId="0" xfId="2" applyNumberFormat="1" applyFont="1" applyBorder="1" applyAlignment="1" applyProtection="1">
      <alignment horizontal="left" indent="1"/>
    </xf>
    <xf numFmtId="49" fontId="53" fillId="0" borderId="0" xfId="0" applyNumberFormat="1" applyFont="1" applyFill="1" applyBorder="1" applyAlignment="1">
      <alignment horizontal="left" indent="1"/>
    </xf>
    <xf numFmtId="49" fontId="53" fillId="0" borderId="0" xfId="0" applyNumberFormat="1" applyFont="1" applyFill="1" applyBorder="1" applyAlignment="1">
      <alignment horizontal="left" indent="2"/>
    </xf>
    <xf numFmtId="49" fontId="53" fillId="0" borderId="0" xfId="0" applyNumberFormat="1" applyFont="1" applyFill="1" applyBorder="1" applyAlignment="1">
      <alignment horizontal="left" indent="3"/>
    </xf>
    <xf numFmtId="49" fontId="59" fillId="0" borderId="0" xfId="0" applyNumberFormat="1" applyFont="1" applyBorder="1" applyAlignment="1">
      <alignment horizontal="left" indent="2"/>
    </xf>
    <xf numFmtId="49" fontId="61" fillId="0" borderId="0" xfId="0" applyNumberFormat="1" applyFont="1" applyBorder="1" applyAlignment="1">
      <alignment horizontal="left" indent="5"/>
    </xf>
    <xf numFmtId="49" fontId="61" fillId="0" borderId="0" xfId="0" applyNumberFormat="1" applyFont="1" applyBorder="1" applyAlignment="1">
      <alignment horizontal="left" indent="3"/>
    </xf>
    <xf numFmtId="49" fontId="58" fillId="0" borderId="0" xfId="0" applyNumberFormat="1" applyFont="1" applyBorder="1" applyAlignment="1">
      <alignment horizontal="left"/>
    </xf>
    <xf numFmtId="49" fontId="56" fillId="0" borderId="0" xfId="2" applyNumberFormat="1" applyFont="1" applyBorder="1" applyAlignment="1" applyProtection="1">
      <alignment horizontal="left" indent="3"/>
    </xf>
    <xf numFmtId="49" fontId="53" fillId="0" borderId="0" xfId="0" applyNumberFormat="1" applyFont="1" applyFill="1" applyBorder="1"/>
    <xf numFmtId="49" fontId="56" fillId="0" borderId="0" xfId="2" applyNumberFormat="1" applyFont="1" applyBorder="1" applyAlignment="1" applyProtection="1">
      <alignment horizontal="left" indent="2"/>
    </xf>
    <xf numFmtId="0" fontId="55" fillId="0" borderId="0" xfId="0" applyFont="1" applyBorder="1" applyProtection="1"/>
    <xf numFmtId="0" fontId="55" fillId="0" borderId="0" xfId="0" applyFont="1" applyBorder="1" applyAlignment="1" applyProtection="1">
      <alignment horizontal="left"/>
    </xf>
    <xf numFmtId="164" fontId="60" fillId="0" borderId="0" xfId="0" applyNumberFormat="1" applyFont="1" applyBorder="1" applyAlignment="1" applyProtection="1">
      <alignment horizontal="left"/>
    </xf>
    <xf numFmtId="0" fontId="55" fillId="0" borderId="0" xfId="0" applyFont="1" applyBorder="1" applyAlignment="1" applyProtection="1">
      <alignment horizontal="center" vertical="top" textRotation="180"/>
    </xf>
    <xf numFmtId="0" fontId="55" fillId="0" borderId="0" xfId="0" applyFont="1" applyBorder="1" applyAlignment="1" applyProtection="1"/>
    <xf numFmtId="0" fontId="69" fillId="0" borderId="0" xfId="0" applyFont="1" applyBorder="1" applyAlignment="1" applyProtection="1">
      <alignment horizontal="centerContinuous" vertical="center"/>
    </xf>
    <xf numFmtId="164" fontId="62" fillId="0" borderId="0" xfId="0" applyNumberFormat="1" applyFont="1" applyBorder="1" applyAlignment="1" applyProtection="1">
      <alignment horizontal="left" vertical="center"/>
    </xf>
    <xf numFmtId="0" fontId="53" fillId="0" borderId="0" xfId="0" applyFont="1" applyBorder="1" applyAlignment="1" applyProtection="1">
      <alignment horizontal="left" vertical="center"/>
    </xf>
    <xf numFmtId="0" fontId="55" fillId="0" borderId="0" xfId="0" applyFont="1" applyBorder="1" applyAlignment="1"/>
    <xf numFmtId="0" fontId="69" fillId="0" borderId="0" xfId="0" applyFont="1" applyBorder="1" applyAlignment="1" applyProtection="1">
      <alignment horizontal="center" vertical="center"/>
    </xf>
    <xf numFmtId="0" fontId="60" fillId="0" borderId="0" xfId="0" applyFont="1" applyBorder="1" applyAlignment="1">
      <alignment horizontal="left" vertical="top"/>
    </xf>
    <xf numFmtId="164" fontId="60" fillId="0" borderId="0" xfId="0" applyNumberFormat="1" applyFont="1" applyBorder="1" applyAlignment="1">
      <alignment horizontal="left" vertical="top"/>
    </xf>
    <xf numFmtId="0" fontId="64" fillId="0" borderId="0" xfId="0" applyFont="1" applyBorder="1" applyAlignment="1" applyProtection="1">
      <alignment horizontal="left" vertical="center"/>
    </xf>
    <xf numFmtId="0" fontId="70" fillId="0" borderId="0" xfId="0" applyFont="1" applyBorder="1" applyAlignment="1">
      <alignment horizontal="left" vertical="top"/>
    </xf>
    <xf numFmtId="0" fontId="53" fillId="0" borderId="0" xfId="0" applyFont="1" applyBorder="1" applyProtection="1"/>
    <xf numFmtId="0" fontId="53" fillId="0" borderId="0" xfId="0" applyFont="1" applyBorder="1" applyAlignment="1" applyProtection="1">
      <alignment horizontal="left"/>
    </xf>
    <xf numFmtId="0" fontId="60" fillId="0" borderId="0" xfId="0" applyFont="1" applyBorder="1" applyProtection="1"/>
    <xf numFmtId="0" fontId="52" fillId="0" borderId="0" xfId="0" applyFont="1" applyBorder="1" applyAlignment="1" applyProtection="1">
      <alignment horizontal="center" vertical="center"/>
    </xf>
    <xf numFmtId="164" fontId="52" fillId="0" borderId="2" xfId="0" applyNumberFormat="1" applyFont="1" applyBorder="1" applyAlignment="1" applyProtection="1">
      <alignment horizontal="center" vertical="center"/>
      <protection locked="0"/>
    </xf>
    <xf numFmtId="0" fontId="60" fillId="0" borderId="0" xfId="0" applyFont="1" applyBorder="1" applyAlignment="1">
      <alignment horizontal="left" vertical="center"/>
    </xf>
    <xf numFmtId="0" fontId="53" fillId="0" borderId="0" xfId="0" applyFont="1" applyBorder="1" applyAlignment="1" applyProtection="1">
      <alignment vertical="center"/>
    </xf>
    <xf numFmtId="164" fontId="62" fillId="0" borderId="0" xfId="0" applyNumberFormat="1" applyFont="1" applyBorder="1" applyAlignment="1" applyProtection="1">
      <alignment horizontal="right" vertical="center"/>
    </xf>
    <xf numFmtId="164" fontId="60" fillId="0" borderId="0" xfId="0" applyNumberFormat="1" applyFont="1" applyBorder="1" applyAlignment="1" applyProtection="1">
      <alignment vertical="center"/>
    </xf>
    <xf numFmtId="0" fontId="60" fillId="0" borderId="0" xfId="0" applyFont="1" applyBorder="1" applyAlignment="1" applyProtection="1">
      <alignment horizontal="left" vertical="center" indent="1"/>
    </xf>
    <xf numFmtId="0" fontId="52" fillId="0" borderId="2" xfId="0" applyFont="1" applyBorder="1" applyAlignment="1" applyProtection="1">
      <alignment horizontal="center" vertical="center"/>
      <protection locked="0"/>
    </xf>
    <xf numFmtId="164" fontId="62" fillId="0" borderId="0" xfId="0" applyNumberFormat="1" applyFont="1" applyBorder="1" applyAlignment="1" applyProtection="1">
      <alignment horizontal="right" vertical="center" wrapText="1"/>
    </xf>
    <xf numFmtId="164" fontId="60" fillId="0" borderId="0" xfId="0" applyNumberFormat="1" applyFont="1" applyBorder="1" applyAlignment="1">
      <alignment horizontal="left" vertical="center"/>
    </xf>
    <xf numFmtId="0" fontId="52" fillId="0" borderId="0" xfId="0" applyFont="1" applyBorder="1" applyAlignment="1" applyProtection="1">
      <alignment horizontal="left" vertical="center"/>
    </xf>
    <xf numFmtId="164" fontId="71" fillId="0" borderId="0" xfId="0" applyNumberFormat="1" applyFont="1" applyBorder="1" applyAlignment="1" applyProtection="1">
      <alignment horizontal="left" vertical="center" indent="1"/>
    </xf>
    <xf numFmtId="0" fontId="60" fillId="0" borderId="0" xfId="0" applyFont="1" applyAlignment="1">
      <alignment horizontal="left" vertical="center"/>
    </xf>
    <xf numFmtId="0" fontId="60" fillId="0" borderId="0" xfId="0" applyFont="1" applyAlignment="1">
      <alignment horizontal="left" vertical="center" indent="1"/>
    </xf>
    <xf numFmtId="0" fontId="71" fillId="0" borderId="0" xfId="0" applyFont="1" applyAlignment="1">
      <alignment horizontal="left" vertical="center" indent="1"/>
    </xf>
    <xf numFmtId="0" fontId="52" fillId="0" borderId="21" xfId="0" applyFont="1" applyBorder="1" applyAlignment="1" applyProtection="1">
      <alignment horizontal="center" vertical="center"/>
      <protection locked="0"/>
    </xf>
    <xf numFmtId="0" fontId="60" fillId="0" borderId="0" xfId="0" applyFont="1" applyBorder="1" applyAlignment="1">
      <alignment horizontal="left" vertical="center" indent="1"/>
    </xf>
    <xf numFmtId="0" fontId="52" fillId="0" borderId="0" xfId="0" applyFont="1" applyBorder="1" applyAlignment="1" applyProtection="1">
      <alignment horizontal="center" vertical="center"/>
      <protection locked="0"/>
    </xf>
    <xf numFmtId="0" fontId="60" fillId="0" borderId="0" xfId="0" applyFont="1" applyBorder="1" applyAlignment="1" applyProtection="1">
      <alignment vertical="center"/>
    </xf>
    <xf numFmtId="0" fontId="71" fillId="0" borderId="0" xfId="0" applyFont="1" applyAlignment="1">
      <alignment horizontal="left" vertical="center"/>
    </xf>
    <xf numFmtId="0" fontId="60" fillId="0" borderId="0" xfId="0" applyFont="1" applyBorder="1" applyAlignment="1" applyProtection="1">
      <alignment horizontal="left" vertical="top"/>
    </xf>
    <xf numFmtId="0" fontId="60" fillId="0" borderId="0" xfId="0" applyFont="1" applyBorder="1" applyAlignment="1" applyProtection="1">
      <alignment horizontal="left" vertical="top" indent="1"/>
    </xf>
    <xf numFmtId="0" fontId="71" fillId="0" borderId="0" xfId="0" applyFont="1" applyBorder="1" applyAlignment="1" applyProtection="1">
      <alignment horizontal="left" vertical="top" indent="1"/>
    </xf>
    <xf numFmtId="0" fontId="60" fillId="0" borderId="0" xfId="0" applyFont="1" applyAlignment="1">
      <alignment vertical="top"/>
    </xf>
    <xf numFmtId="0" fontId="60" fillId="0" borderId="0" xfId="0" applyFont="1" applyBorder="1" applyAlignment="1" applyProtection="1">
      <alignment vertical="top"/>
    </xf>
    <xf numFmtId="0" fontId="63" fillId="0" borderId="2" xfId="0" applyFont="1" applyBorder="1" applyAlignment="1" applyProtection="1">
      <alignment horizontal="center"/>
      <protection locked="0"/>
    </xf>
    <xf numFmtId="164" fontId="62" fillId="0" borderId="0" xfId="0" applyNumberFormat="1" applyFont="1" applyBorder="1" applyAlignment="1" applyProtection="1">
      <alignment horizontal="right"/>
    </xf>
    <xf numFmtId="0" fontId="55" fillId="0" borderId="21" xfId="0" applyFont="1" applyBorder="1" applyAlignment="1" applyProtection="1">
      <alignment horizontal="left"/>
    </xf>
    <xf numFmtId="0" fontId="60" fillId="0" borderId="0" xfId="0" applyFont="1" applyBorder="1" applyAlignment="1" applyProtection="1">
      <alignment horizontal="left" vertical="center"/>
    </xf>
    <xf numFmtId="0" fontId="55" fillId="0" borderId="0" xfId="0" applyFont="1" applyBorder="1" applyAlignment="1" applyProtection="1">
      <alignment horizontal="left" vertical="center"/>
    </xf>
    <xf numFmtId="14" fontId="53" fillId="0" borderId="0" xfId="0" applyNumberFormat="1" applyFont="1" applyBorder="1" applyAlignment="1" applyProtection="1">
      <alignment horizontal="center" vertical="center"/>
    </xf>
    <xf numFmtId="14" fontId="63" fillId="0" borderId="78" xfId="0" applyNumberFormat="1" applyFont="1" applyBorder="1" applyAlignment="1" applyProtection="1">
      <alignment horizontal="center" vertical="center"/>
      <protection locked="0"/>
    </xf>
    <xf numFmtId="0" fontId="73" fillId="0" borderId="0" xfId="0" applyFont="1" applyAlignment="1">
      <alignment horizontal="left" vertical="center"/>
    </xf>
    <xf numFmtId="0" fontId="55" fillId="0" borderId="0" xfId="0" applyFont="1" applyAlignment="1">
      <alignment horizontal="left" vertical="center"/>
    </xf>
    <xf numFmtId="0" fontId="64" fillId="0" borderId="0" xfId="0" applyFont="1" applyBorder="1" applyAlignment="1" applyProtection="1">
      <alignment horizontal="left" vertical="center" wrapText="1"/>
    </xf>
    <xf numFmtId="0" fontId="52" fillId="0" borderId="0" xfId="0" applyFont="1" applyBorder="1" applyAlignment="1" applyProtection="1">
      <alignment horizontal="center" vertical="center" wrapText="1"/>
    </xf>
    <xf numFmtId="0" fontId="53" fillId="0" borderId="0" xfId="0" applyFont="1" applyBorder="1" applyAlignment="1" applyProtection="1">
      <alignment horizontal="left" vertical="top"/>
    </xf>
    <xf numFmtId="0" fontId="55" fillId="0" borderId="0" xfId="0" applyFont="1" applyBorder="1" applyAlignment="1">
      <alignment horizontal="left" vertical="top"/>
    </xf>
    <xf numFmtId="0" fontId="55" fillId="0" borderId="0" xfId="0" applyFont="1" applyBorder="1" applyAlignment="1">
      <alignment horizontal="center" vertical="top"/>
    </xf>
    <xf numFmtId="0" fontId="60" fillId="0" borderId="0" xfId="0" applyFont="1" applyAlignment="1">
      <alignment horizontal="left"/>
    </xf>
    <xf numFmtId="0" fontId="60" fillId="0" borderId="0" xfId="0" applyFont="1"/>
    <xf numFmtId="0" fontId="55" fillId="0" borderId="0" xfId="0" applyFont="1" applyBorder="1" applyAlignment="1" applyProtection="1">
      <alignment horizontal="right" vertical="center"/>
    </xf>
    <xf numFmtId="14" fontId="55" fillId="0" borderId="100" xfId="0" applyNumberFormat="1" applyFont="1" applyBorder="1" applyAlignment="1" applyProtection="1">
      <alignment vertical="center"/>
      <protection locked="0"/>
    </xf>
    <xf numFmtId="164" fontId="52" fillId="0" borderId="0" xfId="0" applyNumberFormat="1" applyFont="1" applyBorder="1" applyAlignment="1" applyProtection="1">
      <alignment horizontal="center" vertical="center"/>
    </xf>
    <xf numFmtId="0" fontId="74" fillId="10" borderId="101" xfId="0" applyFont="1" applyFill="1" applyBorder="1" applyAlignment="1">
      <alignment horizontal="center" vertical="center"/>
    </xf>
    <xf numFmtId="0" fontId="74" fillId="10" borderId="102" xfId="0" applyFont="1" applyFill="1" applyBorder="1" applyAlignment="1">
      <alignment horizontal="center" vertical="center"/>
    </xf>
    <xf numFmtId="0" fontId="52" fillId="18" borderId="122" xfId="0" applyFont="1" applyFill="1" applyBorder="1" applyAlignment="1" applyProtection="1">
      <alignment horizontal="left" vertical="center"/>
    </xf>
    <xf numFmtId="164" fontId="52" fillId="18" borderId="122" xfId="0" applyNumberFormat="1" applyFont="1" applyFill="1" applyBorder="1" applyAlignment="1" applyProtection="1">
      <alignment horizontal="center" vertical="center"/>
    </xf>
    <xf numFmtId="164" fontId="62" fillId="18" borderId="122" xfId="0" applyNumberFormat="1" applyFont="1" applyFill="1" applyBorder="1" applyAlignment="1" applyProtection="1">
      <alignment vertical="center"/>
    </xf>
    <xf numFmtId="0" fontId="75" fillId="11" borderId="123" xfId="0" applyFont="1" applyFill="1" applyBorder="1" applyAlignment="1">
      <alignment horizontal="left" vertical="center"/>
    </xf>
    <xf numFmtId="38" fontId="47" fillId="11" borderId="103" xfId="0" applyNumberFormat="1" applyFont="1" applyFill="1" applyBorder="1" applyAlignment="1">
      <alignment horizontal="right"/>
    </xf>
    <xf numFmtId="38" fontId="47" fillId="11" borderId="110" xfId="0" applyNumberFormat="1" applyFont="1" applyFill="1" applyBorder="1" applyAlignment="1">
      <alignment horizontal="right"/>
    </xf>
    <xf numFmtId="0" fontId="76" fillId="12" borderId="103" xfId="0" applyFont="1" applyFill="1" applyBorder="1" applyAlignment="1">
      <alignment vertical="center"/>
    </xf>
    <xf numFmtId="164" fontId="52" fillId="14" borderId="118" xfId="0" applyNumberFormat="1" applyFont="1" applyFill="1" applyBorder="1" applyAlignment="1" applyProtection="1">
      <alignment horizontal="center" vertical="center"/>
    </xf>
    <xf numFmtId="164" fontId="62" fillId="14" borderId="110" xfId="0" applyNumberFormat="1" applyFont="1" applyFill="1" applyBorder="1" applyAlignment="1" applyProtection="1">
      <alignment vertical="center"/>
    </xf>
    <xf numFmtId="0" fontId="55" fillId="14" borderId="103" xfId="0" applyFont="1" applyFill="1" applyBorder="1" applyAlignment="1" applyProtection="1">
      <alignment vertical="center"/>
    </xf>
    <xf numFmtId="38" fontId="47" fillId="12" borderId="121" xfId="0" applyNumberFormat="1" applyFont="1" applyFill="1" applyBorder="1" applyAlignment="1" applyProtection="1">
      <alignment horizontal="right"/>
      <protection locked="0"/>
    </xf>
    <xf numFmtId="38" fontId="47" fillId="12" borderId="103" xfId="0" applyNumberFormat="1" applyFont="1" applyFill="1" applyBorder="1" applyAlignment="1" applyProtection="1">
      <alignment horizontal="right"/>
      <protection locked="0"/>
    </xf>
    <xf numFmtId="38" fontId="47" fillId="12" borderId="110" xfId="0" applyNumberFormat="1" applyFont="1" applyFill="1" applyBorder="1" applyAlignment="1" applyProtection="1">
      <alignment horizontal="right"/>
      <protection locked="0"/>
    </xf>
    <xf numFmtId="0" fontId="52" fillId="18" borderId="110" xfId="0" applyFont="1" applyFill="1" applyBorder="1" applyAlignment="1" applyProtection="1">
      <alignment horizontal="center" vertical="center"/>
    </xf>
    <xf numFmtId="164" fontId="52" fillId="18" borderId="110" xfId="0" applyNumberFormat="1" applyFont="1" applyFill="1" applyBorder="1" applyAlignment="1" applyProtection="1">
      <alignment horizontal="center" vertical="center"/>
    </xf>
    <xf numFmtId="164" fontId="62" fillId="18" borderId="110" xfId="0" applyNumberFormat="1" applyFont="1" applyFill="1" applyBorder="1" applyAlignment="1" applyProtection="1">
      <alignment vertical="center"/>
    </xf>
    <xf numFmtId="0" fontId="75" fillId="11" borderId="103" xfId="0" applyFont="1" applyFill="1" applyBorder="1" applyAlignment="1">
      <alignment horizontal="left" vertical="center"/>
    </xf>
    <xf numFmtId="0" fontId="52" fillId="18" borderId="0" xfId="0" applyFont="1" applyFill="1" applyBorder="1" applyAlignment="1" applyProtection="1">
      <alignment horizontal="left" vertical="center"/>
    </xf>
    <xf numFmtId="164" fontId="52" fillId="18" borderId="0" xfId="0" applyNumberFormat="1" applyFont="1" applyFill="1" applyBorder="1" applyAlignment="1" applyProtection="1">
      <alignment horizontal="center" vertical="center"/>
    </xf>
    <xf numFmtId="164" fontId="62" fillId="18" borderId="0" xfId="0" applyNumberFormat="1" applyFont="1" applyFill="1" applyBorder="1" applyAlignment="1" applyProtection="1">
      <alignment vertical="center"/>
    </xf>
    <xf numFmtId="0" fontId="60" fillId="14" borderId="118" xfId="0" applyFont="1" applyFill="1" applyBorder="1" applyAlignment="1" applyProtection="1">
      <alignment horizontal="left" vertical="center"/>
    </xf>
    <xf numFmtId="164" fontId="52" fillId="14" borderId="110" xfId="0" applyNumberFormat="1" applyFont="1" applyFill="1" applyBorder="1" applyAlignment="1" applyProtection="1">
      <alignment horizontal="center" vertical="center"/>
    </xf>
    <xf numFmtId="164" fontId="60" fillId="14" borderId="110" xfId="0" applyNumberFormat="1" applyFont="1" applyFill="1" applyBorder="1" applyAlignment="1" applyProtection="1">
      <alignment vertical="center"/>
    </xf>
    <xf numFmtId="0" fontId="76" fillId="12" borderId="103" xfId="0" applyFont="1" applyFill="1" applyBorder="1" applyAlignment="1">
      <alignment horizontal="left" vertical="center"/>
    </xf>
    <xf numFmtId="0" fontId="52" fillId="14" borderId="119" xfId="0" applyFont="1" applyFill="1" applyBorder="1" applyAlignment="1" applyProtection="1">
      <alignment horizontal="center" vertical="center"/>
    </xf>
    <xf numFmtId="164" fontId="52" fillId="14" borderId="120" xfId="0" applyNumberFormat="1" applyFont="1" applyFill="1" applyBorder="1" applyAlignment="1" applyProtection="1">
      <alignment horizontal="center" vertical="center"/>
    </xf>
    <xf numFmtId="164" fontId="62" fillId="14" borderId="120" xfId="0" applyNumberFormat="1" applyFont="1" applyFill="1" applyBorder="1" applyAlignment="1" applyProtection="1">
      <alignment vertical="center"/>
    </xf>
    <xf numFmtId="38" fontId="47" fillId="12" borderId="110" xfId="0" applyNumberFormat="1" applyFont="1" applyFill="1" applyBorder="1" applyAlignment="1">
      <alignment horizontal="right"/>
    </xf>
    <xf numFmtId="0" fontId="75" fillId="11" borderId="104" xfId="0" applyFont="1" applyFill="1" applyBorder="1" applyAlignment="1">
      <alignment horizontal="left" vertical="center"/>
    </xf>
    <xf numFmtId="38" fontId="47" fillId="11" borderId="104" xfId="0" applyNumberFormat="1" applyFont="1" applyFill="1" applyBorder="1" applyAlignment="1">
      <alignment horizontal="right"/>
    </xf>
    <xf numFmtId="38" fontId="47" fillId="11" borderId="0" xfId="0" applyNumberFormat="1" applyFont="1" applyFill="1" applyBorder="1" applyAlignment="1" applyProtection="1">
      <alignment horizontal="right"/>
      <protection locked="0"/>
    </xf>
    <xf numFmtId="1" fontId="53" fillId="0" borderId="0" xfId="0" applyNumberFormat="1" applyFont="1" applyBorder="1" applyAlignment="1" applyProtection="1">
      <alignment horizontal="center" vertical="center"/>
    </xf>
    <xf numFmtId="0" fontId="55" fillId="0" borderId="0" xfId="0" applyFont="1" applyBorder="1" applyAlignment="1" applyProtection="1">
      <alignment horizontal="center" vertical="center"/>
    </xf>
    <xf numFmtId="164" fontId="53" fillId="0" borderId="0" xfId="0" applyNumberFormat="1" applyFont="1" applyBorder="1" applyAlignment="1" applyProtection="1">
      <alignment horizontal="left" vertical="center" indent="1"/>
    </xf>
    <xf numFmtId="0" fontId="64" fillId="0" borderId="0" xfId="3" applyFont="1" applyBorder="1" applyAlignment="1" applyProtection="1">
      <alignment horizontal="left" vertical="center"/>
    </xf>
    <xf numFmtId="0" fontId="73" fillId="0" borderId="0" xfId="3" applyFont="1" applyAlignment="1">
      <alignment horizontal="left" vertical="center"/>
    </xf>
    <xf numFmtId="0" fontId="62" fillId="0" borderId="0" xfId="3" applyFont="1" applyBorder="1" applyAlignment="1" applyProtection="1">
      <alignment horizontal="left" vertical="center"/>
    </xf>
    <xf numFmtId="0" fontId="55" fillId="0" borderId="0" xfId="3" applyFont="1" applyBorder="1" applyAlignment="1" applyProtection="1">
      <alignment horizontal="right" vertical="center"/>
    </xf>
    <xf numFmtId="1" fontId="53" fillId="0" borderId="0" xfId="3" applyNumberFormat="1" applyFont="1" applyBorder="1" applyAlignment="1" applyProtection="1">
      <alignment horizontal="center" vertical="center"/>
    </xf>
    <xf numFmtId="0" fontId="55" fillId="0" borderId="0" xfId="3" applyFont="1" applyBorder="1" applyAlignment="1" applyProtection="1">
      <alignment vertical="center"/>
    </xf>
    <xf numFmtId="0" fontId="55" fillId="0" borderId="0" xfId="3" applyFont="1" applyBorder="1" applyAlignment="1" applyProtection="1">
      <alignment horizontal="center" vertical="center"/>
    </xf>
    <xf numFmtId="0" fontId="55" fillId="0" borderId="0" xfId="3" applyNumberFormat="1" applyFont="1" applyBorder="1" applyAlignment="1" applyProtection="1">
      <alignment vertical="center"/>
    </xf>
    <xf numFmtId="0" fontId="60" fillId="0" borderId="0" xfId="3" applyFont="1" applyBorder="1" applyAlignment="1">
      <alignment horizontal="left" indent="1"/>
    </xf>
    <xf numFmtId="0" fontId="53" fillId="0" borderId="0" xfId="3" applyFont="1" applyBorder="1"/>
    <xf numFmtId="164" fontId="62" fillId="0" borderId="0" xfId="3" applyNumberFormat="1" applyFont="1" applyBorder="1" applyAlignment="1" applyProtection="1">
      <alignment vertical="center"/>
    </xf>
    <xf numFmtId="0" fontId="55" fillId="0" borderId="0" xfId="3" applyFont="1" applyBorder="1"/>
    <xf numFmtId="0" fontId="53" fillId="0" borderId="0" xfId="3" applyFont="1" applyBorder="1" applyAlignment="1" applyProtection="1">
      <alignment horizontal="left" vertical="top"/>
    </xf>
    <xf numFmtId="0" fontId="60" fillId="0" borderId="0" xfId="3" applyFont="1" applyBorder="1"/>
    <xf numFmtId="0" fontId="52" fillId="0" borderId="0" xfId="3" applyFont="1" applyBorder="1" applyAlignment="1" applyProtection="1">
      <alignment horizontal="center" vertical="center"/>
    </xf>
    <xf numFmtId="164" fontId="62" fillId="0" borderId="0" xfId="3" applyNumberFormat="1" applyFont="1" applyBorder="1" applyAlignment="1" applyProtection="1">
      <alignment horizontal="right" vertical="center"/>
    </xf>
    <xf numFmtId="0" fontId="77" fillId="0" borderId="0" xfId="3" applyFont="1" applyBorder="1"/>
    <xf numFmtId="0" fontId="55" fillId="0" borderId="0" xfId="3" applyFont="1"/>
    <xf numFmtId="0" fontId="55" fillId="0" borderId="0" xfId="3" applyFont="1" applyProtection="1"/>
    <xf numFmtId="0" fontId="71" fillId="0" borderId="0" xfId="3" applyFont="1" applyBorder="1"/>
    <xf numFmtId="0" fontId="71" fillId="0" borderId="0" xfId="3" applyFont="1" applyBorder="1" applyAlignment="1">
      <alignment horizontal="center" vertical="top"/>
    </xf>
    <xf numFmtId="171" fontId="55" fillId="0" borderId="0" xfId="3" applyNumberFormat="1" applyFont="1" applyBorder="1" applyAlignment="1" applyProtection="1">
      <alignment horizontal="center" vertical="center"/>
    </xf>
    <xf numFmtId="0" fontId="71" fillId="0" borderId="0" xfId="3" applyFont="1" applyBorder="1" applyAlignment="1">
      <alignment horizontal="center"/>
    </xf>
    <xf numFmtId="0" fontId="55" fillId="0" borderId="0" xfId="3" applyFont="1" applyBorder="1" applyProtection="1"/>
    <xf numFmtId="0" fontId="55" fillId="0" borderId="0" xfId="3" applyFont="1" applyProtection="1">
      <protection locked="0"/>
    </xf>
    <xf numFmtId="0" fontId="55" fillId="0" borderId="0" xfId="3" applyFont="1" applyBorder="1" applyProtection="1">
      <protection locked="0"/>
    </xf>
    <xf numFmtId="0" fontId="55" fillId="0" borderId="0" xfId="3" applyFont="1" applyBorder="1" applyAlignment="1">
      <alignment horizontal="center" vertical="center"/>
    </xf>
    <xf numFmtId="164" fontId="60" fillId="0" borderId="0" xfId="3" applyNumberFormat="1" applyFont="1" applyBorder="1"/>
    <xf numFmtId="0" fontId="71" fillId="0" borderId="15" xfId="3" applyFont="1" applyBorder="1" applyAlignment="1">
      <alignment horizontal="center"/>
    </xf>
    <xf numFmtId="0" fontId="53" fillId="0" borderId="0" xfId="3" applyFont="1" applyBorder="1" applyProtection="1"/>
    <xf numFmtId="0" fontId="55" fillId="0" borderId="0" xfId="0" applyFont="1"/>
    <xf numFmtId="0" fontId="71" fillId="0" borderId="0" xfId="0" applyFont="1" applyBorder="1"/>
    <xf numFmtId="0" fontId="71" fillId="0" borderId="0" xfId="0" applyFont="1" applyBorder="1" applyAlignment="1">
      <alignment horizontal="left" vertical="top" wrapText="1"/>
    </xf>
    <xf numFmtId="0" fontId="71" fillId="0" borderId="0" xfId="0" applyFont="1" applyBorder="1" applyAlignment="1">
      <alignment horizontal="center"/>
    </xf>
    <xf numFmtId="0" fontId="71" fillId="0" borderId="0" xfId="0" applyFont="1" applyBorder="1" applyAlignment="1" applyProtection="1">
      <alignment horizontal="center" vertical="top"/>
    </xf>
    <xf numFmtId="0" fontId="55" fillId="0" borderId="0" xfId="0" applyFont="1" applyBorder="1" applyAlignment="1">
      <alignment horizontal="center" vertical="center"/>
    </xf>
    <xf numFmtId="164" fontId="60" fillId="0" borderId="0" xfId="0" applyNumberFormat="1" applyFont="1" applyBorder="1"/>
    <xf numFmtId="0" fontId="52" fillId="0" borderId="0" xfId="0" applyFont="1" applyBorder="1" applyAlignment="1" applyProtection="1">
      <alignment horizontal="center"/>
    </xf>
    <xf numFmtId="0" fontId="71" fillId="0" borderId="0" xfId="0" applyFont="1" applyBorder="1" applyAlignment="1">
      <alignment horizontal="center" vertical="top"/>
    </xf>
    <xf numFmtId="171" fontId="55" fillId="0" borderId="0" xfId="0" applyNumberFormat="1" applyFont="1" applyBorder="1" applyAlignment="1" applyProtection="1">
      <alignment horizontal="center" vertical="center"/>
    </xf>
    <xf numFmtId="164" fontId="60" fillId="0" borderId="0" xfId="0" applyNumberFormat="1" applyFont="1" applyBorder="1" applyProtection="1"/>
    <xf numFmtId="0" fontId="78" fillId="0" borderId="0" xfId="0" applyFont="1" applyBorder="1" applyAlignment="1">
      <alignment horizontal="left" vertical="top" wrapText="1"/>
    </xf>
    <xf numFmtId="166" fontId="55" fillId="0" borderId="0" xfId="0" applyNumberFormat="1" applyFont="1" applyBorder="1" applyAlignment="1" applyProtection="1">
      <alignment horizontal="left" vertical="center"/>
    </xf>
    <xf numFmtId="164" fontId="60" fillId="0" borderId="0" xfId="0" applyNumberFormat="1" applyFont="1" applyBorder="1" applyAlignment="1" applyProtection="1">
      <alignment horizontal="left" vertical="center"/>
    </xf>
    <xf numFmtId="0" fontId="55" fillId="0" borderId="0" xfId="0" applyFont="1" applyAlignment="1">
      <alignment vertical="center"/>
    </xf>
    <xf numFmtId="0" fontId="62" fillId="0" borderId="0" xfId="0" applyFont="1" applyBorder="1" applyAlignment="1" applyProtection="1">
      <alignment vertical="center"/>
    </xf>
    <xf numFmtId="0" fontId="53" fillId="0" borderId="0" xfId="3" applyFont="1" applyBorder="1" applyAlignment="1">
      <alignment horizontal="left" indent="1"/>
    </xf>
    <xf numFmtId="0" fontId="58" fillId="0" borderId="0" xfId="0" applyFont="1" applyBorder="1" applyAlignment="1" applyProtection="1">
      <alignment horizontal="center" vertical="center"/>
    </xf>
    <xf numFmtId="0" fontId="53" fillId="0" borderId="0" xfId="0" applyFont="1" applyAlignment="1" applyProtection="1">
      <alignment vertical="center"/>
    </xf>
    <xf numFmtId="0" fontId="80" fillId="0" borderId="0" xfId="0" applyFont="1" applyBorder="1" applyAlignment="1" applyProtection="1">
      <alignment horizontal="left" vertical="center"/>
    </xf>
    <xf numFmtId="0" fontId="52" fillId="0" borderId="0" xfId="0" applyFont="1" applyBorder="1" applyAlignment="1" applyProtection="1">
      <alignment vertical="center"/>
    </xf>
    <xf numFmtId="0" fontId="81" fillId="0" borderId="0" xfId="0" applyFont="1" applyBorder="1" applyAlignment="1" applyProtection="1">
      <alignment vertical="center"/>
    </xf>
    <xf numFmtId="0" fontId="60" fillId="0" borderId="0" xfId="0" applyFont="1" applyBorder="1" applyAlignment="1" applyProtection="1">
      <alignment horizontal="left" vertical="center" indent="3"/>
    </xf>
    <xf numFmtId="38" fontId="55" fillId="0" borderId="2" xfId="0" applyNumberFormat="1" applyFont="1" applyBorder="1" applyAlignment="1" applyProtection="1">
      <alignment vertical="center"/>
      <protection locked="0"/>
    </xf>
    <xf numFmtId="0" fontId="62" fillId="0" borderId="0" xfId="0" applyFont="1" applyBorder="1" applyAlignment="1" applyProtection="1">
      <alignment horizontal="center" vertical="center"/>
    </xf>
    <xf numFmtId="0" fontId="62" fillId="0" borderId="0" xfId="0" applyFont="1" applyBorder="1" applyAlignment="1" applyProtection="1">
      <alignment horizontal="center" vertical="center" wrapText="1"/>
    </xf>
    <xf numFmtId="176" fontId="55" fillId="0" borderId="2" xfId="0" applyNumberFormat="1" applyFont="1" applyBorder="1" applyAlignment="1" applyProtection="1">
      <alignment vertical="center" wrapText="1"/>
      <protection locked="0"/>
    </xf>
    <xf numFmtId="0" fontId="53" fillId="0" borderId="0" xfId="0" applyFont="1" applyBorder="1" applyAlignment="1" applyProtection="1">
      <alignment horizontal="center" vertical="center"/>
    </xf>
    <xf numFmtId="0" fontId="83" fillId="0" borderId="0" xfId="0" applyFont="1" applyBorder="1" applyAlignment="1" applyProtection="1">
      <alignment horizontal="center" vertical="center" wrapText="1"/>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0" fontId="62" fillId="0" borderId="0" xfId="0" applyFont="1" applyBorder="1" applyAlignment="1" applyProtection="1">
      <alignment horizontal="center"/>
    </xf>
    <xf numFmtId="0" fontId="53" fillId="0" borderId="0" xfId="0" applyFont="1" applyBorder="1" applyAlignment="1" applyProtection="1"/>
    <xf numFmtId="0" fontId="62" fillId="0" borderId="0" xfId="0" applyFont="1" applyBorder="1" applyAlignment="1" applyProtection="1">
      <alignment horizontal="center" wrapText="1"/>
    </xf>
    <xf numFmtId="0" fontId="53" fillId="0" borderId="0" xfId="0" applyFont="1" applyBorder="1" applyAlignment="1" applyProtection="1">
      <alignment horizontal="right" vertical="center"/>
    </xf>
    <xf numFmtId="0" fontId="79" fillId="0" borderId="0" xfId="0" applyFont="1" applyBorder="1" applyAlignment="1" applyProtection="1">
      <alignment vertical="center"/>
    </xf>
    <xf numFmtId="0" fontId="71" fillId="0" borderId="0" xfId="0" applyFont="1" applyBorder="1" applyAlignment="1" applyProtection="1">
      <alignment vertical="center"/>
    </xf>
    <xf numFmtId="38" fontId="52" fillId="0" borderId="2" xfId="0" applyNumberFormat="1" applyFont="1" applyBorder="1" applyAlignment="1" applyProtection="1">
      <alignment horizontal="center" vertical="center"/>
      <protection locked="0"/>
    </xf>
    <xf numFmtId="0" fontId="53" fillId="0" borderId="0" xfId="0" applyFont="1" applyAlignment="1" applyProtection="1">
      <alignment horizontal="right" vertical="center"/>
    </xf>
    <xf numFmtId="0" fontId="60" fillId="0" borderId="17" xfId="0" applyFont="1" applyFill="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3" fillId="0" borderId="17" xfId="0" applyFont="1" applyBorder="1" applyAlignment="1" applyProtection="1">
      <alignment horizontal="right" vertical="center"/>
    </xf>
    <xf numFmtId="40" fontId="60" fillId="0" borderId="0" xfId="0" applyNumberFormat="1" applyFont="1" applyBorder="1" applyAlignment="1" applyProtection="1">
      <alignment horizontal="center" vertical="center"/>
    </xf>
    <xf numFmtId="0" fontId="85" fillId="0" borderId="0" xfId="0" applyFont="1" applyBorder="1" applyAlignment="1" applyProtection="1">
      <alignment vertical="center"/>
    </xf>
    <xf numFmtId="0" fontId="53" fillId="0" borderId="20" xfId="0" applyFont="1" applyFill="1" applyBorder="1" applyAlignment="1" applyProtection="1">
      <alignment vertical="center"/>
    </xf>
    <xf numFmtId="0" fontId="60" fillId="0" borderId="0" xfId="0" applyFont="1" applyBorder="1" applyAlignment="1" applyProtection="1">
      <alignment horizontal="right" vertical="center"/>
    </xf>
    <xf numFmtId="0" fontId="60" fillId="0" borderId="2" xfId="0" applyFont="1" applyBorder="1" applyAlignment="1" applyProtection="1">
      <alignment vertical="center"/>
    </xf>
    <xf numFmtId="38" fontId="55" fillId="6" borderId="2" xfId="0" applyNumberFormat="1" applyFont="1" applyFill="1" applyBorder="1" applyAlignment="1" applyProtection="1">
      <alignment vertical="center"/>
    </xf>
    <xf numFmtId="0" fontId="53" fillId="3" borderId="2" xfId="0" applyFont="1" applyFill="1" applyBorder="1" applyAlignment="1" applyProtection="1">
      <alignment vertical="center"/>
    </xf>
    <xf numFmtId="0" fontId="63" fillId="0" borderId="2" xfId="0" applyNumberFormat="1" applyFont="1" applyBorder="1" applyAlignment="1" applyProtection="1">
      <alignment horizontal="center" vertical="center"/>
      <protection locked="0"/>
    </xf>
    <xf numFmtId="38" fontId="55" fillId="0" borderId="0" xfId="0" applyNumberFormat="1" applyFont="1" applyBorder="1" applyAlignment="1" applyProtection="1">
      <alignment horizontal="center" vertical="center"/>
    </xf>
    <xf numFmtId="0" fontId="55" fillId="0" borderId="0" xfId="0" applyFont="1" applyBorder="1" applyAlignment="1" applyProtection="1">
      <alignment horizontal="left" vertical="top"/>
    </xf>
    <xf numFmtId="0" fontId="79" fillId="0" borderId="0" xfId="0" applyFont="1" applyBorder="1" applyAlignment="1" applyProtection="1">
      <alignment horizontal="left"/>
    </xf>
    <xf numFmtId="0" fontId="79" fillId="0" borderId="0" xfId="0" applyFont="1" applyBorder="1" applyAlignment="1" applyProtection="1"/>
    <xf numFmtId="0" fontId="86" fillId="0" borderId="0" xfId="0" applyFont="1" applyBorder="1" applyAlignment="1" applyProtection="1">
      <alignment horizontal="right" vertical="center"/>
    </xf>
    <xf numFmtId="0" fontId="55" fillId="0" borderId="0" xfId="0" applyFont="1" applyProtection="1"/>
    <xf numFmtId="0" fontId="53" fillId="0" borderId="0" xfId="0" applyFont="1" applyProtection="1"/>
    <xf numFmtId="0" fontId="87" fillId="0" borderId="0" xfId="2" applyFont="1" applyAlignment="1" applyProtection="1">
      <alignment horizontal="centerContinuous" vertical="center"/>
    </xf>
    <xf numFmtId="0" fontId="55" fillId="0" borderId="0" xfId="0" applyFont="1" applyAlignment="1">
      <alignment horizontal="centerContinuous" vertical="center"/>
    </xf>
    <xf numFmtId="0" fontId="53" fillId="0" borderId="0" xfId="0" applyFont="1" applyAlignment="1" applyProtection="1">
      <alignment horizontal="centerContinuous" vertical="center"/>
    </xf>
    <xf numFmtId="0" fontId="63" fillId="0" borderId="0" xfId="0" applyFont="1"/>
    <xf numFmtId="0" fontId="53" fillId="0" borderId="0" xfId="0" applyNumberFormat="1" applyFont="1" applyAlignment="1">
      <alignment horizontal="left"/>
    </xf>
    <xf numFmtId="0" fontId="55" fillId="0" borderId="0" xfId="0" applyFont="1" applyAlignment="1">
      <alignment horizontal="left"/>
    </xf>
    <xf numFmtId="174" fontId="53" fillId="0" borderId="0" xfId="0" applyNumberFormat="1" applyFont="1" applyAlignment="1">
      <alignment horizontal="left"/>
    </xf>
    <xf numFmtId="174" fontId="55" fillId="0" borderId="0" xfId="0" applyNumberFormat="1" applyFont="1" applyAlignment="1">
      <alignment horizontal="left"/>
    </xf>
    <xf numFmtId="0" fontId="53" fillId="0" borderId="0" xfId="0" applyNumberFormat="1" applyFont="1" applyBorder="1" applyAlignment="1" applyProtection="1">
      <alignment horizontal="left"/>
    </xf>
    <xf numFmtId="0" fontId="53" fillId="0" borderId="0" xfId="0" applyFont="1" applyBorder="1" applyAlignment="1" applyProtection="1">
      <alignment horizontal="right"/>
    </xf>
    <xf numFmtId="49" fontId="53" fillId="0" borderId="0" xfId="0" applyNumberFormat="1" applyFont="1" applyBorder="1" applyAlignment="1" applyProtection="1">
      <alignment horizontal="left" vertical="center"/>
    </xf>
    <xf numFmtId="49" fontId="52" fillId="0" borderId="0" xfId="0" applyNumberFormat="1" applyFont="1" applyBorder="1" applyAlignment="1" applyProtection="1">
      <alignment horizontal="left" vertical="center"/>
    </xf>
    <xf numFmtId="0" fontId="52" fillId="0" borderId="0" xfId="0" applyFont="1" applyBorder="1" applyProtection="1"/>
    <xf numFmtId="0" fontId="52" fillId="0" borderId="0" xfId="0" applyFont="1" applyBorder="1" applyAlignment="1" applyProtection="1">
      <alignment horizontal="right"/>
    </xf>
    <xf numFmtId="0" fontId="55" fillId="0" borderId="0" xfId="5" applyNumberFormat="1" applyFont="1" applyBorder="1" applyAlignment="1" applyProtection="1">
      <alignment horizontal="right"/>
    </xf>
    <xf numFmtId="49" fontId="60" fillId="0" borderId="0" xfId="0" applyNumberFormat="1" applyFont="1" applyBorder="1" applyAlignment="1" applyProtection="1">
      <alignment horizontal="left" vertical="center"/>
    </xf>
    <xf numFmtId="0" fontId="60" fillId="0" borderId="0" xfId="0" applyFont="1" applyFill="1" applyBorder="1" applyProtection="1"/>
    <xf numFmtId="40" fontId="60" fillId="0" borderId="0" xfId="0" applyNumberFormat="1" applyFont="1" applyBorder="1" applyAlignment="1" applyProtection="1">
      <alignment horizontal="right"/>
    </xf>
    <xf numFmtId="37" fontId="60" fillId="0" borderId="0" xfId="0" applyNumberFormat="1" applyFont="1" applyBorder="1" applyProtection="1"/>
    <xf numFmtId="175" fontId="60" fillId="0" borderId="0" xfId="0" applyNumberFormat="1" applyFont="1" applyFill="1" applyBorder="1" applyAlignment="1" applyProtection="1">
      <alignment horizontal="right"/>
    </xf>
    <xf numFmtId="173" fontId="60" fillId="0" borderId="0" xfId="0" applyNumberFormat="1" applyFont="1" applyBorder="1" applyProtection="1"/>
    <xf numFmtId="0" fontId="60" fillId="0" borderId="0" xfId="5" applyNumberFormat="1" applyFont="1" applyBorder="1" applyAlignment="1" applyProtection="1">
      <alignment horizontal="right"/>
    </xf>
    <xf numFmtId="0" fontId="60" fillId="0" borderId="0" xfId="0" applyFont="1" applyProtection="1"/>
    <xf numFmtId="0" fontId="60" fillId="0" borderId="0" xfId="0" applyFont="1" applyBorder="1" applyAlignment="1" applyProtection="1">
      <alignment vertical="center" wrapText="1"/>
    </xf>
    <xf numFmtId="0" fontId="60" fillId="0" borderId="0" xfId="0" applyFont="1" applyBorder="1" applyAlignment="1" applyProtection="1">
      <alignment horizontal="right"/>
    </xf>
    <xf numFmtId="2" fontId="60" fillId="0" borderId="0" xfId="0" applyNumberFormat="1" applyFont="1" applyBorder="1" applyAlignment="1" applyProtection="1">
      <alignment horizontal="right"/>
    </xf>
    <xf numFmtId="0" fontId="88" fillId="0" borderId="0" xfId="0" applyFont="1" applyAlignment="1" applyProtection="1">
      <alignment horizontal="left"/>
    </xf>
    <xf numFmtId="0" fontId="60" fillId="0" borderId="0" xfId="0" applyFont="1" applyAlignment="1">
      <alignment wrapText="1"/>
    </xf>
    <xf numFmtId="0" fontId="53" fillId="0" borderId="0" xfId="0" applyFont="1" applyFill="1" applyBorder="1" applyProtection="1"/>
    <xf numFmtId="0" fontId="53" fillId="0" borderId="0" xfId="0" applyFont="1" applyBorder="1" applyAlignment="1" applyProtection="1">
      <alignment horizontal="center"/>
    </xf>
    <xf numFmtId="175" fontId="60" fillId="0" borderId="0" xfId="0" quotePrefix="1" applyNumberFormat="1" applyFont="1" applyBorder="1" applyAlignment="1" applyProtection="1">
      <alignment horizontal="right"/>
    </xf>
    <xf numFmtId="0" fontId="62" fillId="0" borderId="0" xfId="0" applyFont="1" applyProtection="1"/>
    <xf numFmtId="0" fontId="60" fillId="0" borderId="0" xfId="5" quotePrefix="1" applyNumberFormat="1" applyFont="1" applyBorder="1" applyAlignment="1" applyProtection="1">
      <alignment horizontal="right"/>
    </xf>
    <xf numFmtId="0" fontId="60" fillId="0" borderId="0" xfId="0" applyFont="1" applyBorder="1" applyAlignment="1" applyProtection="1">
      <alignment vertical="top" wrapText="1"/>
    </xf>
    <xf numFmtId="37" fontId="60" fillId="0" borderId="0" xfId="0" applyNumberFormat="1" applyFont="1" applyBorder="1" applyAlignment="1" applyProtection="1">
      <alignment horizontal="right"/>
    </xf>
    <xf numFmtId="175" fontId="60" fillId="8" borderId="0" xfId="0" quotePrefix="1" applyNumberFormat="1" applyFont="1" applyFill="1" applyBorder="1" applyAlignment="1" applyProtection="1">
      <alignment horizontal="right"/>
    </xf>
    <xf numFmtId="38" fontId="60" fillId="0" borderId="0" xfId="0" applyNumberFormat="1" applyFont="1" applyBorder="1" applyProtection="1"/>
    <xf numFmtId="40" fontId="60" fillId="0" borderId="0" xfId="0" applyNumberFormat="1" applyFont="1" applyFill="1" applyBorder="1" applyAlignment="1" applyProtection="1">
      <alignment horizontal="right"/>
    </xf>
    <xf numFmtId="1" fontId="60" fillId="0" borderId="0" xfId="0" applyNumberFormat="1" applyFont="1" applyBorder="1" applyProtection="1"/>
    <xf numFmtId="39" fontId="60" fillId="0" borderId="0" xfId="0" applyNumberFormat="1" applyFont="1" applyBorder="1" applyProtection="1"/>
    <xf numFmtId="1" fontId="55" fillId="0" borderId="0" xfId="5" applyNumberFormat="1" applyFont="1" applyBorder="1" applyAlignment="1" applyProtection="1">
      <alignment horizontal="right"/>
    </xf>
    <xf numFmtId="40" fontId="60" fillId="0" borderId="0" xfId="0" applyNumberFormat="1" applyFont="1" applyBorder="1" applyAlignment="1" applyProtection="1">
      <alignment horizontal="right" vertical="center"/>
    </xf>
    <xf numFmtId="3" fontId="60" fillId="0" borderId="0" xfId="0" applyNumberFormat="1" applyFont="1" applyBorder="1" applyAlignment="1" applyProtection="1">
      <alignment horizontal="right" vertical="center"/>
    </xf>
    <xf numFmtId="173" fontId="60" fillId="0" borderId="0" xfId="0" applyNumberFormat="1" applyFont="1" applyBorder="1" applyAlignment="1" applyProtection="1">
      <alignment horizontal="right"/>
    </xf>
    <xf numFmtId="2" fontId="60" fillId="0" borderId="0" xfId="0" applyNumberFormat="1" applyFont="1" applyBorder="1" applyAlignment="1" applyProtection="1">
      <alignment horizontal="right" vertical="center"/>
    </xf>
    <xf numFmtId="40" fontId="60" fillId="0" borderId="0" xfId="0" applyNumberFormat="1" applyFont="1" applyFill="1" applyBorder="1" applyAlignment="1" applyProtection="1">
      <alignment horizontal="right" vertical="center"/>
    </xf>
    <xf numFmtId="49" fontId="60" fillId="0" borderId="0" xfId="0" applyNumberFormat="1" applyFont="1" applyBorder="1" applyProtection="1"/>
    <xf numFmtId="0" fontId="60" fillId="0" borderId="0" xfId="0" applyFont="1" applyBorder="1" applyAlignment="1" applyProtection="1">
      <alignment horizontal="center"/>
    </xf>
    <xf numFmtId="172" fontId="60" fillId="0" borderId="0" xfId="0" applyNumberFormat="1" applyFont="1" applyBorder="1" applyAlignment="1" applyProtection="1">
      <alignment horizontal="right"/>
    </xf>
    <xf numFmtId="0" fontId="62" fillId="0" borderId="0" xfId="0" applyFont="1" applyFill="1" applyBorder="1" applyAlignment="1" applyProtection="1">
      <alignment horizontal="center"/>
    </xf>
    <xf numFmtId="0" fontId="53" fillId="0" borderId="0" xfId="0" applyFont="1" applyFill="1" applyBorder="1" applyAlignment="1" applyProtection="1">
      <alignment horizontal="right"/>
    </xf>
    <xf numFmtId="0" fontId="52" fillId="0" borderId="0" xfId="0" applyFont="1" applyFill="1" applyBorder="1" applyAlignment="1" applyProtection="1">
      <alignment horizontal="left"/>
    </xf>
    <xf numFmtId="0" fontId="63" fillId="0" borderId="0" xfId="0" applyFont="1" applyFill="1" applyBorder="1" applyAlignment="1" applyProtection="1">
      <alignment horizontal="right"/>
    </xf>
    <xf numFmtId="2" fontId="63" fillId="0" borderId="0" xfId="0" applyNumberFormat="1" applyFont="1" applyFill="1" applyBorder="1" applyAlignment="1" applyProtection="1">
      <alignment horizontal="right"/>
    </xf>
    <xf numFmtId="0" fontId="86" fillId="0" borderId="0" xfId="0" applyFont="1" applyProtection="1"/>
    <xf numFmtId="0" fontId="53" fillId="0" borderId="0" xfId="0" applyFont="1" applyFill="1" applyBorder="1" applyAlignment="1" applyProtection="1">
      <alignment horizontal="center"/>
    </xf>
    <xf numFmtId="0" fontId="64" fillId="0" borderId="0" xfId="5" applyNumberFormat="1" applyFont="1" applyFill="1" applyBorder="1" applyAlignment="1" applyProtection="1">
      <alignment horizontal="right"/>
    </xf>
    <xf numFmtId="49" fontId="86" fillId="0" borderId="0" xfId="0" applyNumberFormat="1" applyFont="1" applyAlignment="1" applyProtection="1">
      <alignment horizontal="right" vertical="top"/>
    </xf>
    <xf numFmtId="0" fontId="60" fillId="0" borderId="0" xfId="0" applyFont="1" applyBorder="1" applyAlignment="1" applyProtection="1">
      <alignment horizontal="left"/>
    </xf>
    <xf numFmtId="49" fontId="53" fillId="0" borderId="0" xfId="0" applyNumberFormat="1" applyFont="1" applyBorder="1" applyAlignment="1" applyProtection="1">
      <alignment horizontal="left" vertical="top"/>
    </xf>
    <xf numFmtId="0" fontId="60" fillId="0" borderId="0" xfId="0" applyFont="1" applyAlignment="1" applyProtection="1">
      <alignment horizontal="left"/>
    </xf>
    <xf numFmtId="49" fontId="53" fillId="0" borderId="0" xfId="0" applyNumberFormat="1" applyFont="1" applyAlignment="1" applyProtection="1">
      <alignment horizontal="left" vertical="center"/>
    </xf>
    <xf numFmtId="49" fontId="53" fillId="0" borderId="0" xfId="0" applyNumberFormat="1" applyFont="1" applyAlignment="1" applyProtection="1">
      <alignment horizontal="left" vertical="top"/>
    </xf>
    <xf numFmtId="0" fontId="53" fillId="0" borderId="0" xfId="0" applyFont="1" applyAlignment="1" applyProtection="1">
      <alignment horizontal="right"/>
    </xf>
    <xf numFmtId="0" fontId="60" fillId="0" borderId="0" xfId="0" applyFont="1" applyAlignment="1" applyProtection="1">
      <alignment horizontal="right"/>
    </xf>
    <xf numFmtId="49" fontId="84" fillId="0" borderId="0" xfId="0" applyNumberFormat="1" applyFont="1" applyAlignment="1" applyProtection="1">
      <alignment horizontal="right" vertical="top"/>
    </xf>
    <xf numFmtId="0" fontId="60" fillId="0" borderId="3" xfId="0" applyFont="1" applyBorder="1" applyAlignment="1" applyProtection="1">
      <alignment horizontal="center" vertical="center"/>
    </xf>
    <xf numFmtId="49" fontId="52" fillId="0" borderId="3" xfId="0" applyNumberFormat="1"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63" fillId="0" borderId="12" xfId="0" applyNumberFormat="1" applyFont="1" applyBorder="1" applyAlignment="1" applyProtection="1">
      <alignment horizontal="centerContinuous" vertical="center"/>
    </xf>
    <xf numFmtId="49" fontId="55" fillId="0" borderId="10" xfId="0" applyNumberFormat="1" applyFont="1" applyBorder="1" applyAlignment="1" applyProtection="1">
      <alignment horizontal="centerContinuous" vertical="center"/>
    </xf>
    <xf numFmtId="0" fontId="55" fillId="0" borderId="0" xfId="0" applyFont="1" applyAlignment="1" applyProtection="1">
      <alignment vertical="center"/>
    </xf>
    <xf numFmtId="1" fontId="62" fillId="0" borderId="4" xfId="0" applyNumberFormat="1" applyFont="1" applyBorder="1" applyAlignment="1" applyProtection="1">
      <alignment horizontal="center" vertical="center" wrapText="1"/>
    </xf>
    <xf numFmtId="3" fontId="62" fillId="0" borderId="4" xfId="0" applyNumberFormat="1" applyFont="1" applyBorder="1" applyAlignment="1" applyProtection="1">
      <alignment horizontal="center" vertical="center" wrapText="1"/>
    </xf>
    <xf numFmtId="0" fontId="62" fillId="0" borderId="4" xfId="0" applyFont="1" applyBorder="1" applyAlignment="1" applyProtection="1">
      <alignment horizontal="center" vertical="center" wrapText="1"/>
    </xf>
    <xf numFmtId="43" fontId="62" fillId="0" borderId="2" xfId="1" applyFont="1" applyBorder="1" applyAlignment="1" applyProtection="1">
      <alignment horizontal="center" vertical="center" wrapText="1"/>
    </xf>
    <xf numFmtId="0" fontId="62" fillId="0" borderId="2" xfId="0" applyFont="1" applyBorder="1" applyAlignment="1" applyProtection="1">
      <alignment horizontal="center" vertical="center" wrapTex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center" vertical="center"/>
    </xf>
    <xf numFmtId="38" fontId="53" fillId="0" borderId="14" xfId="0" applyNumberFormat="1" applyFont="1" applyBorder="1" applyAlignment="1" applyProtection="1">
      <alignment horizontal="right"/>
      <protection locked="0"/>
    </xf>
    <xf numFmtId="38" fontId="53" fillId="0" borderId="2" xfId="0" applyNumberFormat="1" applyFont="1" applyBorder="1" applyAlignment="1" applyProtection="1">
      <alignment horizontal="right"/>
      <protection locked="0"/>
    </xf>
    <xf numFmtId="38" fontId="53" fillId="0" borderId="2" xfId="0" applyNumberFormat="1" applyFont="1" applyFill="1" applyBorder="1" applyAlignment="1" applyProtection="1">
      <alignment horizontal="right"/>
      <protection locked="0"/>
    </xf>
    <xf numFmtId="38" fontId="53" fillId="3" borderId="26" xfId="0" applyNumberFormat="1" applyFont="1" applyFill="1" applyBorder="1" applyAlignment="1" applyProtection="1">
      <alignment horizontal="right"/>
    </xf>
    <xf numFmtId="38" fontId="53" fillId="3" borderId="18" xfId="0" applyNumberFormat="1" applyFont="1" applyFill="1" applyBorder="1" applyAlignment="1" applyProtection="1">
      <alignment horizontal="right"/>
    </xf>
    <xf numFmtId="0" fontId="60" fillId="0" borderId="2" xfId="0" applyFont="1" applyBorder="1" applyAlignment="1" applyProtection="1">
      <alignment horizontal="center" vertical="center"/>
    </xf>
    <xf numFmtId="38" fontId="53" fillId="0" borderId="3" xfId="0" applyNumberFormat="1" applyFont="1" applyBorder="1" applyAlignment="1" applyProtection="1">
      <alignment horizontal="right"/>
      <protection locked="0"/>
    </xf>
    <xf numFmtId="38" fontId="53" fillId="0" borderId="0" xfId="0" applyNumberFormat="1" applyFont="1" applyBorder="1" applyAlignment="1" applyProtection="1">
      <alignment horizontal="right"/>
      <protection locked="0"/>
    </xf>
    <xf numFmtId="0" fontId="60" fillId="0" borderId="14" xfId="0" applyFont="1" applyBorder="1" applyAlignment="1" applyProtection="1">
      <alignment horizontal="left" vertical="center" indent="1"/>
    </xf>
    <xf numFmtId="38" fontId="53" fillId="0" borderId="3" xfId="0" applyNumberFormat="1" applyFont="1" applyFill="1" applyBorder="1" applyAlignment="1" applyProtection="1">
      <alignment horizontal="right"/>
      <protection locked="0"/>
    </xf>
    <xf numFmtId="38" fontId="53" fillId="6" borderId="3" xfId="0" applyNumberFormat="1" applyFont="1" applyFill="1" applyBorder="1" applyAlignment="1" applyProtection="1">
      <alignment horizontal="right"/>
    </xf>
    <xf numFmtId="38" fontId="53" fillId="0" borderId="14" xfId="0" applyNumberFormat="1" applyFont="1" applyFill="1" applyBorder="1" applyAlignment="1" applyProtection="1">
      <alignment horizontal="right"/>
      <protection locked="0"/>
    </xf>
    <xf numFmtId="38" fontId="53" fillId="6" borderId="26" xfId="0" applyNumberFormat="1" applyFont="1" applyFill="1" applyBorder="1" applyAlignment="1" applyProtection="1">
      <alignment horizontal="right"/>
    </xf>
    <xf numFmtId="38" fontId="53" fillId="0" borderId="4" xfId="0" applyNumberFormat="1" applyFont="1" applyFill="1" applyBorder="1" applyAlignment="1" applyProtection="1">
      <alignment horizontal="right"/>
      <protection locked="0"/>
    </xf>
    <xf numFmtId="38" fontId="53" fillId="0" borderId="26" xfId="0" applyNumberFormat="1" applyFont="1" applyFill="1" applyBorder="1" applyAlignment="1" applyProtection="1">
      <alignment horizontal="right"/>
      <protection locked="0"/>
    </xf>
    <xf numFmtId="38" fontId="53" fillId="6" borderId="4" xfId="0" applyNumberFormat="1" applyFont="1" applyFill="1" applyBorder="1" applyAlignment="1" applyProtection="1">
      <alignment horizontal="right"/>
    </xf>
    <xf numFmtId="38" fontId="53" fillId="0" borderId="4" xfId="0" applyNumberFormat="1" applyFont="1" applyBorder="1" applyAlignment="1" applyProtection="1">
      <alignment horizontal="right"/>
      <protection locked="0"/>
    </xf>
    <xf numFmtId="164" fontId="60" fillId="0" borderId="2" xfId="0" applyNumberFormat="1" applyFont="1" applyFill="1" applyBorder="1" applyAlignment="1" applyProtection="1">
      <alignment horizontal="left" vertical="center"/>
    </xf>
    <xf numFmtId="0" fontId="60" fillId="0" borderId="2" xfId="0" applyFont="1" applyFill="1" applyBorder="1" applyAlignment="1" applyProtection="1">
      <alignment horizontal="center" vertical="center"/>
    </xf>
    <xf numFmtId="38" fontId="53" fillId="6" borderId="18" xfId="0" applyNumberFormat="1" applyFont="1" applyFill="1" applyBorder="1" applyAlignment="1" applyProtection="1">
      <alignment horizontal="right"/>
    </xf>
    <xf numFmtId="0" fontId="55" fillId="0" borderId="0" xfId="0" applyFont="1" applyFill="1" applyAlignment="1" applyProtection="1">
      <alignment vertical="center"/>
    </xf>
    <xf numFmtId="38" fontId="53" fillId="6" borderId="0"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xf>
    <xf numFmtId="38" fontId="53" fillId="0" borderId="12" xfId="0" applyNumberFormat="1" applyFont="1" applyFill="1" applyBorder="1" applyAlignment="1" applyProtection="1">
      <alignment horizontal="right"/>
      <protection locked="0"/>
    </xf>
    <xf numFmtId="38" fontId="53" fillId="0" borderId="13" xfId="0" applyNumberFormat="1" applyFont="1" applyFill="1" applyBorder="1" applyAlignment="1" applyProtection="1">
      <alignment horizontal="right"/>
      <protection locked="0"/>
    </xf>
    <xf numFmtId="0" fontId="60" fillId="0" borderId="11" xfId="0" applyFont="1" applyBorder="1" applyAlignment="1" applyProtection="1">
      <alignment horizontal="left" vertical="center" indent="1"/>
    </xf>
    <xf numFmtId="0" fontId="60" fillId="0" borderId="4" xfId="0" applyFont="1" applyBorder="1" applyAlignment="1" applyProtection="1">
      <alignment horizontal="center" vertical="center"/>
    </xf>
    <xf numFmtId="38" fontId="53" fillId="0" borderId="26" xfId="0" applyNumberFormat="1" applyFont="1" applyBorder="1" applyAlignment="1" applyProtection="1">
      <alignment horizontal="right"/>
      <protection locked="0"/>
    </xf>
    <xf numFmtId="0" fontId="60" fillId="0" borderId="20" xfId="0" applyFont="1" applyBorder="1" applyAlignment="1" applyProtection="1">
      <alignment horizontal="left" vertical="center" indent="1"/>
    </xf>
    <xf numFmtId="0" fontId="60" fillId="0" borderId="14" xfId="0" applyFont="1" applyBorder="1" applyAlignment="1" applyProtection="1">
      <alignment horizontal="left" vertical="center" wrapText="1" indent="1"/>
    </xf>
    <xf numFmtId="38" fontId="53" fillId="0" borderId="4" xfId="0" applyNumberFormat="1" applyFont="1" applyBorder="1" applyAlignment="1" applyProtection="1">
      <alignment horizontal="right"/>
    </xf>
    <xf numFmtId="0" fontId="60" fillId="0" borderId="2" xfId="0" applyFont="1" applyFill="1" applyBorder="1" applyAlignment="1" applyProtection="1">
      <alignment horizontal="left" vertical="center" indent="1"/>
    </xf>
    <xf numFmtId="38" fontId="55" fillId="6" borderId="26" xfId="0" applyNumberFormat="1" applyFont="1" applyFill="1" applyBorder="1" applyAlignment="1">
      <alignment horizontal="right"/>
    </xf>
    <xf numFmtId="0" fontId="60" fillId="0" borderId="16" xfId="0" applyFont="1" applyFill="1" applyBorder="1" applyAlignment="1" applyProtection="1">
      <alignment horizontal="left" vertical="center" indent="1"/>
    </xf>
    <xf numFmtId="0" fontId="60" fillId="0" borderId="10" xfId="0" applyFont="1" applyFill="1" applyBorder="1" applyAlignment="1" applyProtection="1">
      <alignment horizontal="center" vertical="center"/>
    </xf>
    <xf numFmtId="38" fontId="53" fillId="6" borderId="3" xfId="0" applyNumberFormat="1" applyFont="1" applyFill="1" applyBorder="1" applyAlignment="1">
      <alignment horizontal="right"/>
    </xf>
    <xf numFmtId="0" fontId="60" fillId="0" borderId="0" xfId="0" applyFont="1" applyAlignment="1" applyProtection="1">
      <alignment vertical="center"/>
    </xf>
    <xf numFmtId="0" fontId="60" fillId="0" borderId="0" xfId="0" applyFont="1" applyAlignment="1" applyProtection="1">
      <alignment horizontal="center" vertical="center"/>
    </xf>
    <xf numFmtId="38" fontId="55" fillId="0" borderId="0" xfId="0" applyNumberFormat="1" applyFont="1" applyAlignment="1" applyProtection="1">
      <alignment vertical="center"/>
    </xf>
    <xf numFmtId="49" fontId="62" fillId="0" borderId="3" xfId="0" applyNumberFormat="1" applyFont="1" applyBorder="1" applyAlignment="1" applyProtection="1">
      <alignment horizontal="center" vertical="center"/>
    </xf>
    <xf numFmtId="0" fontId="55" fillId="0" borderId="0" xfId="0" applyFont="1" applyAlignment="1" applyProtection="1">
      <alignment horizontal="center" vertical="center"/>
    </xf>
    <xf numFmtId="0" fontId="53" fillId="0" borderId="0" xfId="0" applyFont="1" applyFill="1" applyAlignment="1" applyProtection="1">
      <alignment horizontal="center" vertical="center"/>
    </xf>
    <xf numFmtId="0" fontId="55" fillId="0" borderId="0" xfId="0" applyFont="1" applyFill="1" applyAlignment="1" applyProtection="1">
      <alignment horizontal="center" vertical="center"/>
    </xf>
    <xf numFmtId="38" fontId="53" fillId="3" borderId="21" xfId="0" applyNumberFormat="1" applyFont="1" applyFill="1" applyBorder="1" applyAlignment="1" applyProtection="1">
      <alignment horizontal="right"/>
    </xf>
    <xf numFmtId="38" fontId="53" fillId="3" borderId="0" xfId="0" applyNumberFormat="1" applyFont="1" applyFill="1" applyBorder="1" applyAlignment="1" applyProtection="1">
      <alignment horizontal="right"/>
    </xf>
    <xf numFmtId="38" fontId="53" fillId="3" borderId="3" xfId="0" applyNumberFormat="1" applyFont="1" applyFill="1" applyBorder="1" applyAlignment="1" applyProtection="1">
      <alignment horizontal="right"/>
    </xf>
    <xf numFmtId="38" fontId="53" fillId="3" borderId="13" xfId="0" applyNumberFormat="1" applyFont="1" applyFill="1" applyBorder="1" applyAlignment="1" applyProtection="1">
      <alignment horizontal="right"/>
    </xf>
    <xf numFmtId="38" fontId="53" fillId="3" borderId="2" xfId="0" applyNumberFormat="1" applyFont="1" applyFill="1" applyBorder="1" applyAlignment="1" applyProtection="1">
      <alignment horizontal="right"/>
    </xf>
    <xf numFmtId="3" fontId="55" fillId="0" borderId="0" xfId="0" applyNumberFormat="1" applyFont="1" applyAlignment="1" applyProtection="1">
      <alignment vertical="center"/>
    </xf>
    <xf numFmtId="0" fontId="71" fillId="0" borderId="20" xfId="0" applyFont="1" applyBorder="1" applyAlignment="1" applyProtection="1">
      <alignment horizontal="left" indent="2"/>
    </xf>
    <xf numFmtId="0" fontId="60" fillId="0" borderId="11" xfId="0" applyFont="1" applyBorder="1" applyAlignment="1" applyProtection="1">
      <alignment horizontal="center" vertical="center"/>
    </xf>
    <xf numFmtId="38" fontId="53" fillId="0" borderId="19" xfId="0" applyNumberFormat="1" applyFont="1" applyBorder="1" applyAlignment="1" applyProtection="1">
      <alignment horizontal="right"/>
      <protection locked="0"/>
    </xf>
    <xf numFmtId="38" fontId="53" fillId="0" borderId="11" xfId="0" applyNumberFormat="1" applyFont="1" applyBorder="1" applyAlignment="1" applyProtection="1">
      <alignment horizontal="right"/>
      <protection locked="0"/>
    </xf>
    <xf numFmtId="0" fontId="52" fillId="0" borderId="0" xfId="0" applyFont="1" applyAlignment="1" applyProtection="1">
      <alignment vertical="center"/>
    </xf>
    <xf numFmtId="0" fontId="63" fillId="0" borderId="0" xfId="0" applyFont="1" applyAlignment="1" applyProtection="1">
      <alignment vertical="center"/>
    </xf>
    <xf numFmtId="38" fontId="53" fillId="3" borderId="11" xfId="0" applyNumberFormat="1" applyFont="1" applyFill="1" applyBorder="1" applyAlignment="1" applyProtection="1">
      <alignment horizontal="right"/>
    </xf>
    <xf numFmtId="38" fontId="53" fillId="3" borderId="4" xfId="0" applyNumberFormat="1" applyFont="1" applyFill="1" applyBorder="1" applyAlignment="1" applyProtection="1">
      <alignment horizontal="right"/>
    </xf>
    <xf numFmtId="38" fontId="53" fillId="3" borderId="19" xfId="0" applyNumberFormat="1" applyFont="1" applyFill="1" applyBorder="1" applyAlignment="1" applyProtection="1">
      <alignment horizontal="right"/>
    </xf>
    <xf numFmtId="38" fontId="53" fillId="3" borderId="14" xfId="0" applyNumberFormat="1" applyFont="1" applyFill="1" applyBorder="1" applyAlignment="1" applyProtection="1">
      <alignment horizontal="right"/>
    </xf>
    <xf numFmtId="0" fontId="53" fillId="0" borderId="0" xfId="0" applyFont="1" applyFill="1" applyAlignment="1" applyProtection="1">
      <alignment vertical="center"/>
    </xf>
    <xf numFmtId="0" fontId="60" fillId="0" borderId="4" xfId="0" applyFont="1" applyFill="1" applyBorder="1" applyAlignment="1" applyProtection="1">
      <alignment horizontal="center" vertical="center"/>
    </xf>
    <xf numFmtId="38" fontId="53" fillId="6" borderId="2" xfId="0" applyNumberFormat="1" applyFont="1" applyFill="1" applyBorder="1" applyAlignment="1" applyProtection="1">
      <alignment horizontal="right"/>
    </xf>
    <xf numFmtId="0" fontId="60" fillId="0" borderId="2" xfId="0" applyFont="1" applyFill="1" applyBorder="1" applyAlignment="1" applyProtection="1">
      <alignment horizontal="center" vertical="top"/>
    </xf>
    <xf numFmtId="38" fontId="53" fillId="6" borderId="28" xfId="0" applyNumberFormat="1" applyFont="1" applyFill="1" applyBorder="1" applyAlignment="1" applyProtection="1">
      <alignment horizontal="right"/>
    </xf>
    <xf numFmtId="0" fontId="53" fillId="0" borderId="0" xfId="0" applyFont="1" applyFill="1" applyBorder="1" applyAlignment="1" applyProtection="1">
      <alignment vertical="center"/>
    </xf>
    <xf numFmtId="38" fontId="53" fillId="0" borderId="27" xfId="0" applyNumberFormat="1" applyFont="1" applyFill="1" applyBorder="1" applyAlignment="1" applyProtection="1">
      <alignment horizontal="right"/>
      <protection locked="0"/>
    </xf>
    <xf numFmtId="38" fontId="53" fillId="0" borderId="33" xfId="0" applyNumberFormat="1" applyFont="1" applyFill="1" applyBorder="1" applyAlignment="1" applyProtection="1">
      <alignment horizontal="right"/>
      <protection locked="0"/>
    </xf>
    <xf numFmtId="38" fontId="53" fillId="0" borderId="32" xfId="0" applyNumberFormat="1" applyFont="1" applyFill="1" applyBorder="1" applyAlignment="1" applyProtection="1">
      <alignment horizontal="right"/>
      <protection locked="0"/>
    </xf>
    <xf numFmtId="38" fontId="53" fillId="0" borderId="0" xfId="0" applyNumberFormat="1" applyFont="1" applyAlignment="1" applyProtection="1"/>
    <xf numFmtId="0" fontId="60" fillId="0" borderId="11" xfId="0" applyFont="1" applyFill="1" applyBorder="1" applyAlignment="1" applyProtection="1">
      <alignment horizontal="center" vertical="center"/>
    </xf>
    <xf numFmtId="38" fontId="53" fillId="0" borderId="29" xfId="0" applyNumberFormat="1" applyFont="1" applyFill="1" applyBorder="1" applyAlignment="1" applyProtection="1">
      <alignment horizontal="right"/>
      <protection locked="0"/>
    </xf>
    <xf numFmtId="0" fontId="60" fillId="0" borderId="49" xfId="0" applyFont="1" applyBorder="1" applyAlignment="1" applyProtection="1">
      <alignment horizontal="left" vertical="center" indent="4"/>
    </xf>
    <xf numFmtId="0" fontId="60" fillId="0" borderId="31" xfId="0" applyFont="1" applyBorder="1" applyAlignment="1" applyProtection="1">
      <alignment horizontal="center" vertical="center"/>
    </xf>
    <xf numFmtId="40" fontId="53" fillId="7" borderId="33" xfId="0" applyNumberFormat="1" applyFont="1" applyFill="1" applyBorder="1" applyAlignment="1" applyProtection="1">
      <alignment horizontal="right" vertical="center"/>
    </xf>
    <xf numFmtId="0" fontId="60" fillId="0" borderId="13" xfId="0" applyFont="1" applyBorder="1" applyAlignment="1" applyProtection="1">
      <alignment horizontal="left" vertical="center" indent="4"/>
    </xf>
    <xf numFmtId="9" fontId="53" fillId="7" borderId="33" xfId="0" applyNumberFormat="1" applyFont="1" applyFill="1" applyBorder="1" applyAlignment="1" applyProtection="1">
      <alignment horizontal="right" vertical="center"/>
    </xf>
    <xf numFmtId="1" fontId="52" fillId="0" borderId="4" xfId="0" applyNumberFormat="1" applyFont="1" applyBorder="1" applyAlignment="1" applyProtection="1">
      <alignment horizontal="center" vertical="center" wrapText="1"/>
    </xf>
    <xf numFmtId="3" fontId="52" fillId="0" borderId="4" xfId="0" applyNumberFormat="1" applyFont="1" applyBorder="1" applyAlignment="1" applyProtection="1">
      <alignment horizontal="center" vertical="center" wrapText="1"/>
    </xf>
    <xf numFmtId="3" fontId="53" fillId="3" borderId="4" xfId="0" applyNumberFormat="1" applyFont="1" applyFill="1" applyBorder="1" applyAlignment="1" applyProtection="1">
      <alignment horizontal="center"/>
    </xf>
    <xf numFmtId="3" fontId="55" fillId="3" borderId="11" xfId="0" applyNumberFormat="1" applyFont="1" applyFill="1" applyBorder="1" applyAlignment="1" applyProtection="1">
      <alignment horizontal="center"/>
    </xf>
    <xf numFmtId="38" fontId="55" fillId="3" borderId="4" xfId="0" applyNumberFormat="1" applyFont="1" applyFill="1" applyBorder="1" applyAlignment="1" applyProtection="1">
      <alignment horizontal="center"/>
    </xf>
    <xf numFmtId="3" fontId="55" fillId="3" borderId="4" xfId="0" applyNumberFormat="1" applyFont="1" applyFill="1" applyBorder="1" applyAlignment="1" applyProtection="1">
      <alignment horizontal="center"/>
    </xf>
    <xf numFmtId="0" fontId="60" fillId="0" borderId="14" xfId="0" applyFont="1" applyBorder="1" applyAlignment="1" applyProtection="1">
      <alignment horizontal="center"/>
    </xf>
    <xf numFmtId="38" fontId="53" fillId="0" borderId="0" xfId="0" applyNumberFormat="1" applyFont="1" applyAlignment="1" applyProtection="1">
      <alignment horizontal="right"/>
      <protection locked="0"/>
    </xf>
    <xf numFmtId="0" fontId="60" fillId="0" borderId="2" xfId="0" applyFont="1" applyBorder="1" applyAlignment="1" applyProtection="1">
      <alignment horizontal="center"/>
    </xf>
    <xf numFmtId="0" fontId="60" fillId="0" borderId="2" xfId="0" applyFont="1" applyBorder="1" applyAlignment="1" applyProtection="1">
      <alignment horizontal="center" vertical="center" wrapText="1"/>
    </xf>
    <xf numFmtId="38" fontId="53" fillId="0" borderId="13" xfId="0" applyNumberFormat="1" applyFont="1" applyBorder="1" applyAlignment="1" applyProtection="1">
      <alignment horizontal="right"/>
      <protection locked="0"/>
    </xf>
    <xf numFmtId="38" fontId="55" fillId="0" borderId="0" xfId="0" applyNumberFormat="1" applyFont="1" applyProtection="1"/>
    <xf numFmtId="38" fontId="53" fillId="3" borderId="17" xfId="0" applyNumberFormat="1" applyFont="1" applyFill="1" applyBorder="1" applyAlignment="1" applyProtection="1">
      <alignment horizontal="right"/>
    </xf>
    <xf numFmtId="37" fontId="53" fillId="3" borderId="17" xfId="0" applyNumberFormat="1" applyFont="1" applyFill="1" applyBorder="1" applyAlignment="1" applyProtection="1">
      <alignment horizontal="right"/>
    </xf>
    <xf numFmtId="37" fontId="53" fillId="3" borderId="26" xfId="0" applyNumberFormat="1" applyFont="1" applyFill="1" applyBorder="1" applyAlignment="1" applyProtection="1">
      <alignment horizontal="right"/>
    </xf>
    <xf numFmtId="0" fontId="60" fillId="0" borderId="26" xfId="0" applyFont="1" applyFill="1" applyBorder="1" applyAlignment="1" applyProtection="1">
      <alignment horizontal="center" vertical="center"/>
    </xf>
    <xf numFmtId="0" fontId="60" fillId="0" borderId="2" xfId="0" applyFont="1" applyBorder="1" applyAlignment="1" applyProtection="1">
      <alignment horizontal="center" vertical="top"/>
    </xf>
    <xf numFmtId="0" fontId="60" fillId="0" borderId="26" xfId="0" applyFont="1" applyFill="1" applyBorder="1" applyAlignment="1" applyProtection="1">
      <alignment horizontal="center" vertical="top"/>
    </xf>
    <xf numFmtId="0" fontId="60" fillId="0" borderId="18" xfId="0" applyFont="1" applyFill="1" applyBorder="1" applyAlignment="1" applyProtection="1">
      <alignment horizontal="center" vertical="center"/>
    </xf>
    <xf numFmtId="38" fontId="53" fillId="0" borderId="19" xfId="0" applyNumberFormat="1" applyFont="1" applyFill="1" applyBorder="1" applyAlignment="1" applyProtection="1">
      <alignment horizontal="right"/>
      <protection locked="0"/>
    </xf>
    <xf numFmtId="38" fontId="53" fillId="3" borderId="0" xfId="0" applyNumberFormat="1" applyFont="1" applyFill="1" applyAlignment="1" applyProtection="1">
      <alignment horizontal="right"/>
    </xf>
    <xf numFmtId="1" fontId="60" fillId="0" borderId="2" xfId="0" applyNumberFormat="1" applyFont="1" applyBorder="1" applyAlignment="1" applyProtection="1">
      <alignment horizontal="center" vertical="center"/>
    </xf>
    <xf numFmtId="0" fontId="60" fillId="0" borderId="21" xfId="0" applyFont="1" applyBorder="1" applyAlignment="1" applyProtection="1">
      <alignment horizontal="left" vertical="top" wrapText="1" indent="1"/>
    </xf>
    <xf numFmtId="1" fontId="60" fillId="0" borderId="2" xfId="0" applyNumberFormat="1" applyFont="1" applyBorder="1" applyAlignment="1" applyProtection="1">
      <alignment horizontal="center" vertical="top"/>
    </xf>
    <xf numFmtId="38" fontId="53" fillId="3" borderId="38" xfId="0" applyNumberFormat="1" applyFont="1" applyFill="1" applyBorder="1" applyAlignment="1" applyProtection="1">
      <alignment horizontal="right"/>
    </xf>
    <xf numFmtId="38" fontId="53" fillId="3" borderId="28" xfId="0" applyNumberFormat="1" applyFont="1" applyFill="1" applyBorder="1" applyAlignment="1" applyProtection="1">
      <alignment horizontal="right"/>
    </xf>
    <xf numFmtId="1" fontId="60" fillId="0" borderId="4" xfId="0" applyNumberFormat="1" applyFont="1" applyBorder="1" applyAlignment="1" applyProtection="1">
      <alignment horizontal="center" vertical="center"/>
    </xf>
    <xf numFmtId="1" fontId="60" fillId="0" borderId="128" xfId="0" applyNumberFormat="1" applyFont="1" applyBorder="1" applyAlignment="1" applyProtection="1">
      <alignment horizontal="center" vertical="center"/>
    </xf>
    <xf numFmtId="38" fontId="53" fillId="0" borderId="128" xfId="0" applyNumberFormat="1" applyFont="1" applyBorder="1" applyAlignment="1" applyProtection="1">
      <alignment horizontal="right"/>
      <protection locked="0"/>
    </xf>
    <xf numFmtId="38" fontId="53" fillId="3" borderId="128" xfId="0" applyNumberFormat="1" applyFont="1" applyFill="1" applyBorder="1" applyAlignment="1" applyProtection="1">
      <alignment horizontal="right"/>
    </xf>
    <xf numFmtId="38" fontId="53" fillId="3" borderId="29" xfId="0" applyNumberFormat="1" applyFont="1" applyFill="1" applyBorder="1" applyAlignment="1" applyProtection="1">
      <alignment horizontal="right"/>
    </xf>
    <xf numFmtId="1" fontId="60" fillId="0" borderId="32" xfId="0" applyNumberFormat="1" applyFont="1" applyBorder="1" applyAlignment="1" applyProtection="1">
      <alignment horizontal="center" vertical="center"/>
    </xf>
    <xf numFmtId="38" fontId="53" fillId="0" borderId="32" xfId="0" applyNumberFormat="1" applyFont="1" applyBorder="1" applyAlignment="1" applyProtection="1">
      <alignment horizontal="right"/>
      <protection locked="0"/>
    </xf>
    <xf numFmtId="1" fontId="60" fillId="0" borderId="33" xfId="0" applyNumberFormat="1" applyFont="1" applyBorder="1" applyAlignment="1" applyProtection="1">
      <alignment horizontal="center" vertical="center"/>
    </xf>
    <xf numFmtId="38" fontId="53" fillId="0" borderId="37" xfId="0" applyNumberFormat="1" applyFont="1" applyBorder="1" applyAlignment="1" applyProtection="1">
      <alignment horizontal="right"/>
      <protection locked="0"/>
    </xf>
    <xf numFmtId="38" fontId="53" fillId="0" borderId="33" xfId="0" applyNumberFormat="1" applyFont="1" applyBorder="1" applyAlignment="1" applyProtection="1">
      <alignment horizontal="right"/>
      <protection locked="0"/>
    </xf>
    <xf numFmtId="38" fontId="53" fillId="0" borderId="36" xfId="0" applyNumberFormat="1" applyFont="1" applyFill="1" applyBorder="1" applyAlignment="1" applyProtection="1">
      <alignment horizontal="right"/>
      <protection locked="0"/>
    </xf>
    <xf numFmtId="38" fontId="53" fillId="0" borderId="27" xfId="0" applyNumberFormat="1" applyFont="1" applyBorder="1" applyAlignment="1" applyProtection="1">
      <alignment horizontal="right"/>
      <protection locked="0"/>
    </xf>
    <xf numFmtId="38" fontId="53" fillId="0" borderId="55" xfId="0" applyNumberFormat="1" applyFont="1" applyBorder="1" applyAlignment="1" applyProtection="1">
      <alignment horizontal="right" vertical="center"/>
      <protection locked="0"/>
    </xf>
    <xf numFmtId="38" fontId="53" fillId="0" borderId="32" xfId="0" applyNumberFormat="1" applyFont="1" applyBorder="1" applyAlignment="1" applyProtection="1">
      <alignment horizontal="right" vertical="center"/>
      <protection locked="0"/>
    </xf>
    <xf numFmtId="38" fontId="53" fillId="0" borderId="27" xfId="0" applyNumberFormat="1" applyFont="1" applyFill="1" applyBorder="1" applyAlignment="1" applyProtection="1">
      <alignment horizontal="right" vertical="center"/>
      <protection locked="0"/>
    </xf>
    <xf numFmtId="38" fontId="53" fillId="0" borderId="32" xfId="0" applyNumberFormat="1" applyFont="1" applyFill="1" applyBorder="1" applyAlignment="1" applyProtection="1">
      <alignment horizontal="right" vertical="center"/>
      <protection locked="0"/>
    </xf>
    <xf numFmtId="0" fontId="60" fillId="0" borderId="2" xfId="0" applyFont="1" applyBorder="1" applyAlignment="1" applyProtection="1">
      <alignment horizontal="center" vertical="top" wrapText="1"/>
    </xf>
    <xf numFmtId="38" fontId="53" fillId="3" borderId="39" xfId="0" applyNumberFormat="1" applyFont="1" applyFill="1" applyBorder="1" applyAlignment="1" applyProtection="1">
      <alignment horizontal="right"/>
    </xf>
    <xf numFmtId="38" fontId="53" fillId="0" borderId="2" xfId="0" applyNumberFormat="1" applyFont="1" applyFill="1" applyBorder="1" applyAlignment="1" applyProtection="1">
      <alignment horizontal="right" vertical="center"/>
      <protection locked="0"/>
    </xf>
    <xf numFmtId="38" fontId="53" fillId="6" borderId="2" xfId="0" applyNumberFormat="1" applyFont="1" applyFill="1" applyBorder="1" applyAlignment="1" applyProtection="1">
      <alignment horizontal="right" vertical="center"/>
    </xf>
    <xf numFmtId="0" fontId="60" fillId="0" borderId="26" xfId="0" applyFont="1" applyBorder="1" applyAlignment="1" applyProtection="1">
      <alignment horizontal="center" vertical="center"/>
    </xf>
    <xf numFmtId="0" fontId="60" fillId="0" borderId="131" xfId="0" applyFont="1" applyFill="1" applyBorder="1" applyAlignment="1" applyProtection="1">
      <alignment horizontal="center" vertical="center"/>
    </xf>
    <xf numFmtId="38" fontId="53" fillId="0" borderId="125" xfId="0" applyNumberFormat="1" applyFont="1" applyFill="1" applyBorder="1" applyAlignment="1" applyProtection="1">
      <alignment horizontal="right"/>
      <protection locked="0"/>
    </xf>
    <xf numFmtId="0" fontId="60" fillId="0" borderId="100" xfId="0" applyFont="1" applyFill="1" applyBorder="1" applyAlignment="1" applyProtection="1">
      <alignment horizontal="center" vertical="center"/>
    </xf>
    <xf numFmtId="38" fontId="53" fillId="0" borderId="124" xfId="0" applyNumberFormat="1" applyFont="1" applyFill="1" applyBorder="1" applyAlignment="1" applyProtection="1">
      <alignment horizontal="right"/>
      <protection locked="0"/>
    </xf>
    <xf numFmtId="38" fontId="53" fillId="0" borderId="112" xfId="0" applyNumberFormat="1" applyFont="1" applyFill="1" applyBorder="1" applyAlignment="1" applyProtection="1">
      <alignment horizontal="right"/>
      <protection locked="0"/>
    </xf>
    <xf numFmtId="38" fontId="53" fillId="0" borderId="55" xfId="0" applyNumberFormat="1" applyFont="1" applyFill="1" applyBorder="1" applyAlignment="1" applyProtection="1">
      <alignment horizontal="right"/>
      <protection locked="0"/>
    </xf>
    <xf numFmtId="0" fontId="55" fillId="0" borderId="0" xfId="0" applyFont="1" applyAlignment="1" applyProtection="1"/>
    <xf numFmtId="0" fontId="60" fillId="0" borderId="0" xfId="0" applyFont="1" applyAlignment="1" applyProtection="1">
      <alignment horizontal="left" vertical="center" wrapText="1"/>
    </xf>
    <xf numFmtId="0" fontId="60" fillId="0" borderId="0" xfId="0" applyFont="1" applyAlignment="1" applyProtection="1">
      <alignment horizontal="center" vertical="center" wrapText="1"/>
    </xf>
    <xf numFmtId="0" fontId="55" fillId="0" borderId="0" xfId="0" applyFont="1" applyAlignment="1" applyProtection="1">
      <alignment wrapText="1"/>
    </xf>
    <xf numFmtId="0" fontId="55" fillId="0" borderId="0" xfId="0" applyFont="1" applyAlignment="1"/>
    <xf numFmtId="38" fontId="53" fillId="3" borderId="31" xfId="0" applyNumberFormat="1" applyFont="1" applyFill="1" applyBorder="1" applyAlignment="1" applyProtection="1">
      <alignment horizontal="right" vertical="center"/>
    </xf>
    <xf numFmtId="38" fontId="53" fillId="3" borderId="28" xfId="0" applyNumberFormat="1" applyFont="1" applyFill="1" applyBorder="1" applyAlignment="1" applyProtection="1">
      <alignment horizontal="right" vertical="center"/>
    </xf>
    <xf numFmtId="38" fontId="53" fillId="3" borderId="0" xfId="0" applyNumberFormat="1" applyFont="1" applyFill="1" applyAlignment="1" applyProtection="1">
      <alignment horizontal="right" vertical="center"/>
    </xf>
    <xf numFmtId="38" fontId="53" fillId="3" borderId="26" xfId="0" applyNumberFormat="1" applyFont="1" applyFill="1" applyBorder="1" applyAlignment="1" applyProtection="1">
      <alignment horizontal="right" vertical="center"/>
    </xf>
    <xf numFmtId="49" fontId="60" fillId="0" borderId="3" xfId="0" applyNumberFormat="1" applyFont="1" applyBorder="1" applyAlignment="1">
      <alignment horizontal="center" vertical="center"/>
    </xf>
    <xf numFmtId="49" fontId="52" fillId="0" borderId="3" xfId="0" applyNumberFormat="1" applyFont="1" applyBorder="1" applyAlignment="1">
      <alignment horizontal="center" vertical="center"/>
    </xf>
    <xf numFmtId="49" fontId="53" fillId="0" borderId="3" xfId="0" applyNumberFormat="1" applyFont="1" applyBorder="1" applyAlignment="1">
      <alignment horizontal="center" vertical="center"/>
    </xf>
    <xf numFmtId="49" fontId="62" fillId="0" borderId="26" xfId="0" applyNumberFormat="1" applyFont="1" applyBorder="1" applyAlignment="1">
      <alignment horizontal="center" vertical="center" wrapText="1"/>
    </xf>
    <xf numFmtId="3" fontId="52" fillId="0" borderId="26" xfId="0" applyNumberFormat="1" applyFont="1" applyBorder="1" applyAlignment="1">
      <alignment horizontal="center" vertical="center"/>
    </xf>
    <xf numFmtId="3" fontId="52" fillId="0" borderId="26" xfId="0" applyNumberFormat="1" applyFont="1" applyBorder="1" applyAlignment="1">
      <alignment horizontal="center" vertical="center" wrapText="1"/>
    </xf>
    <xf numFmtId="0" fontId="55" fillId="0" borderId="0" xfId="0" applyFont="1" applyAlignment="1">
      <alignment horizontal="center" vertical="top" wrapText="1"/>
    </xf>
    <xf numFmtId="0" fontId="55" fillId="0" borderId="0" xfId="0" applyFont="1" applyBorder="1" applyAlignment="1">
      <alignment vertical="center"/>
    </xf>
    <xf numFmtId="3" fontId="53" fillId="3" borderId="128" xfId="0" applyNumberFormat="1" applyFont="1" applyFill="1" applyBorder="1" applyAlignment="1">
      <alignment horizontal="center"/>
    </xf>
    <xf numFmtId="3" fontId="53" fillId="3" borderId="26" xfId="0" applyNumberFormat="1" applyFont="1" applyFill="1" applyBorder="1" applyAlignment="1">
      <alignment horizontal="center"/>
    </xf>
    <xf numFmtId="3" fontId="53" fillId="3" borderId="128" xfId="0" applyNumberFormat="1" applyFont="1" applyFill="1" applyBorder="1" applyAlignment="1">
      <alignment horizontal="right"/>
    </xf>
    <xf numFmtId="0" fontId="60" fillId="0" borderId="0" xfId="0" applyFont="1" applyBorder="1" applyAlignment="1"/>
    <xf numFmtId="49" fontId="60" fillId="0" borderId="2" xfId="0" applyNumberFormat="1" applyFont="1" applyBorder="1" applyAlignment="1">
      <alignment horizontal="center" vertical="center"/>
    </xf>
    <xf numFmtId="38" fontId="53" fillId="2" borderId="2" xfId="0" applyNumberFormat="1" applyFont="1" applyFill="1" applyBorder="1" applyAlignment="1">
      <alignment horizontal="right"/>
    </xf>
    <xf numFmtId="38" fontId="53" fillId="3" borderId="26" xfId="0" applyNumberFormat="1" applyFont="1" applyFill="1" applyBorder="1" applyAlignment="1">
      <alignment horizontal="right"/>
    </xf>
    <xf numFmtId="49" fontId="62" fillId="2" borderId="27" xfId="0" applyNumberFormat="1" applyFont="1" applyFill="1" applyBorder="1" applyAlignment="1">
      <alignment horizontal="center" vertical="center"/>
    </xf>
    <xf numFmtId="38" fontId="53" fillId="3" borderId="28" xfId="0" applyNumberFormat="1" applyFont="1" applyFill="1" applyBorder="1" applyAlignment="1">
      <alignment horizontal="right"/>
    </xf>
    <xf numFmtId="0" fontId="60" fillId="0" borderId="0" xfId="0" applyFont="1" applyFill="1" applyBorder="1" applyAlignment="1"/>
    <xf numFmtId="0" fontId="60" fillId="0" borderId="0" xfId="0" applyFont="1" applyFill="1"/>
    <xf numFmtId="3" fontId="62" fillId="3" borderId="13" xfId="0" applyNumberFormat="1" applyFont="1" applyFill="1" applyBorder="1" applyAlignment="1">
      <alignment horizontal="left" vertical="center" wrapText="1" indent="1"/>
    </xf>
    <xf numFmtId="49" fontId="62" fillId="3" borderId="14" xfId="0" applyNumberFormat="1" applyFont="1" applyFill="1" applyBorder="1" applyAlignment="1">
      <alignment horizontal="center" vertical="center"/>
    </xf>
    <xf numFmtId="38" fontId="53" fillId="3" borderId="4" xfId="0" applyNumberFormat="1" applyFont="1" applyFill="1" applyBorder="1" applyAlignment="1">
      <alignment horizontal="right"/>
    </xf>
    <xf numFmtId="164" fontId="62" fillId="3" borderId="126" xfId="0" applyNumberFormat="1" applyFont="1" applyFill="1" applyBorder="1" applyAlignment="1">
      <alignment horizontal="left" vertical="center" wrapText="1" indent="1"/>
    </xf>
    <xf numFmtId="49" fontId="62" fillId="3" borderId="31" xfId="0" applyNumberFormat="1" applyFont="1" applyFill="1" applyBorder="1" applyAlignment="1">
      <alignment horizontal="center" vertical="center"/>
    </xf>
    <xf numFmtId="38" fontId="53" fillId="3" borderId="29" xfId="0" applyNumberFormat="1" applyFont="1" applyFill="1" applyBorder="1" applyAlignment="1">
      <alignment horizontal="right"/>
    </xf>
    <xf numFmtId="49" fontId="60" fillId="0" borderId="3" xfId="0" applyNumberFormat="1" applyFont="1" applyBorder="1" applyAlignment="1">
      <alignment horizontal="center" vertical="center" wrapText="1"/>
    </xf>
    <xf numFmtId="49" fontId="60" fillId="0" borderId="2" xfId="0" applyNumberFormat="1" applyFont="1" applyBorder="1" applyAlignment="1">
      <alignment horizontal="center" vertical="top"/>
    </xf>
    <xf numFmtId="38" fontId="53" fillId="3" borderId="31" xfId="0" applyNumberFormat="1" applyFont="1" applyFill="1" applyBorder="1" applyAlignment="1">
      <alignment horizontal="right"/>
    </xf>
    <xf numFmtId="49" fontId="60" fillId="0" borderId="4" xfId="0" applyNumberFormat="1" applyFont="1" applyBorder="1" applyAlignment="1">
      <alignment horizontal="center" vertical="center"/>
    </xf>
    <xf numFmtId="49" fontId="62" fillId="3" borderId="11" xfId="0" applyNumberFormat="1" applyFont="1" applyFill="1" applyBorder="1" applyAlignment="1">
      <alignment horizontal="center" vertical="center"/>
    </xf>
    <xf numFmtId="49" fontId="60" fillId="0" borderId="33" xfId="0" applyNumberFormat="1" applyFont="1" applyFill="1" applyBorder="1" applyAlignment="1">
      <alignment horizontal="center" vertical="center"/>
    </xf>
    <xf numFmtId="0" fontId="60" fillId="0" borderId="0" xfId="0" applyFont="1" applyAlignment="1">
      <alignment vertical="center"/>
    </xf>
    <xf numFmtId="38" fontId="53" fillId="5" borderId="4" xfId="0" applyNumberFormat="1" applyFont="1" applyFill="1" applyBorder="1" applyAlignment="1" applyProtection="1">
      <alignment horizontal="right"/>
      <protection locked="0"/>
    </xf>
    <xf numFmtId="0" fontId="60" fillId="0" borderId="29" xfId="0" applyFont="1" applyFill="1" applyBorder="1" applyAlignment="1">
      <alignment horizontal="center" vertical="center"/>
    </xf>
    <xf numFmtId="38" fontId="53" fillId="6" borderId="28" xfId="0" applyNumberFormat="1" applyFont="1" applyFill="1" applyBorder="1" applyAlignment="1">
      <alignment horizontal="right"/>
    </xf>
    <xf numFmtId="0" fontId="60" fillId="0" borderId="4" xfId="0" applyFont="1" applyFill="1" applyBorder="1" applyAlignment="1">
      <alignment horizontal="center" vertical="center"/>
    </xf>
    <xf numFmtId="38" fontId="53" fillId="6" borderId="26" xfId="0" applyNumberFormat="1" applyFont="1" applyFill="1" applyBorder="1" applyAlignment="1">
      <alignment horizontal="right"/>
    </xf>
    <xf numFmtId="0" fontId="60" fillId="0" borderId="2" xfId="0" applyFont="1" applyFill="1" applyBorder="1" applyAlignment="1">
      <alignment horizontal="center" vertical="center"/>
    </xf>
    <xf numFmtId="0" fontId="60" fillId="0" borderId="128" xfId="0" applyFont="1" applyFill="1" applyBorder="1" applyAlignment="1">
      <alignment horizontal="center" vertical="center"/>
    </xf>
    <xf numFmtId="38" fontId="53" fillId="0" borderId="128" xfId="0" applyNumberFormat="1" applyFont="1" applyFill="1" applyBorder="1" applyAlignment="1" applyProtection="1">
      <alignment horizontal="right"/>
      <protection locked="0"/>
    </xf>
    <xf numFmtId="38" fontId="53" fillId="6" borderId="4" xfId="0" applyNumberFormat="1" applyFont="1" applyFill="1" applyBorder="1" applyAlignment="1">
      <alignment horizontal="right"/>
    </xf>
    <xf numFmtId="49" fontId="60" fillId="0" borderId="4" xfId="0" applyNumberFormat="1" applyFont="1" applyFill="1" applyBorder="1" applyAlignment="1">
      <alignment horizontal="center" vertical="center"/>
    </xf>
    <xf numFmtId="164" fontId="62" fillId="6" borderId="13" xfId="0" applyNumberFormat="1" applyFont="1" applyFill="1" applyBorder="1" applyAlignment="1">
      <alignment horizontal="left" vertical="center" wrapText="1" indent="1"/>
    </xf>
    <xf numFmtId="49" fontId="62" fillId="6" borderId="14" xfId="0" applyNumberFormat="1" applyFont="1" applyFill="1" applyBorder="1" applyAlignment="1">
      <alignment horizontal="center" vertical="center"/>
    </xf>
    <xf numFmtId="0" fontId="60" fillId="0" borderId="0" xfId="0" applyFont="1" applyAlignment="1"/>
    <xf numFmtId="49" fontId="62" fillId="0" borderId="29" xfId="0" applyNumberFormat="1" applyFont="1" applyFill="1" applyBorder="1" applyAlignment="1">
      <alignment horizontal="center" vertical="center"/>
    </xf>
    <xf numFmtId="3" fontId="62" fillId="0" borderId="13" xfId="0" applyNumberFormat="1" applyFont="1" applyBorder="1" applyAlignment="1">
      <alignment horizontal="left" vertical="top" wrapText="1" indent="2"/>
    </xf>
    <xf numFmtId="49" fontId="60" fillId="0" borderId="21" xfId="0" applyNumberFormat="1" applyFont="1" applyFill="1" applyBorder="1" applyAlignment="1">
      <alignment horizontal="left" vertical="top" indent="1"/>
    </xf>
    <xf numFmtId="38" fontId="53" fillId="0" borderId="21" xfId="0" applyNumberFormat="1" applyFont="1" applyFill="1" applyBorder="1" applyAlignment="1">
      <alignment horizontal="right"/>
    </xf>
    <xf numFmtId="0" fontId="53" fillId="0" borderId="0" xfId="0" applyFont="1" applyAlignment="1">
      <alignment vertical="center"/>
    </xf>
    <xf numFmtId="3" fontId="62" fillId="3" borderId="12" xfId="0" applyNumberFormat="1" applyFont="1" applyFill="1" applyBorder="1" applyAlignment="1">
      <alignment horizontal="left" vertical="center" wrapText="1" indent="1"/>
    </xf>
    <xf numFmtId="164" fontId="62" fillId="3" borderId="13" xfId="0" applyNumberFormat="1" applyFont="1" applyFill="1" applyBorder="1" applyAlignment="1">
      <alignment horizontal="left" vertical="center" wrapText="1" indent="1"/>
    </xf>
    <xf numFmtId="38" fontId="53" fillId="3" borderId="2" xfId="0" applyNumberFormat="1" applyFont="1" applyFill="1" applyBorder="1" applyAlignment="1">
      <alignment horizontal="right"/>
    </xf>
    <xf numFmtId="49" fontId="60" fillId="0" borderId="29" xfId="0" applyNumberFormat="1" applyFont="1" applyFill="1" applyBorder="1" applyAlignment="1">
      <alignment horizontal="center" vertical="center"/>
    </xf>
    <xf numFmtId="38" fontId="53" fillId="0" borderId="29" xfId="0" applyNumberFormat="1" applyFont="1" applyBorder="1" applyAlignment="1" applyProtection="1">
      <alignment horizontal="right"/>
      <protection locked="0"/>
    </xf>
    <xf numFmtId="164" fontId="62" fillId="3" borderId="13" xfId="0" applyNumberFormat="1" applyFont="1" applyFill="1" applyBorder="1" applyAlignment="1" applyProtection="1">
      <alignment horizontal="left" vertical="center" wrapText="1" indent="1"/>
    </xf>
    <xf numFmtId="49" fontId="62" fillId="3" borderId="14" xfId="0" applyNumberFormat="1" applyFont="1" applyFill="1" applyBorder="1" applyAlignment="1" applyProtection="1">
      <alignment horizontal="center" vertical="center"/>
    </xf>
    <xf numFmtId="49" fontId="62" fillId="7" borderId="27" xfId="0" applyNumberFormat="1" applyFont="1" applyFill="1" applyBorder="1" applyAlignment="1">
      <alignment horizontal="center" vertical="center"/>
    </xf>
    <xf numFmtId="3" fontId="62" fillId="6" borderId="17" xfId="0" applyNumberFormat="1" applyFont="1" applyFill="1" applyBorder="1" applyAlignment="1">
      <alignment horizontal="left" vertical="center" wrapText="1" indent="1"/>
    </xf>
    <xf numFmtId="49" fontId="62" fillId="6" borderId="26" xfId="0" applyNumberFormat="1" applyFont="1" applyFill="1" applyBorder="1" applyAlignment="1">
      <alignment horizontal="center" vertical="center"/>
    </xf>
    <xf numFmtId="38" fontId="53" fillId="6" borderId="29" xfId="0" applyNumberFormat="1" applyFont="1" applyFill="1" applyBorder="1" applyAlignment="1">
      <alignment horizontal="right"/>
    </xf>
    <xf numFmtId="3" fontId="62" fillId="0" borderId="13" xfId="0" applyNumberFormat="1" applyFont="1" applyFill="1" applyBorder="1" applyAlignment="1">
      <alignment horizontal="left" vertical="top" wrapText="1" indent="2"/>
    </xf>
    <xf numFmtId="0" fontId="55" fillId="0" borderId="21" xfId="0" applyFont="1" applyFill="1" applyBorder="1" applyAlignment="1">
      <alignment horizontal="left" vertical="top" wrapText="1" indent="2"/>
    </xf>
    <xf numFmtId="0" fontId="55" fillId="0" borderId="0" xfId="0" applyFont="1" applyFill="1" applyBorder="1" applyAlignment="1"/>
    <xf numFmtId="0" fontId="55" fillId="0" borderId="0" xfId="0" applyFont="1" applyFill="1" applyBorder="1"/>
    <xf numFmtId="0" fontId="53" fillId="0" borderId="0" xfId="0" applyFont="1" applyBorder="1" applyAlignment="1"/>
    <xf numFmtId="0" fontId="53" fillId="0" borderId="0" xfId="0" applyFont="1"/>
    <xf numFmtId="3" fontId="62" fillId="3" borderId="126" xfId="0" applyNumberFormat="1" applyFont="1" applyFill="1" applyBorder="1" applyAlignment="1">
      <alignment horizontal="left" vertical="center" wrapText="1" indent="1"/>
    </xf>
    <xf numFmtId="49" fontId="62" fillId="3" borderId="29" xfId="0" applyNumberFormat="1" applyFont="1" applyFill="1" applyBorder="1" applyAlignment="1">
      <alignment horizontal="center" vertical="center"/>
    </xf>
    <xf numFmtId="49" fontId="62" fillId="3" borderId="4" xfId="0" applyNumberFormat="1" applyFont="1" applyFill="1" applyBorder="1" applyAlignment="1">
      <alignment horizontal="center" vertical="top"/>
    </xf>
    <xf numFmtId="49" fontId="62" fillId="3" borderId="2" xfId="0" applyNumberFormat="1" applyFont="1" applyFill="1" applyBorder="1" applyAlignment="1">
      <alignment horizontal="center" vertical="top"/>
    </xf>
    <xf numFmtId="49" fontId="60" fillId="0" borderId="21" xfId="0" applyNumberFormat="1" applyFont="1" applyFill="1" applyBorder="1" applyAlignment="1">
      <alignment horizontal="center" vertical="top"/>
    </xf>
    <xf numFmtId="0" fontId="55" fillId="0" borderId="0" xfId="0" applyFont="1" applyFill="1"/>
    <xf numFmtId="0" fontId="62" fillId="3" borderId="13" xfId="0" applyFont="1" applyFill="1" applyBorder="1" applyAlignment="1">
      <alignment horizontal="left" vertical="center" wrapText="1" indent="1"/>
    </xf>
    <xf numFmtId="49" fontId="62" fillId="3" borderId="127" xfId="0" applyNumberFormat="1" applyFont="1" applyFill="1" applyBorder="1" applyAlignment="1">
      <alignment horizontal="center" vertical="center"/>
    </xf>
    <xf numFmtId="49" fontId="60" fillId="0" borderId="128" xfId="0" applyNumberFormat="1" applyFont="1" applyBorder="1" applyAlignment="1">
      <alignment horizontal="center" vertical="center"/>
    </xf>
    <xf numFmtId="49" fontId="62" fillId="3" borderId="4" xfId="0" applyNumberFormat="1" applyFont="1" applyFill="1" applyBorder="1" applyAlignment="1">
      <alignment horizontal="center" vertical="center"/>
    </xf>
    <xf numFmtId="3" fontId="62" fillId="6" borderId="29" xfId="0" applyNumberFormat="1" applyFont="1" applyFill="1" applyBorder="1" applyAlignment="1">
      <alignment horizontal="left" vertical="center" wrapText="1" indent="1"/>
    </xf>
    <xf numFmtId="49" fontId="62" fillId="6" borderId="29" xfId="0" applyNumberFormat="1" applyFont="1" applyFill="1" applyBorder="1" applyAlignment="1">
      <alignment horizontal="center" vertical="center"/>
    </xf>
    <xf numFmtId="3" fontId="62" fillId="3" borderId="2" xfId="0" applyNumberFormat="1" applyFont="1" applyFill="1" applyBorder="1" applyAlignment="1">
      <alignment horizontal="left" vertical="center" wrapText="1" indent="1"/>
    </xf>
    <xf numFmtId="49" fontId="62" fillId="3" borderId="11" xfId="0" applyNumberFormat="1" applyFont="1" applyFill="1" applyBorder="1" applyAlignment="1">
      <alignment horizontal="center" vertical="center" wrapText="1"/>
    </xf>
    <xf numFmtId="49" fontId="60" fillId="0" borderId="3" xfId="0" applyNumberFormat="1" applyFont="1" applyBorder="1" applyAlignment="1">
      <alignment horizontal="center" vertical="top"/>
    </xf>
    <xf numFmtId="49" fontId="62" fillId="3" borderId="31" xfId="0" applyNumberFormat="1" applyFont="1" applyFill="1" applyBorder="1" applyAlignment="1">
      <alignment horizontal="center" vertical="center" wrapText="1"/>
    </xf>
    <xf numFmtId="49" fontId="60" fillId="0" borderId="2" xfId="0" applyNumberFormat="1" applyFont="1" applyBorder="1" applyAlignment="1">
      <alignment horizontal="center" vertical="center" wrapText="1"/>
    </xf>
    <xf numFmtId="38" fontId="53" fillId="3" borderId="128" xfId="0" applyNumberFormat="1" applyFont="1" applyFill="1" applyBorder="1" applyAlignment="1">
      <alignment horizontal="right"/>
    </xf>
    <xf numFmtId="38" fontId="53" fillId="3" borderId="3" xfId="0" applyNumberFormat="1" applyFont="1" applyFill="1" applyBorder="1" applyAlignment="1">
      <alignment horizontal="right"/>
    </xf>
    <xf numFmtId="164" fontId="62" fillId="3" borderId="17" xfId="0" applyNumberFormat="1" applyFont="1" applyFill="1" applyBorder="1" applyAlignment="1">
      <alignment horizontal="left" vertical="center" wrapText="1" indent="1"/>
    </xf>
    <xf numFmtId="0" fontId="60" fillId="0" borderId="2" xfId="0" applyFont="1" applyBorder="1" applyAlignment="1">
      <alignment horizontal="center" vertical="center"/>
    </xf>
    <xf numFmtId="49" fontId="60" fillId="0" borderId="2" xfId="0" applyNumberFormat="1" applyFont="1" applyFill="1" applyBorder="1" applyAlignment="1">
      <alignment horizontal="center" vertical="center"/>
    </xf>
    <xf numFmtId="3" fontId="62" fillId="0" borderId="126" xfId="0" applyNumberFormat="1" applyFont="1" applyFill="1" applyBorder="1" applyAlignment="1">
      <alignment horizontal="left" vertical="top" wrapText="1" indent="1"/>
    </xf>
    <xf numFmtId="0" fontId="55" fillId="0" borderId="20" xfId="0" applyFont="1" applyFill="1" applyBorder="1" applyAlignment="1">
      <alignment horizontal="left" vertical="top" wrapText="1"/>
    </xf>
    <xf numFmtId="38" fontId="53" fillId="0" borderId="20" xfId="0" applyNumberFormat="1" applyFont="1" applyFill="1" applyBorder="1" applyAlignment="1">
      <alignment horizontal="right"/>
    </xf>
    <xf numFmtId="38" fontId="53" fillId="0" borderId="0" xfId="0" applyNumberFormat="1" applyFont="1" applyFill="1" applyBorder="1" applyAlignment="1">
      <alignment horizontal="right"/>
    </xf>
    <xf numFmtId="0" fontId="62" fillId="6" borderId="12" xfId="0" applyFont="1" applyFill="1" applyBorder="1" applyAlignment="1">
      <alignment horizontal="left" vertical="center" wrapText="1" indent="1"/>
    </xf>
    <xf numFmtId="49" fontId="60" fillId="6"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center"/>
    </xf>
    <xf numFmtId="49" fontId="60" fillId="0" borderId="14" xfId="0" applyNumberFormat="1" applyFont="1" applyFill="1" applyBorder="1" applyAlignment="1">
      <alignment horizontal="center" vertical="top"/>
    </xf>
    <xf numFmtId="164" fontId="62" fillId="3" borderId="13" xfId="0" applyNumberFormat="1" applyFont="1" applyFill="1" applyBorder="1" applyAlignment="1">
      <alignment horizontal="left" vertical="top" wrapText="1" indent="1"/>
    </xf>
    <xf numFmtId="49" fontId="62" fillId="3" borderId="14" xfId="0" applyNumberFormat="1" applyFont="1" applyFill="1" applyBorder="1" applyAlignment="1">
      <alignment horizontal="center" vertical="top"/>
    </xf>
    <xf numFmtId="0" fontId="55" fillId="6" borderId="0" xfId="0" applyFont="1" applyFill="1" applyAlignment="1">
      <alignment vertical="center"/>
    </xf>
    <xf numFmtId="49" fontId="62" fillId="6" borderId="2" xfId="7" applyNumberFormat="1" applyFont="1" applyFill="1" applyBorder="1" applyAlignment="1">
      <alignment horizontal="left" vertical="center" wrapText="1" indent="1"/>
    </xf>
    <xf numFmtId="0" fontId="62" fillId="6" borderId="2" xfId="8" applyNumberFormat="1" applyFont="1" applyFill="1" applyBorder="1" applyAlignment="1">
      <alignment horizontal="center" vertical="top"/>
    </xf>
    <xf numFmtId="38" fontId="53" fillId="6" borderId="0" xfId="8" applyNumberFormat="1" applyFont="1" applyFill="1" applyBorder="1" applyAlignment="1" applyProtection="1">
      <alignment horizontal="right"/>
    </xf>
    <xf numFmtId="38" fontId="53" fillId="6" borderId="26" xfId="8" applyNumberFormat="1" applyFont="1" applyFill="1" applyBorder="1" applyAlignment="1" applyProtection="1">
      <alignment horizontal="right"/>
    </xf>
    <xf numFmtId="38" fontId="53" fillId="0" borderId="2" xfId="8" applyNumberFormat="1" applyFont="1" applyFill="1" applyBorder="1" applyAlignment="1" applyProtection="1">
      <alignment horizontal="right"/>
      <protection locked="0"/>
    </xf>
    <xf numFmtId="38" fontId="53" fillId="0" borderId="2" xfId="6" applyNumberFormat="1" applyFont="1" applyBorder="1" applyProtection="1">
      <protection locked="0"/>
    </xf>
    <xf numFmtId="0" fontId="79" fillId="0" borderId="0" xfId="6" applyFont="1"/>
    <xf numFmtId="0" fontId="60" fillId="0" borderId="17" xfId="0" applyFont="1" applyBorder="1" applyAlignment="1">
      <alignment horizontal="left" vertical="center" wrapText="1"/>
    </xf>
    <xf numFmtId="49" fontId="60" fillId="0" borderId="0" xfId="0" applyNumberFormat="1" applyFont="1" applyAlignment="1">
      <alignment horizontal="center" vertical="center"/>
    </xf>
    <xf numFmtId="0" fontId="55" fillId="0" borderId="0" xfId="0" applyFont="1" applyAlignment="1">
      <alignment horizontal="right" vertical="center"/>
    </xf>
    <xf numFmtId="38" fontId="55" fillId="0" borderId="0" xfId="0" applyNumberFormat="1" applyFont="1" applyAlignment="1">
      <alignment horizontal="right" vertical="center"/>
    </xf>
    <xf numFmtId="38" fontId="55" fillId="0" borderId="0" xfId="0" applyNumberFormat="1" applyFont="1" applyFill="1" applyAlignment="1">
      <alignment horizontal="right" vertical="center"/>
    </xf>
    <xf numFmtId="38" fontId="62" fillId="6" borderId="3" xfId="0" applyNumberFormat="1" applyFont="1" applyFill="1" applyBorder="1" applyAlignment="1">
      <alignment horizontal="center" vertical="center" wrapText="1"/>
    </xf>
    <xf numFmtId="0" fontId="60" fillId="0" borderId="2" xfId="0" applyFont="1" applyBorder="1" applyAlignment="1">
      <alignment horizontal="left" vertical="center" wrapText="1" indent="1"/>
    </xf>
    <xf numFmtId="38" fontId="55" fillId="0" borderId="0" xfId="0" applyNumberFormat="1" applyFont="1"/>
    <xf numFmtId="0" fontId="71" fillId="0" borderId="0" xfId="0" applyFont="1" applyAlignment="1">
      <alignment horizontal="left" indent="2"/>
    </xf>
    <xf numFmtId="0" fontId="71" fillId="0" borderId="0" xfId="0" applyFont="1" applyAlignment="1">
      <alignment horizontal="left"/>
    </xf>
    <xf numFmtId="0" fontId="71" fillId="0" borderId="0" xfId="0" applyFont="1" applyAlignment="1">
      <alignment horizontal="left" vertical="top" indent="2"/>
    </xf>
    <xf numFmtId="0" fontId="71" fillId="0" borderId="0" xfId="0" applyFont="1" applyAlignment="1">
      <alignment horizontal="left" vertical="top"/>
    </xf>
    <xf numFmtId="49" fontId="60" fillId="0" borderId="0" xfId="0" applyNumberFormat="1" applyFont="1" applyFill="1" applyBorder="1" applyAlignment="1" applyProtection="1">
      <alignment horizontal="left" vertical="center"/>
    </xf>
    <xf numFmtId="49" fontId="60" fillId="0" borderId="0" xfId="0" applyNumberFormat="1" applyFont="1" applyAlignment="1" applyProtection="1">
      <alignment horizontal="left" vertical="center"/>
    </xf>
    <xf numFmtId="49" fontId="62" fillId="0" borderId="2" xfId="0" applyNumberFormat="1" applyFont="1" applyFill="1" applyBorder="1" applyAlignment="1" applyProtection="1">
      <alignment horizontal="center" vertical="center" wrapText="1"/>
    </xf>
    <xf numFmtId="49" fontId="60" fillId="0" borderId="13" xfId="0" applyNumberFormat="1" applyFont="1" applyBorder="1" applyAlignment="1" applyProtection="1">
      <alignment horizontal="left" vertical="center" indent="1"/>
    </xf>
    <xf numFmtId="49" fontId="60" fillId="0" borderId="21" xfId="0" applyNumberFormat="1" applyFont="1" applyBorder="1" applyAlignment="1" applyProtection="1">
      <alignment horizontal="left" vertical="center"/>
    </xf>
    <xf numFmtId="38" fontId="53" fillId="0" borderId="2" xfId="0" applyNumberFormat="1" applyFont="1" applyBorder="1" applyAlignment="1" applyProtection="1">
      <alignment horizontal="right" vertical="center"/>
      <protection locked="0"/>
    </xf>
    <xf numFmtId="38" fontId="53" fillId="3" borderId="0" xfId="0" applyNumberFormat="1" applyFont="1" applyFill="1" applyBorder="1" applyAlignment="1" applyProtection="1">
      <alignment horizontal="right" vertical="center"/>
    </xf>
    <xf numFmtId="38" fontId="53" fillId="3" borderId="18" xfId="0" applyNumberFormat="1" applyFont="1" applyFill="1" applyBorder="1" applyAlignment="1" applyProtection="1">
      <alignment horizontal="right" vertical="center"/>
    </xf>
    <xf numFmtId="0" fontId="79" fillId="0" borderId="0" xfId="9" applyFont="1" applyFill="1"/>
    <xf numFmtId="49" fontId="62" fillId="0" borderId="2" xfId="9" applyNumberFormat="1" applyFont="1" applyFill="1" applyBorder="1" applyAlignment="1">
      <alignment horizontal="center" vertical="center" wrapText="1"/>
    </xf>
    <xf numFmtId="0" fontId="55" fillId="0" borderId="0" xfId="9" applyFont="1" applyFill="1"/>
    <xf numFmtId="164" fontId="60" fillId="0" borderId="2" xfId="9" applyNumberFormat="1" applyFont="1" applyFill="1" applyBorder="1" applyAlignment="1" applyProtection="1">
      <alignment horizontal="left" vertical="center"/>
      <protection locked="0"/>
    </xf>
    <xf numFmtId="177" fontId="60" fillId="0" borderId="2" xfId="9" applyNumberFormat="1" applyFont="1" applyFill="1" applyBorder="1" applyAlignment="1" applyProtection="1">
      <alignment horizontal="right"/>
      <protection locked="0"/>
    </xf>
    <xf numFmtId="38" fontId="53" fillId="0" borderId="2" xfId="9" applyNumberFormat="1" applyFont="1" applyFill="1" applyBorder="1" applyAlignment="1" applyProtection="1">
      <alignment horizontal="right"/>
      <protection locked="0"/>
    </xf>
    <xf numFmtId="3" fontId="53" fillId="0" borderId="2" xfId="9" applyNumberFormat="1" applyFont="1" applyFill="1" applyBorder="1" applyAlignment="1" applyProtection="1">
      <alignment horizontal="right" vertical="center"/>
      <protection locked="0"/>
    </xf>
    <xf numFmtId="0" fontId="55" fillId="0" borderId="0" xfId="9" applyFont="1" applyFill="1" applyAlignment="1"/>
    <xf numFmtId="0" fontId="60" fillId="0" borderId="0" xfId="9" applyFont="1" applyFill="1" applyAlignment="1"/>
    <xf numFmtId="38" fontId="53" fillId="0" borderId="2" xfId="9" applyNumberFormat="1" applyFont="1" applyFill="1" applyBorder="1" applyAlignment="1" applyProtection="1">
      <alignment horizontal="right" vertical="center"/>
      <protection locked="0"/>
    </xf>
    <xf numFmtId="0" fontId="79" fillId="0" borderId="0" xfId="9" applyFont="1" applyFill="1" applyAlignment="1">
      <alignment vertical="top"/>
    </xf>
    <xf numFmtId="0" fontId="53" fillId="0" borderId="2" xfId="0" applyFont="1" applyFill="1" applyBorder="1" applyAlignment="1" applyProtection="1">
      <alignment horizontal="right"/>
      <protection locked="0"/>
    </xf>
    <xf numFmtId="0" fontId="53" fillId="0" borderId="2" xfId="9" applyFont="1" applyFill="1" applyBorder="1" applyAlignment="1" applyProtection="1">
      <alignment horizontal="right" vertical="top"/>
      <protection locked="0"/>
    </xf>
    <xf numFmtId="38" fontId="53" fillId="0" borderId="2" xfId="9" applyNumberFormat="1" applyFont="1" applyFill="1" applyBorder="1" applyAlignment="1" applyProtection="1">
      <alignment horizontal="right" vertical="top"/>
      <protection locked="0"/>
    </xf>
    <xf numFmtId="38" fontId="53" fillId="0" borderId="2" xfId="9" quotePrefix="1" applyNumberFormat="1" applyFont="1" applyFill="1" applyBorder="1" applyAlignment="1" applyProtection="1">
      <alignment horizontal="right"/>
      <protection locked="0"/>
    </xf>
    <xf numFmtId="0" fontId="60" fillId="0" borderId="0" xfId="9" applyFont="1" applyFill="1" applyBorder="1" applyAlignment="1"/>
    <xf numFmtId="38" fontId="53" fillId="6" borderId="2" xfId="9" applyNumberFormat="1" applyFont="1" applyFill="1" applyBorder="1" applyAlignment="1" applyProtection="1">
      <alignment horizontal="right"/>
    </xf>
    <xf numFmtId="0" fontId="79" fillId="0" borderId="0" xfId="9" applyFont="1" applyFill="1" applyAlignment="1"/>
    <xf numFmtId="0" fontId="60" fillId="0" borderId="0" xfId="9" applyFont="1" applyFill="1" applyAlignment="1">
      <alignment vertical="top"/>
    </xf>
    <xf numFmtId="0" fontId="60" fillId="0" borderId="0" xfId="9" applyFont="1" applyFill="1" applyAlignment="1">
      <alignment horizontal="left" indent="1"/>
    </xf>
    <xf numFmtId="49" fontId="60" fillId="0" borderId="0" xfId="9" applyNumberFormat="1" applyFont="1" applyFill="1" applyAlignment="1">
      <alignment horizontal="right" vertical="center"/>
    </xf>
    <xf numFmtId="0" fontId="60" fillId="0" borderId="0" xfId="9" applyFont="1" applyFill="1" applyAlignment="1">
      <alignment horizontal="left" vertical="center" indent="1"/>
    </xf>
    <xf numFmtId="0" fontId="60" fillId="0" borderId="0" xfId="9" applyFont="1" applyFill="1" applyAlignment="1">
      <alignment vertical="center"/>
    </xf>
    <xf numFmtId="0" fontId="60" fillId="0" borderId="0" xfId="9" applyFont="1" applyFill="1" applyAlignment="1">
      <alignment horizontal="left" vertical="top" indent="1"/>
    </xf>
    <xf numFmtId="0" fontId="60" fillId="0" borderId="0" xfId="9" applyFont="1" applyFill="1" applyAlignment="1">
      <alignment horizontal="left"/>
    </xf>
    <xf numFmtId="0" fontId="79" fillId="0" borderId="0" xfId="9" applyFont="1" applyFill="1" applyBorder="1" applyAlignment="1">
      <alignment horizontal="left" vertical="center"/>
    </xf>
    <xf numFmtId="0" fontId="60" fillId="0" borderId="0" xfId="9" applyFont="1" applyFill="1" applyBorder="1" applyAlignment="1">
      <alignment horizontal="left"/>
    </xf>
    <xf numFmtId="49" fontId="60" fillId="0" borderId="0" xfId="9" applyNumberFormat="1" applyFont="1" applyFill="1" applyBorder="1" applyAlignment="1">
      <alignment horizontal="right"/>
    </xf>
    <xf numFmtId="0" fontId="55" fillId="0" borderId="15" xfId="9" applyFont="1" applyFill="1" applyBorder="1" applyAlignment="1" applyProtection="1">
      <protection locked="0"/>
    </xf>
    <xf numFmtId="49" fontId="60" fillId="0" borderId="0" xfId="9" applyNumberFormat="1" applyFont="1" applyFill="1" applyAlignment="1">
      <alignment horizontal="left" vertical="center"/>
    </xf>
    <xf numFmtId="49" fontId="71" fillId="0" borderId="0" xfId="9" applyNumberFormat="1" applyFont="1" applyFill="1" applyAlignment="1">
      <alignment horizontal="left" vertical="center"/>
    </xf>
    <xf numFmtId="0" fontId="62" fillId="0" borderId="9" xfId="0" applyFont="1" applyBorder="1" applyAlignment="1" applyProtection="1">
      <alignment horizontal="center" vertical="center" wrapText="1"/>
    </xf>
    <xf numFmtId="0" fontId="62" fillId="0" borderId="22" xfId="0" applyFont="1" applyFill="1" applyBorder="1" applyAlignment="1" applyProtection="1">
      <alignment horizontal="center" vertical="center"/>
    </xf>
    <xf numFmtId="0" fontId="62" fillId="0" borderId="22" xfId="0" applyFont="1" applyFill="1" applyBorder="1" applyAlignment="1" applyProtection="1">
      <alignment horizontal="center" vertical="center" wrapText="1"/>
    </xf>
    <xf numFmtId="0" fontId="55" fillId="0" borderId="7" xfId="0" applyFont="1" applyBorder="1" applyAlignment="1" applyProtection="1">
      <alignment vertical="center"/>
    </xf>
    <xf numFmtId="38" fontId="53" fillId="0" borderId="22" xfId="0" applyNumberFormat="1" applyFont="1" applyBorder="1" applyAlignment="1" applyProtection="1">
      <alignment vertical="center"/>
      <protection locked="0"/>
    </xf>
    <xf numFmtId="38" fontId="53" fillId="0" borderId="22" xfId="0" applyNumberFormat="1" applyFont="1" applyFill="1" applyBorder="1" applyAlignment="1" applyProtection="1">
      <alignment horizontal="right" vertical="center"/>
      <protection locked="0"/>
    </xf>
    <xf numFmtId="0" fontId="55" fillId="6" borderId="7" xfId="0" applyFont="1" applyFill="1" applyBorder="1" applyAlignment="1" applyProtection="1">
      <alignment vertical="center"/>
    </xf>
    <xf numFmtId="38" fontId="53" fillId="6" borderId="45" xfId="0" applyNumberFormat="1" applyFont="1" applyFill="1" applyBorder="1" applyAlignment="1" applyProtection="1">
      <alignment vertical="center"/>
    </xf>
    <xf numFmtId="38" fontId="53" fillId="6" borderId="22" xfId="0" applyNumberFormat="1" applyFont="1" applyFill="1" applyBorder="1" applyAlignment="1" applyProtection="1">
      <alignment vertical="center"/>
    </xf>
    <xf numFmtId="38" fontId="53" fillId="6" borderId="45" xfId="0" applyNumberFormat="1" applyFont="1" applyFill="1" applyBorder="1" applyAlignment="1" applyProtection="1">
      <alignment horizontal="right" vertical="center"/>
    </xf>
    <xf numFmtId="49" fontId="60" fillId="0" borderId="7" xfId="0" applyNumberFormat="1" applyFont="1" applyBorder="1" applyAlignment="1" applyProtection="1">
      <alignment horizontal="center" vertical="center" wrapText="1"/>
    </xf>
    <xf numFmtId="38" fontId="53" fillId="6" borderId="8" xfId="0" applyNumberFormat="1" applyFont="1" applyFill="1" applyBorder="1" applyAlignment="1" applyProtection="1">
      <alignment vertical="center"/>
    </xf>
    <xf numFmtId="38" fontId="53" fillId="0" borderId="22" xfId="0" applyNumberFormat="1" applyFont="1" applyFill="1" applyBorder="1" applyAlignment="1" applyProtection="1">
      <alignment vertical="center"/>
      <protection locked="0"/>
    </xf>
    <xf numFmtId="38" fontId="53" fillId="6" borderId="8" xfId="0" applyNumberFormat="1" applyFont="1" applyFill="1" applyBorder="1" applyAlignment="1" applyProtection="1">
      <alignment horizontal="right" vertical="center"/>
    </xf>
    <xf numFmtId="0" fontId="60" fillId="0" borderId="46" xfId="0" applyFont="1" applyBorder="1" applyAlignment="1" applyProtection="1">
      <alignment horizontal="left" indent="1"/>
    </xf>
    <xf numFmtId="0" fontId="60" fillId="0" borderId="6" xfId="0" applyFont="1" applyBorder="1" applyAlignment="1" applyProtection="1">
      <alignment horizontal="left" indent="1"/>
    </xf>
    <xf numFmtId="0" fontId="55" fillId="0" borderId="7" xfId="0" applyFont="1" applyBorder="1" applyAlignment="1">
      <alignment horizontal="left" indent="1"/>
    </xf>
    <xf numFmtId="49" fontId="60" fillId="0" borderId="7" xfId="0" applyNumberFormat="1" applyFont="1" applyBorder="1" applyAlignment="1" applyProtection="1">
      <alignment horizontal="center" vertical="center"/>
    </xf>
    <xf numFmtId="0" fontId="60" fillId="0" borderId="46" xfId="0" applyFont="1" applyBorder="1" applyAlignment="1" applyProtection="1">
      <alignment horizontal="left" vertical="center" indent="1"/>
    </xf>
    <xf numFmtId="0" fontId="60" fillId="0" borderId="6" xfId="0" applyFont="1" applyBorder="1" applyAlignment="1" applyProtection="1">
      <alignment horizontal="left" vertical="center" wrapText="1" indent="1"/>
    </xf>
    <xf numFmtId="0" fontId="55" fillId="0" borderId="7" xfId="0" applyFont="1" applyBorder="1" applyAlignment="1">
      <alignment horizontal="left" wrapText="1" indent="1"/>
    </xf>
    <xf numFmtId="38" fontId="53" fillId="6" borderId="22"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vertical="center"/>
    </xf>
    <xf numFmtId="49" fontId="60" fillId="0" borderId="6" xfId="0" applyNumberFormat="1" applyFont="1" applyBorder="1" applyAlignment="1" applyProtection="1">
      <alignment horizontal="center" vertical="center"/>
    </xf>
    <xf numFmtId="38" fontId="53" fillId="0" borderId="7" xfId="0" applyNumberFormat="1" applyFont="1" applyBorder="1" applyAlignment="1" applyProtection="1">
      <alignment vertical="center"/>
      <protection locked="0"/>
    </xf>
    <xf numFmtId="49" fontId="60" fillId="6" borderId="59" xfId="0" applyNumberFormat="1" applyFont="1" applyFill="1" applyBorder="1" applyAlignment="1" applyProtection="1">
      <alignment horizontal="center" vertical="center"/>
    </xf>
    <xf numFmtId="0" fontId="53" fillId="6" borderId="42" xfId="0" applyFont="1" applyFill="1" applyBorder="1" applyAlignment="1" applyProtection="1">
      <alignment horizontal="right" vertical="center"/>
    </xf>
    <xf numFmtId="0" fontId="53" fillId="6" borderId="43" xfId="0" applyFont="1" applyFill="1" applyBorder="1" applyAlignment="1" applyProtection="1">
      <alignment horizontal="right" vertical="center"/>
    </xf>
    <xf numFmtId="0" fontId="53" fillId="6" borderId="40" xfId="0" applyFont="1" applyFill="1" applyBorder="1" applyAlignment="1" applyProtection="1">
      <alignment horizontal="right" vertical="center"/>
    </xf>
    <xf numFmtId="49" fontId="60" fillId="0" borderId="22" xfId="0" applyNumberFormat="1" applyFont="1" applyBorder="1" applyAlignment="1" applyProtection="1">
      <alignment horizontal="center" vertical="center"/>
    </xf>
    <xf numFmtId="49" fontId="60" fillId="3" borderId="22" xfId="0" applyNumberFormat="1" applyFont="1" applyFill="1" applyBorder="1" applyAlignment="1" applyProtection="1">
      <alignment horizontal="center" vertical="center"/>
    </xf>
    <xf numFmtId="38" fontId="53" fillId="3" borderId="45" xfId="0" applyNumberFormat="1" applyFont="1" applyFill="1" applyBorder="1" applyAlignment="1" applyProtection="1">
      <alignment vertical="center"/>
    </xf>
    <xf numFmtId="38" fontId="53" fillId="3" borderId="44" xfId="0" applyNumberFormat="1" applyFont="1" applyFill="1" applyBorder="1" applyAlignment="1" applyProtection="1">
      <alignment vertical="center"/>
    </xf>
    <xf numFmtId="38" fontId="53" fillId="3" borderId="8" xfId="0" applyNumberFormat="1" applyFont="1" applyFill="1" applyBorder="1" applyAlignment="1" applyProtection="1">
      <alignment horizontal="right" vertical="center"/>
    </xf>
    <xf numFmtId="38" fontId="53" fillId="3" borderId="44" xfId="0" applyNumberFormat="1" applyFont="1" applyFill="1" applyBorder="1" applyAlignment="1" applyProtection="1">
      <alignment horizontal="right" vertical="center"/>
    </xf>
    <xf numFmtId="38" fontId="53" fillId="6" borderId="44" xfId="0" applyNumberFormat="1" applyFont="1" applyFill="1" applyBorder="1" applyAlignment="1" applyProtection="1">
      <alignment horizontal="right" vertical="center"/>
    </xf>
    <xf numFmtId="38" fontId="53" fillId="3" borderId="8" xfId="0" applyNumberFormat="1" applyFont="1" applyFill="1" applyBorder="1" applyAlignment="1" applyProtection="1">
      <alignment vertical="center"/>
    </xf>
    <xf numFmtId="38" fontId="53" fillId="0" borderId="8" xfId="0" applyNumberFormat="1" applyFont="1" applyFill="1" applyBorder="1" applyAlignment="1" applyProtection="1">
      <alignment horizontal="right" vertical="center"/>
      <protection locked="0"/>
    </xf>
    <xf numFmtId="0" fontId="62" fillId="0" borderId="46" xfId="0" applyFont="1" applyFill="1" applyBorder="1" applyAlignment="1">
      <alignment horizontal="left" indent="2"/>
    </xf>
    <xf numFmtId="0" fontId="62" fillId="0" borderId="6" xfId="0" applyFont="1" applyFill="1" applyBorder="1" applyAlignment="1" applyProtection="1">
      <alignment horizontal="left" vertical="center"/>
    </xf>
    <xf numFmtId="0" fontId="55" fillId="0" borderId="7" xfId="0" applyFont="1" applyBorder="1" applyAlignment="1" applyProtection="1"/>
    <xf numFmtId="0" fontId="60" fillId="0" borderId="22" xfId="0" applyFont="1" applyFill="1" applyBorder="1" applyAlignment="1">
      <alignment horizontal="center" wrapText="1"/>
    </xf>
    <xf numFmtId="38" fontId="53" fillId="0" borderId="8" xfId="0" applyNumberFormat="1" applyFont="1" applyFill="1" applyBorder="1" applyAlignment="1" applyProtection="1">
      <alignment vertical="center"/>
      <protection locked="0"/>
    </xf>
    <xf numFmtId="0" fontId="53" fillId="0" borderId="50" xfId="0" applyFont="1" applyBorder="1" applyAlignment="1" applyProtection="1">
      <alignment vertical="center"/>
    </xf>
    <xf numFmtId="0" fontId="55" fillId="0" borderId="9" xfId="0" applyFont="1" applyBorder="1" applyProtection="1"/>
    <xf numFmtId="0" fontId="55" fillId="0" borderId="40" xfId="0" applyFont="1" applyBorder="1" applyProtection="1"/>
    <xf numFmtId="0" fontId="63" fillId="0" borderId="0" xfId="0" applyFont="1" applyBorder="1" applyAlignment="1" applyProtection="1">
      <alignment horizontal="center"/>
    </xf>
    <xf numFmtId="0" fontId="63" fillId="0" borderId="22" xfId="0" applyFont="1" applyBorder="1" applyAlignment="1" applyProtection="1">
      <alignment horizontal="center"/>
      <protection locked="0"/>
    </xf>
    <xf numFmtId="0" fontId="60" fillId="0" borderId="0" xfId="0" applyFont="1" applyAlignment="1" applyProtection="1">
      <alignment horizontal="left" vertical="center" indent="1"/>
    </xf>
    <xf numFmtId="0" fontId="60" fillId="0" borderId="5" xfId="0" applyFont="1" applyBorder="1" applyAlignment="1" applyProtection="1">
      <alignment vertical="center"/>
    </xf>
    <xf numFmtId="0" fontId="60" fillId="0" borderId="0" xfId="0" applyFont="1" applyAlignment="1" applyProtection="1">
      <alignment horizontal="left" indent="1"/>
    </xf>
    <xf numFmtId="0" fontId="60" fillId="0" borderId="22" xfId="0" applyFont="1" applyBorder="1" applyAlignment="1" applyProtection="1">
      <alignment horizontal="left" vertical="center"/>
    </xf>
    <xf numFmtId="0" fontId="71" fillId="0" borderId="5" xfId="0" applyFont="1" applyBorder="1" applyAlignment="1" applyProtection="1"/>
    <xf numFmtId="0" fontId="53" fillId="0" borderId="40" xfId="0" applyFont="1" applyBorder="1" applyAlignment="1" applyProtection="1">
      <alignment vertical="center"/>
    </xf>
    <xf numFmtId="0" fontId="71" fillId="0" borderId="5" xfId="0" applyFont="1" applyBorder="1" applyAlignment="1" applyProtection="1">
      <alignment vertical="top"/>
    </xf>
    <xf numFmtId="0" fontId="55" fillId="6" borderId="6" xfId="0" applyFont="1" applyFill="1" applyBorder="1" applyProtection="1"/>
    <xf numFmtId="0" fontId="53" fillId="6" borderId="22" xfId="0" applyFont="1" applyFill="1" applyBorder="1" applyAlignment="1" applyProtection="1">
      <alignment vertical="center"/>
    </xf>
    <xf numFmtId="0" fontId="92" fillId="0" borderId="0" xfId="0" applyFont="1" applyAlignment="1" applyProtection="1">
      <alignment horizontal="left" indent="2"/>
    </xf>
    <xf numFmtId="0" fontId="60" fillId="0" borderId="6" xfId="0" applyFont="1" applyBorder="1" applyAlignment="1" applyProtection="1">
      <alignment vertical="center"/>
    </xf>
    <xf numFmtId="0" fontId="60" fillId="0" borderId="7" xfId="0" applyFont="1" applyBorder="1" applyAlignment="1" applyProtection="1">
      <alignment vertical="center"/>
    </xf>
    <xf numFmtId="0" fontId="60" fillId="0" borderId="6" xfId="0" applyFont="1" applyBorder="1" applyAlignment="1" applyProtection="1">
      <alignment horizontal="left" vertical="center" indent="1"/>
    </xf>
    <xf numFmtId="0" fontId="92" fillId="0" borderId="0" xfId="0" applyFont="1" applyAlignment="1" applyProtection="1">
      <alignment horizontal="left" vertical="top"/>
    </xf>
    <xf numFmtId="0" fontId="60" fillId="0" borderId="0" xfId="0" applyFont="1" applyAlignment="1" applyProtection="1">
      <alignment vertical="top"/>
    </xf>
    <xf numFmtId="0" fontId="55" fillId="0" borderId="0" xfId="0" applyFont="1" applyAlignment="1" applyProtection="1">
      <alignment vertical="top"/>
    </xf>
    <xf numFmtId="0" fontId="55" fillId="0" borderId="0" xfId="0" applyFont="1" applyBorder="1" applyAlignment="1" applyProtection="1">
      <alignment vertical="top"/>
    </xf>
    <xf numFmtId="0" fontId="62" fillId="6" borderId="46" xfId="0" applyFont="1" applyFill="1" applyBorder="1" applyAlignment="1" applyProtection="1">
      <alignment vertical="center"/>
    </xf>
    <xf numFmtId="0" fontId="77" fillId="0" borderId="50" xfId="0" applyFont="1" applyFill="1" applyBorder="1" applyAlignment="1" applyProtection="1">
      <alignment horizontal="left" indent="2"/>
    </xf>
    <xf numFmtId="0" fontId="55" fillId="0" borderId="9" xfId="0" applyFont="1" applyBorder="1" applyAlignment="1">
      <alignment horizontal="left" vertical="center"/>
    </xf>
    <xf numFmtId="0" fontId="55" fillId="0" borderId="9" xfId="0" applyFont="1" applyFill="1" applyBorder="1" applyAlignment="1" applyProtection="1">
      <alignment vertical="center"/>
    </xf>
    <xf numFmtId="0" fontId="52" fillId="0" borderId="9" xfId="0" applyFont="1" applyFill="1" applyBorder="1" applyAlignment="1" applyProtection="1">
      <alignment horizontal="left" vertical="center"/>
    </xf>
    <xf numFmtId="0" fontId="55" fillId="0" borderId="9" xfId="0" applyFont="1" applyFill="1" applyBorder="1" applyAlignment="1">
      <alignment horizontal="left" vertical="center"/>
    </xf>
    <xf numFmtId="0" fontId="62" fillId="0" borderId="50" xfId="0" applyFont="1" applyBorder="1" applyAlignment="1" applyProtection="1">
      <alignment horizontal="center" vertical="center" wrapText="1"/>
    </xf>
    <xf numFmtId="0" fontId="62" fillId="0" borderId="8" xfId="0" applyFont="1" applyBorder="1" applyAlignment="1" applyProtection="1">
      <alignment horizontal="center" vertical="center" wrapText="1"/>
    </xf>
    <xf numFmtId="0" fontId="52" fillId="0" borderId="8" xfId="0" applyFont="1" applyBorder="1" applyAlignment="1" applyProtection="1">
      <alignment horizontal="center" vertical="center" wrapText="1"/>
    </xf>
    <xf numFmtId="0" fontId="55" fillId="0" borderId="0" xfId="0" applyFont="1" applyAlignment="1" applyProtection="1">
      <alignment horizontal="center" vertical="center" wrapText="1"/>
    </xf>
    <xf numFmtId="38" fontId="53" fillId="0" borderId="44" xfId="0" applyNumberFormat="1" applyFont="1" applyFill="1" applyBorder="1" applyAlignment="1" applyProtection="1">
      <alignment horizontal="right" vertical="center"/>
      <protection locked="0"/>
    </xf>
    <xf numFmtId="0" fontId="62" fillId="6" borderId="44" xfId="0" applyFont="1" applyFill="1" applyBorder="1" applyAlignment="1" applyProtection="1">
      <alignment horizontal="center" vertical="center" wrapText="1"/>
    </xf>
    <xf numFmtId="38" fontId="62" fillId="6" borderId="44" xfId="0" quotePrefix="1" applyNumberFormat="1" applyFont="1" applyFill="1" applyBorder="1" applyAlignment="1" applyProtection="1">
      <alignment horizontal="center" vertical="center"/>
    </xf>
    <xf numFmtId="49" fontId="53" fillId="6" borderId="45" xfId="0" applyNumberFormat="1" applyFont="1" applyFill="1" applyBorder="1" applyAlignment="1" applyProtection="1">
      <alignment horizontal="right" vertical="center"/>
    </xf>
    <xf numFmtId="49" fontId="53" fillId="6" borderId="44" xfId="0" applyNumberFormat="1" applyFont="1" applyFill="1" applyBorder="1" applyAlignment="1" applyProtection="1">
      <alignment horizontal="right" vertical="center"/>
    </xf>
    <xf numFmtId="0" fontId="60" fillId="0" borderId="22" xfId="0" applyFont="1" applyBorder="1" applyAlignment="1" applyProtection="1">
      <alignment horizontal="center" vertical="center"/>
    </xf>
    <xf numFmtId="38" fontId="53" fillId="0" borderId="8" xfId="0" applyNumberFormat="1" applyFont="1" applyBorder="1" applyAlignment="1" applyProtection="1">
      <alignment horizontal="right" vertical="center"/>
      <protection locked="0"/>
    </xf>
    <xf numFmtId="49" fontId="53" fillId="3" borderId="8" xfId="0" applyNumberFormat="1" applyFont="1" applyFill="1" applyBorder="1" applyAlignment="1" applyProtection="1">
      <alignment horizontal="right" vertical="center"/>
    </xf>
    <xf numFmtId="38" fontId="62" fillId="6" borderId="44" xfId="0" applyNumberFormat="1" applyFont="1" applyFill="1" applyBorder="1" applyAlignment="1" applyProtection="1">
      <alignment horizontal="center" vertical="center"/>
    </xf>
    <xf numFmtId="38" fontId="53" fillId="0" borderId="22" xfId="0" applyNumberFormat="1" applyFont="1" applyBorder="1" applyAlignment="1" applyProtection="1">
      <alignment horizontal="right" vertical="center"/>
      <protection locked="0"/>
    </xf>
    <xf numFmtId="0" fontId="60" fillId="0" borderId="46" xfId="0" applyFont="1" applyBorder="1" applyAlignment="1" applyProtection="1">
      <alignment horizontal="left" vertical="center" wrapText="1" indent="1"/>
    </xf>
    <xf numFmtId="38" fontId="53" fillId="0" borderId="22" xfId="0" applyNumberFormat="1" applyFont="1" applyBorder="1" applyAlignment="1" applyProtection="1">
      <alignment horizontal="right"/>
      <protection locked="0"/>
    </xf>
    <xf numFmtId="38" fontId="53" fillId="0" borderId="22" xfId="0" applyNumberFormat="1" applyFont="1" applyFill="1" applyBorder="1" applyAlignment="1" applyProtection="1">
      <alignment horizontal="right"/>
      <protection locked="0"/>
    </xf>
    <xf numFmtId="0" fontId="60" fillId="0" borderId="46" xfId="0" applyFont="1" applyBorder="1" applyAlignment="1" applyProtection="1">
      <alignment horizontal="left" vertical="center" wrapText="1" indent="2"/>
    </xf>
    <xf numFmtId="49" fontId="62" fillId="6" borderId="44" xfId="0" applyNumberFormat="1" applyFont="1" applyFill="1" applyBorder="1" applyAlignment="1" applyProtection="1">
      <alignment horizontal="center" vertical="center"/>
    </xf>
    <xf numFmtId="38" fontId="53" fillId="6" borderId="43" xfId="0" applyNumberFormat="1" applyFont="1" applyFill="1" applyBorder="1" applyAlignment="1" applyProtection="1">
      <alignment horizontal="right" vertical="center"/>
    </xf>
    <xf numFmtId="0" fontId="55" fillId="6" borderId="8" xfId="0" applyFont="1" applyFill="1" applyBorder="1" applyAlignment="1" applyProtection="1">
      <alignment vertical="center"/>
    </xf>
    <xf numFmtId="0" fontId="55" fillId="0" borderId="0" xfId="0" applyFont="1" applyAlignment="1" applyProtection="1">
      <alignment horizontal="right" vertical="center" indent="1"/>
    </xf>
    <xf numFmtId="0" fontId="60" fillId="0" borderId="0" xfId="0" applyFont="1" applyAlignment="1" applyProtection="1">
      <alignment horizontal="right" vertical="center" indent="1"/>
    </xf>
    <xf numFmtId="0" fontId="60" fillId="0" borderId="0" xfId="0" applyFont="1" applyBorder="1" applyAlignment="1" applyProtection="1">
      <alignment horizontal="right" vertical="center" indent="1"/>
    </xf>
    <xf numFmtId="0" fontId="60" fillId="0" borderId="56" xfId="10" applyFont="1" applyFill="1" applyBorder="1" applyAlignment="1">
      <alignment vertical="center"/>
    </xf>
    <xf numFmtId="0" fontId="60" fillId="0" borderId="0" xfId="10" applyFont="1" applyAlignment="1">
      <alignment vertical="center"/>
    </xf>
    <xf numFmtId="0" fontId="60" fillId="0" borderId="56" xfId="10" applyFont="1" applyFill="1" applyBorder="1" applyAlignment="1">
      <alignment horizontal="centerContinuous" vertical="center"/>
    </xf>
    <xf numFmtId="0" fontId="94" fillId="0" borderId="0" xfId="10" applyFont="1" applyBorder="1" applyAlignment="1">
      <alignment vertical="top"/>
    </xf>
    <xf numFmtId="0" fontId="60" fillId="0" borderId="0" xfId="10" applyFont="1" applyBorder="1" applyAlignment="1">
      <alignment vertical="center"/>
    </xf>
    <xf numFmtId="0" fontId="60" fillId="0" borderId="0" xfId="10" applyFont="1" applyBorder="1" applyAlignment="1">
      <alignment horizontal="right" vertical="center"/>
    </xf>
    <xf numFmtId="0" fontId="66" fillId="0" borderId="0" xfId="10" applyFont="1" applyFill="1" applyAlignment="1">
      <alignment horizontal="left" vertical="center" indent="1"/>
    </xf>
    <xf numFmtId="0" fontId="66" fillId="0" borderId="0" xfId="10" applyFont="1" applyAlignment="1">
      <alignment horizontal="center" vertical="center"/>
    </xf>
    <xf numFmtId="0" fontId="60" fillId="0" borderId="0" xfId="10" applyFont="1" applyAlignment="1">
      <alignment horizontal="right" vertical="center"/>
    </xf>
    <xf numFmtId="0" fontId="66" fillId="0" borderId="0" xfId="10" applyFont="1" applyAlignment="1">
      <alignment vertical="center"/>
    </xf>
    <xf numFmtId="0" fontId="60" fillId="0" borderId="0" xfId="10" applyFont="1" applyFill="1" applyAlignment="1">
      <alignment vertical="center"/>
    </xf>
    <xf numFmtId="0" fontId="62" fillId="0" borderId="0" xfId="10" applyFont="1" applyFill="1" applyBorder="1" applyAlignment="1">
      <alignment horizontal="left"/>
    </xf>
    <xf numFmtId="0" fontId="60" fillId="0" borderId="0" xfId="10" applyFont="1" applyFill="1" applyBorder="1" applyAlignment="1">
      <alignment vertical="center"/>
    </xf>
    <xf numFmtId="0" fontId="60" fillId="0" borderId="0" xfId="10" applyFont="1" applyFill="1" applyBorder="1" applyAlignment="1">
      <alignment horizontal="right" vertical="center"/>
    </xf>
    <xf numFmtId="0" fontId="60" fillId="0" borderId="0" xfId="10" applyFont="1" applyFill="1" applyAlignment="1">
      <alignment horizontal="left" vertical="center"/>
    </xf>
    <xf numFmtId="49" fontId="60" fillId="0" borderId="0" xfId="10" applyNumberFormat="1" applyFont="1" applyFill="1" applyAlignment="1">
      <alignment horizontal="left" vertical="center"/>
    </xf>
    <xf numFmtId="0" fontId="60" fillId="0" borderId="0" xfId="10" applyFont="1" applyFill="1" applyAlignment="1">
      <alignment horizontal="right" vertical="center"/>
    </xf>
    <xf numFmtId="3" fontId="60" fillId="0" borderId="0" xfId="10" applyNumberFormat="1" applyFont="1" applyFill="1" applyAlignment="1">
      <alignment vertical="center"/>
    </xf>
    <xf numFmtId="3" fontId="60" fillId="0" borderId="0" xfId="10" applyNumberFormat="1" applyFont="1" applyFill="1" applyBorder="1" applyAlignment="1">
      <alignment vertical="center"/>
    </xf>
    <xf numFmtId="0" fontId="62" fillId="0" borderId="0" xfId="10" applyFont="1" applyFill="1" applyBorder="1" applyAlignment="1">
      <alignment horizontal="left" vertical="center"/>
    </xf>
    <xf numFmtId="0" fontId="60" fillId="0" borderId="0" xfId="10" applyFont="1" applyFill="1" applyAlignment="1">
      <alignment horizontal="center" vertical="center"/>
    </xf>
    <xf numFmtId="0" fontId="60" fillId="0" borderId="0" xfId="10" applyFont="1" applyFill="1" applyAlignment="1">
      <alignment vertical="center" wrapText="1"/>
    </xf>
    <xf numFmtId="0" fontId="60" fillId="0" borderId="0" xfId="10" applyFont="1" applyFill="1" applyAlignment="1">
      <alignment horizontal="center" vertical="top"/>
    </xf>
    <xf numFmtId="0" fontId="60" fillId="0" borderId="0" xfId="10" applyFont="1" applyFill="1" applyAlignment="1">
      <alignment vertical="top" wrapText="1"/>
    </xf>
    <xf numFmtId="0" fontId="60" fillId="0" borderId="0" xfId="10" applyFont="1" applyFill="1" applyBorder="1" applyAlignment="1">
      <alignment horizontal="right" vertical="top"/>
    </xf>
    <xf numFmtId="1" fontId="60" fillId="0" borderId="0" xfId="10" applyNumberFormat="1" applyFont="1" applyFill="1" applyAlignment="1">
      <alignment horizontal="center" vertical="center"/>
    </xf>
    <xf numFmtId="1" fontId="60" fillId="0" borderId="0" xfId="10" applyNumberFormat="1" applyFont="1" applyFill="1" applyAlignment="1">
      <alignment horizontal="left" vertical="center"/>
    </xf>
    <xf numFmtId="38" fontId="60" fillId="0" borderId="0" xfId="10" applyNumberFormat="1" applyFont="1" applyFill="1" applyAlignment="1">
      <alignment horizontal="right"/>
    </xf>
    <xf numFmtId="0" fontId="60" fillId="0" borderId="0" xfId="10" quotePrefix="1" applyFont="1" applyFill="1" applyAlignment="1">
      <alignment horizontal="left" vertical="center" wrapText="1"/>
    </xf>
    <xf numFmtId="167" fontId="60" fillId="0" borderId="0" xfId="10" applyNumberFormat="1" applyFont="1" applyFill="1" applyBorder="1" applyAlignment="1" applyProtection="1">
      <alignment horizontal="right" vertical="center"/>
    </xf>
    <xf numFmtId="0" fontId="60" fillId="0" borderId="0" xfId="10" applyFont="1" applyFill="1" applyAlignment="1">
      <alignment horizontal="left" vertical="center" wrapText="1"/>
    </xf>
    <xf numFmtId="49" fontId="60" fillId="0" borderId="0" xfId="10" applyNumberFormat="1" applyFont="1" applyFill="1" applyAlignment="1">
      <alignment horizontal="center" vertical="center"/>
    </xf>
    <xf numFmtId="3" fontId="60" fillId="0" borderId="0" xfId="10" quotePrefix="1" applyNumberFormat="1" applyFont="1" applyFill="1" applyAlignment="1">
      <alignment horizontal="left" vertical="center" wrapText="1"/>
    </xf>
    <xf numFmtId="3" fontId="60" fillId="0" borderId="0" xfId="10" applyNumberFormat="1" applyFont="1" applyFill="1" applyAlignment="1">
      <alignment vertical="center" wrapText="1"/>
    </xf>
    <xf numFmtId="0" fontId="60" fillId="0" borderId="0" xfId="10" applyNumberFormat="1" applyFont="1" applyFill="1" applyAlignment="1">
      <alignment horizontal="center" vertical="center"/>
    </xf>
    <xf numFmtId="3" fontId="60" fillId="0" borderId="0" xfId="10" applyNumberFormat="1" applyFont="1" applyFill="1" applyAlignment="1">
      <alignment horizontal="center" vertical="center" wrapText="1"/>
    </xf>
    <xf numFmtId="3" fontId="60" fillId="0" borderId="0" xfId="10" applyNumberFormat="1" applyFont="1" applyAlignment="1">
      <alignment vertical="center"/>
    </xf>
    <xf numFmtId="3" fontId="60" fillId="0" borderId="0" xfId="10" applyNumberFormat="1" applyFont="1" applyFill="1" applyAlignment="1">
      <alignment horizontal="left" vertical="center" wrapText="1"/>
    </xf>
    <xf numFmtId="0" fontId="60" fillId="0" borderId="0" xfId="10" applyFont="1" applyAlignment="1">
      <alignment horizontal="left" vertical="center"/>
    </xf>
    <xf numFmtId="0" fontId="60" fillId="0" borderId="0" xfId="10" applyFont="1" applyAlignment="1">
      <alignment horizontal="center" vertical="center"/>
    </xf>
    <xf numFmtId="0" fontId="60" fillId="0" borderId="0" xfId="10" applyFont="1" applyFill="1" applyAlignment="1">
      <alignment horizontal="left" vertical="top"/>
    </xf>
    <xf numFmtId="49" fontId="60" fillId="0" borderId="0" xfId="10" applyNumberFormat="1" applyFont="1" applyFill="1" applyAlignment="1">
      <alignment horizontal="center" vertical="top"/>
    </xf>
    <xf numFmtId="3" fontId="60" fillId="0" borderId="0" xfId="10" applyNumberFormat="1" applyFont="1" applyFill="1" applyAlignment="1">
      <alignment horizontal="left" vertical="top" wrapText="1"/>
    </xf>
    <xf numFmtId="40" fontId="60" fillId="0" borderId="9" xfId="10" applyNumberFormat="1" applyFont="1" applyFill="1" applyBorder="1" applyAlignment="1" applyProtection="1">
      <alignment horizontal="right"/>
      <protection locked="0"/>
    </xf>
    <xf numFmtId="0" fontId="60" fillId="0" borderId="0" xfId="10" applyFont="1" applyFill="1" applyBorder="1" applyAlignment="1">
      <alignment horizontal="left" vertical="center"/>
    </xf>
    <xf numFmtId="0" fontId="62" fillId="0" borderId="0" xfId="10" quotePrefix="1" applyFont="1" applyFill="1" applyAlignment="1">
      <alignment horizontal="left" vertical="center"/>
    </xf>
    <xf numFmtId="0" fontId="62" fillId="0" borderId="0" xfId="10" applyFont="1" applyFill="1" applyAlignment="1">
      <alignment horizontal="right" vertical="center"/>
    </xf>
    <xf numFmtId="4" fontId="62" fillId="0" borderId="0" xfId="10" applyNumberFormat="1" applyFont="1" applyFill="1" applyBorder="1" applyAlignment="1" applyProtection="1">
      <alignment vertical="center"/>
    </xf>
    <xf numFmtId="0" fontId="60" fillId="0" borderId="0" xfId="10" applyFont="1" applyFill="1" applyAlignment="1" applyProtection="1">
      <alignment horizontal="left" vertical="center"/>
    </xf>
    <xf numFmtId="0" fontId="62" fillId="0" borderId="0" xfId="11" applyFont="1" applyFill="1" applyBorder="1" applyAlignment="1">
      <alignment vertical="center"/>
    </xf>
    <xf numFmtId="0" fontId="60" fillId="0" borderId="0" xfId="11" applyFont="1" applyFill="1" applyBorder="1" applyAlignment="1">
      <alignment vertical="center"/>
    </xf>
    <xf numFmtId="0" fontId="60" fillId="0" borderId="0" xfId="11" applyFont="1" applyFill="1" applyBorder="1" applyAlignment="1">
      <alignment horizontal="right" vertical="center"/>
    </xf>
    <xf numFmtId="0" fontId="83" fillId="0" borderId="0" xfId="0" quotePrefix="1" applyFont="1" applyFill="1" applyBorder="1" applyAlignment="1">
      <alignment horizontal="left" vertical="center"/>
    </xf>
    <xf numFmtId="0" fontId="60" fillId="0" borderId="0" xfId="11" applyFont="1" applyFill="1" applyAlignment="1">
      <alignment horizontal="left" vertical="center"/>
    </xf>
    <xf numFmtId="49" fontId="60" fillId="0" borderId="0" xfId="11" applyNumberFormat="1" applyFont="1" applyFill="1" applyAlignment="1">
      <alignment horizontal="left" vertical="center"/>
    </xf>
    <xf numFmtId="0" fontId="60" fillId="0" borderId="0" xfId="11" applyFont="1" applyFill="1" applyAlignment="1">
      <alignment horizontal="center" vertical="center"/>
    </xf>
    <xf numFmtId="0" fontId="60" fillId="0" borderId="0" xfId="11" applyFont="1" applyFill="1" applyAlignment="1">
      <alignment vertical="center" wrapText="1"/>
    </xf>
    <xf numFmtId="0" fontId="60" fillId="0" borderId="0" xfId="11" applyFont="1" applyFill="1" applyAlignment="1">
      <alignment vertical="center"/>
    </xf>
    <xf numFmtId="0" fontId="60" fillId="0" borderId="0" xfId="11" applyNumberFormat="1" applyFont="1" applyFill="1" applyAlignment="1">
      <alignment horizontal="center" vertical="center"/>
    </xf>
    <xf numFmtId="3" fontId="60" fillId="0" borderId="0" xfId="11" applyNumberFormat="1" applyFont="1" applyFill="1" applyAlignment="1">
      <alignment vertical="center"/>
    </xf>
    <xf numFmtId="0" fontId="60" fillId="0" borderId="0" xfId="11" applyFont="1" applyFill="1" applyAlignment="1">
      <alignment horizontal="center" vertical="top"/>
    </xf>
    <xf numFmtId="3" fontId="60" fillId="0" borderId="0" xfId="11" applyNumberFormat="1" applyFont="1" applyFill="1" applyBorder="1" applyAlignment="1">
      <alignment vertical="center"/>
    </xf>
    <xf numFmtId="38" fontId="60" fillId="0" borderId="0" xfId="11" applyNumberFormat="1" applyFont="1" applyFill="1" applyAlignment="1">
      <alignment horizontal="left" vertical="center" wrapText="1"/>
    </xf>
    <xf numFmtId="0" fontId="60" fillId="0" borderId="0" xfId="11" applyFont="1" applyFill="1" applyAlignment="1">
      <alignment horizontal="left" vertical="center" wrapText="1"/>
    </xf>
    <xf numFmtId="0" fontId="60" fillId="0" borderId="0" xfId="11" quotePrefix="1" applyFont="1" applyFill="1" applyAlignment="1">
      <alignment horizontal="left" vertical="center" wrapText="1"/>
    </xf>
    <xf numFmtId="1" fontId="60" fillId="0" borderId="0" xfId="11" applyNumberFormat="1" applyFont="1" applyFill="1" applyAlignment="1">
      <alignment horizontal="center" vertical="center"/>
    </xf>
    <xf numFmtId="0" fontId="60" fillId="0" borderId="0" xfId="11" quotePrefix="1" applyFont="1" applyFill="1" applyAlignment="1">
      <alignment horizontal="left" vertical="center"/>
    </xf>
    <xf numFmtId="1" fontId="60" fillId="0" borderId="0" xfId="11" quotePrefix="1" applyNumberFormat="1" applyFont="1" applyFill="1" applyAlignment="1">
      <alignment horizontal="center" vertical="center"/>
    </xf>
    <xf numFmtId="0" fontId="60" fillId="0" borderId="0" xfId="11" applyFont="1" applyFill="1" applyAlignment="1">
      <alignment horizontal="left" vertical="top"/>
    </xf>
    <xf numFmtId="1" fontId="60" fillId="0" borderId="0" xfId="11" applyNumberFormat="1" applyFont="1" applyFill="1" applyAlignment="1">
      <alignment horizontal="center" vertical="top"/>
    </xf>
    <xf numFmtId="0" fontId="60" fillId="0" borderId="0" xfId="11" applyFont="1" applyFill="1" applyAlignment="1">
      <alignment vertical="top" wrapText="1"/>
    </xf>
    <xf numFmtId="0" fontId="60" fillId="0" borderId="0" xfId="11" applyFont="1" applyFill="1" applyBorder="1" applyAlignment="1">
      <alignment horizontal="right" vertical="top"/>
    </xf>
    <xf numFmtId="0" fontId="60" fillId="0" borderId="0" xfId="11" applyFont="1" applyAlignment="1">
      <alignment horizontal="left" vertical="center"/>
    </xf>
    <xf numFmtId="1" fontId="60" fillId="0" borderId="0" xfId="11" applyNumberFormat="1" applyFont="1" applyAlignment="1">
      <alignment horizontal="center" vertical="center"/>
    </xf>
    <xf numFmtId="0" fontId="60" fillId="0" borderId="0" xfId="11" applyFont="1" applyAlignment="1">
      <alignment vertical="center" wrapText="1"/>
    </xf>
    <xf numFmtId="0" fontId="60" fillId="0" borderId="0" xfId="11" applyFont="1" applyAlignment="1">
      <alignment vertical="center"/>
    </xf>
    <xf numFmtId="167" fontId="60" fillId="0" borderId="0" xfId="11" applyNumberFormat="1" applyFont="1" applyFill="1" applyBorder="1" applyAlignment="1" applyProtection="1">
      <alignment horizontal="right" vertical="center"/>
    </xf>
    <xf numFmtId="0" fontId="60" fillId="0" borderId="0" xfId="11" applyFont="1" applyAlignment="1">
      <alignment horizontal="center" vertical="center"/>
    </xf>
    <xf numFmtId="0" fontId="60" fillId="0" borderId="0" xfId="11" applyFont="1" applyAlignment="1">
      <alignment horizontal="left" vertical="center" wrapText="1"/>
    </xf>
    <xf numFmtId="49" fontId="60" fillId="4" borderId="0" xfId="11" applyNumberFormat="1" applyFont="1" applyFill="1" applyBorder="1" applyAlignment="1">
      <alignment horizontal="left" vertical="center"/>
    </xf>
    <xf numFmtId="49" fontId="60" fillId="4" borderId="0" xfId="11" applyNumberFormat="1" applyFont="1" applyFill="1" applyBorder="1" applyAlignment="1">
      <alignment horizontal="center" vertical="center"/>
    </xf>
    <xf numFmtId="0" fontId="60" fillId="4" borderId="0" xfId="11" applyNumberFormat="1" applyFont="1" applyFill="1" applyBorder="1" applyAlignment="1">
      <alignment vertical="center" wrapText="1"/>
    </xf>
    <xf numFmtId="49" fontId="60" fillId="4" borderId="0" xfId="11" applyNumberFormat="1" applyFont="1" applyFill="1" applyBorder="1" applyAlignment="1">
      <alignment horizontal="right" vertical="center"/>
    </xf>
    <xf numFmtId="49" fontId="60" fillId="0" borderId="0" xfId="11" applyNumberFormat="1" applyFont="1" applyFill="1" applyBorder="1" applyAlignment="1">
      <alignment horizontal="left" vertical="center"/>
    </xf>
    <xf numFmtId="49" fontId="60" fillId="0" borderId="0" xfId="11" applyNumberFormat="1" applyFont="1" applyFill="1" applyBorder="1" applyAlignment="1">
      <alignment horizontal="left" vertical="center" wrapText="1"/>
    </xf>
    <xf numFmtId="49" fontId="60" fillId="0" borderId="0" xfId="11" applyNumberFormat="1" applyFont="1" applyFill="1" applyBorder="1" applyAlignment="1">
      <alignment horizontal="center" vertical="center"/>
    </xf>
    <xf numFmtId="0" fontId="60" fillId="0" borderId="0" xfId="11" applyNumberFormat="1" applyFont="1" applyFill="1" applyBorder="1" applyAlignment="1">
      <alignment vertical="center" wrapText="1"/>
    </xf>
    <xf numFmtId="49" fontId="60" fillId="0" borderId="0" xfId="11" applyNumberFormat="1" applyFont="1" applyFill="1" applyBorder="1" applyAlignment="1">
      <alignment horizontal="right" vertical="center"/>
    </xf>
    <xf numFmtId="0" fontId="60" fillId="0" borderId="0" xfId="11" applyFont="1" applyBorder="1" applyAlignment="1">
      <alignment vertical="center"/>
    </xf>
    <xf numFmtId="0" fontId="60" fillId="0" borderId="0" xfId="11" applyFont="1" applyAlignment="1">
      <alignment horizontal="left" vertical="top"/>
    </xf>
    <xf numFmtId="0" fontId="60" fillId="0" borderId="0" xfId="11" applyFont="1" applyAlignment="1">
      <alignment horizontal="center" vertical="top"/>
    </xf>
    <xf numFmtId="0" fontId="60" fillId="0" borderId="0" xfId="11" applyFont="1" applyAlignment="1">
      <alignment horizontal="left" vertical="top" wrapText="1"/>
    </xf>
    <xf numFmtId="0" fontId="60" fillId="0" borderId="0" xfId="11" applyFont="1" applyBorder="1" applyAlignment="1">
      <alignment horizontal="left" vertical="center"/>
    </xf>
    <xf numFmtId="0" fontId="60" fillId="0" borderId="0" xfId="11" quotePrefix="1" applyFont="1" applyAlignment="1">
      <alignment horizontal="left" vertical="top"/>
    </xf>
    <xf numFmtId="0" fontId="60" fillId="0" borderId="0" xfId="11" applyFont="1" applyAlignment="1">
      <alignment horizontal="right" vertical="center"/>
    </xf>
    <xf numFmtId="38" fontId="60" fillId="0" borderId="0" xfId="11" applyNumberFormat="1" applyFont="1" applyFill="1" applyAlignment="1">
      <alignment horizontal="right"/>
    </xf>
    <xf numFmtId="0" fontId="60" fillId="0" borderId="0" xfId="11" applyFont="1" applyAlignment="1" applyProtection="1">
      <alignment vertical="center"/>
    </xf>
    <xf numFmtId="0" fontId="52" fillId="6" borderId="12" xfId="0" applyFont="1" applyFill="1" applyBorder="1" applyAlignment="1">
      <alignment horizontal="left"/>
    </xf>
    <xf numFmtId="0" fontId="52" fillId="6" borderId="16" xfId="0" applyFont="1" applyFill="1" applyBorder="1"/>
    <xf numFmtId="0" fontId="55" fillId="6" borderId="16" xfId="0" applyFont="1" applyFill="1" applyBorder="1"/>
    <xf numFmtId="0" fontId="55" fillId="6" borderId="10" xfId="0" applyFont="1" applyFill="1" applyBorder="1"/>
    <xf numFmtId="0" fontId="52" fillId="6" borderId="0" xfId="0" applyFont="1" applyFill="1" applyBorder="1" applyAlignment="1"/>
    <xf numFmtId="0" fontId="52" fillId="6" borderId="0" xfId="0" applyFont="1" applyFill="1" applyBorder="1"/>
    <xf numFmtId="0" fontId="55" fillId="6" borderId="0" xfId="0" applyFont="1" applyFill="1" applyBorder="1"/>
    <xf numFmtId="0" fontId="55" fillId="6" borderId="18" xfId="0" applyFont="1" applyFill="1" applyBorder="1"/>
    <xf numFmtId="0" fontId="85" fillId="6" borderId="0" xfId="0" applyFont="1" applyFill="1" applyAlignment="1">
      <alignment horizontal="left"/>
    </xf>
    <xf numFmtId="0" fontId="55" fillId="6" borderId="0" xfId="0" applyFont="1" applyFill="1" applyAlignment="1"/>
    <xf numFmtId="0" fontId="55" fillId="6" borderId="0" xfId="0" applyFont="1" applyFill="1" applyBorder="1" applyAlignment="1">
      <alignment vertical="center"/>
    </xf>
    <xf numFmtId="0" fontId="55" fillId="6" borderId="0" xfId="0" applyFont="1" applyFill="1" applyBorder="1" applyAlignment="1">
      <alignment horizontal="left" vertical="center"/>
    </xf>
    <xf numFmtId="0" fontId="55" fillId="6" borderId="18" xfId="0" applyFont="1" applyFill="1" applyBorder="1" applyAlignment="1">
      <alignment horizontal="left" vertical="center"/>
    </xf>
    <xf numFmtId="0" fontId="52" fillId="6" borderId="12" xfId="0" applyFont="1" applyFill="1" applyBorder="1" applyAlignment="1" applyProtection="1">
      <alignment vertical="center"/>
    </xf>
    <xf numFmtId="0" fontId="62" fillId="6" borderId="16" xfId="0" applyFont="1" applyFill="1" applyBorder="1" applyAlignment="1" applyProtection="1">
      <alignment vertical="center"/>
    </xf>
    <xf numFmtId="0" fontId="55" fillId="6" borderId="16" xfId="0" applyFont="1" applyFill="1" applyBorder="1" applyAlignment="1" applyProtection="1">
      <alignment vertical="center"/>
    </xf>
    <xf numFmtId="0" fontId="55" fillId="0" borderId="17" xfId="0" applyFont="1" applyFill="1" applyBorder="1" applyAlignment="1" applyProtection="1">
      <alignment vertical="center"/>
    </xf>
    <xf numFmtId="0" fontId="55" fillId="0" borderId="18" xfId="0" applyFont="1" applyFill="1" applyBorder="1" applyAlignment="1" applyProtection="1">
      <alignment vertical="center"/>
    </xf>
    <xf numFmtId="0" fontId="60" fillId="0" borderId="13" xfId="0" applyFont="1" applyBorder="1" applyAlignment="1" applyProtection="1">
      <alignment horizontal="left" vertical="center" indent="1"/>
    </xf>
    <xf numFmtId="0" fontId="55" fillId="0" borderId="21" xfId="0" applyFont="1" applyBorder="1" applyAlignment="1" applyProtection="1">
      <alignment vertical="center"/>
    </xf>
    <xf numFmtId="0" fontId="60" fillId="0" borderId="14" xfId="0" applyFont="1" applyBorder="1" applyAlignment="1" applyProtection="1">
      <alignment horizontal="right" vertical="center"/>
    </xf>
    <xf numFmtId="38" fontId="53" fillId="0" borderId="13" xfId="0" applyNumberFormat="1" applyFont="1" applyBorder="1" applyAlignment="1" applyProtection="1">
      <alignment vertical="center"/>
      <protection locked="0"/>
    </xf>
    <xf numFmtId="0" fontId="60" fillId="0" borderId="17" xfId="0" applyFont="1" applyFill="1" applyBorder="1" applyAlignment="1" applyProtection="1">
      <alignment horizontal="center" vertical="center"/>
    </xf>
    <xf numFmtId="38" fontId="53" fillId="0" borderId="18" xfId="0" applyNumberFormat="1" applyFont="1" applyFill="1" applyBorder="1" applyAlignment="1" applyProtection="1">
      <alignment vertical="center"/>
    </xf>
    <xf numFmtId="0" fontId="71" fillId="0" borderId="21" xfId="0" applyFont="1" applyBorder="1" applyAlignment="1" applyProtection="1">
      <alignment vertical="center"/>
    </xf>
    <xf numFmtId="38" fontId="53" fillId="20" borderId="13" xfId="0" applyNumberFormat="1" applyFont="1" applyFill="1" applyBorder="1" applyAlignment="1" applyProtection="1">
      <protection locked="0"/>
    </xf>
    <xf numFmtId="38" fontId="53" fillId="0" borderId="18" xfId="0" applyNumberFormat="1" applyFont="1" applyFill="1" applyBorder="1" applyAlignment="1" applyProtection="1"/>
    <xf numFmtId="0" fontId="60" fillId="0" borderId="19" xfId="0" applyFont="1" applyFill="1" applyBorder="1" applyAlignment="1" applyProtection="1">
      <alignment horizontal="center" vertical="center"/>
    </xf>
    <xf numFmtId="38" fontId="53" fillId="0" borderId="11" xfId="0" applyNumberFormat="1" applyFont="1" applyFill="1" applyBorder="1" applyAlignment="1" applyProtection="1">
      <alignment vertical="center"/>
    </xf>
    <xf numFmtId="0" fontId="55" fillId="6" borderId="10" xfId="0" applyFont="1" applyFill="1" applyBorder="1" applyAlignment="1" applyProtection="1">
      <alignment vertical="center"/>
    </xf>
    <xf numFmtId="0" fontId="52" fillId="6" borderId="19" xfId="0" applyFont="1" applyFill="1" applyBorder="1" applyAlignment="1">
      <alignment vertical="center"/>
    </xf>
    <xf numFmtId="0" fontId="63" fillId="6" borderId="20" xfId="0" applyFont="1" applyFill="1" applyBorder="1" applyAlignment="1">
      <alignment horizontal="left" vertical="center" indent="1"/>
    </xf>
    <xf numFmtId="0" fontId="55" fillId="6" borderId="20" xfId="0" applyFont="1" applyFill="1" applyBorder="1" applyAlignment="1">
      <alignment horizontal="left" vertical="center"/>
    </xf>
    <xf numFmtId="0" fontId="55" fillId="0" borderId="17" xfId="0" applyFont="1" applyBorder="1"/>
    <xf numFmtId="0" fontId="53" fillId="0" borderId="0" xfId="0" applyNumberFormat="1" applyFont="1" applyFill="1" applyBorder="1" applyAlignment="1">
      <alignment horizontal="left" vertical="center"/>
    </xf>
    <xf numFmtId="0" fontId="53" fillId="0" borderId="17" xfId="0" applyFont="1" applyBorder="1"/>
    <xf numFmtId="0" fontId="60" fillId="0" borderId="17" xfId="0" applyFont="1" applyBorder="1"/>
    <xf numFmtId="0" fontId="62" fillId="0" borderId="0" xfId="0" applyFont="1" applyBorder="1" applyAlignment="1">
      <alignment horizontal="center"/>
    </xf>
    <xf numFmtId="0" fontId="62" fillId="0" borderId="13" xfId="0" applyFont="1" applyBorder="1" applyAlignment="1">
      <alignment horizontal="left"/>
    </xf>
    <xf numFmtId="0" fontId="62" fillId="0" borderId="14" xfId="0" applyFont="1" applyBorder="1" applyAlignment="1">
      <alignment horizontal="left" indent="1"/>
    </xf>
    <xf numFmtId="49" fontId="60" fillId="0" borderId="2" xfId="0" applyNumberFormat="1" applyFont="1" applyBorder="1" applyAlignment="1">
      <alignment horizontal="center"/>
    </xf>
    <xf numFmtId="0" fontId="60" fillId="0" borderId="2" xfId="0" applyFont="1" applyBorder="1" applyAlignment="1">
      <alignment horizontal="center"/>
    </xf>
    <xf numFmtId="0" fontId="60" fillId="0" borderId="13" xfId="0" applyFont="1" applyBorder="1" applyAlignment="1">
      <alignment horizontal="left" indent="1"/>
    </xf>
    <xf numFmtId="0" fontId="60" fillId="0" borderId="14" xfId="0" applyFont="1" applyBorder="1" applyAlignment="1">
      <alignment horizontal="left" indent="2"/>
    </xf>
    <xf numFmtId="0" fontId="62" fillId="0" borderId="14" xfId="0" applyFont="1" applyBorder="1" applyAlignment="1">
      <alignment horizontal="left" indent="2"/>
    </xf>
    <xf numFmtId="0" fontId="60" fillId="0" borderId="14" xfId="0" applyFont="1" applyBorder="1" applyAlignment="1">
      <alignment horizontal="left" indent="4"/>
    </xf>
    <xf numFmtId="0" fontId="62" fillId="7" borderId="13" xfId="0" applyFont="1" applyFill="1" applyBorder="1" applyAlignment="1">
      <alignment horizontal="left" indent="2"/>
    </xf>
    <xf numFmtId="0" fontId="62" fillId="7" borderId="14" xfId="0" applyFont="1" applyFill="1" applyBorder="1" applyAlignment="1">
      <alignment horizontal="left" indent="2"/>
    </xf>
    <xf numFmtId="0" fontId="60" fillId="7" borderId="2" xfId="0" applyFont="1" applyFill="1" applyBorder="1"/>
    <xf numFmtId="0" fontId="53" fillId="0" borderId="18" xfId="0" applyFont="1" applyBorder="1"/>
    <xf numFmtId="0" fontId="62" fillId="0" borderId="20" xfId="0" applyFont="1" applyBorder="1" applyAlignment="1">
      <alignment horizontal="centerContinuous"/>
    </xf>
    <xf numFmtId="0" fontId="53" fillId="0" borderId="11" xfId="0" applyFont="1" applyBorder="1" applyAlignment="1">
      <alignment horizontal="centerContinuous"/>
    </xf>
    <xf numFmtId="0" fontId="55" fillId="0" borderId="19" xfId="0" applyFont="1" applyBorder="1"/>
    <xf numFmtId="0" fontId="55" fillId="0" borderId="20" xfId="0" applyFont="1" applyBorder="1"/>
    <xf numFmtId="0" fontId="53" fillId="0" borderId="19" xfId="0" applyFont="1" applyBorder="1"/>
    <xf numFmtId="0" fontId="53" fillId="0" borderId="11" xfId="0" applyFont="1" applyBorder="1"/>
    <xf numFmtId="0" fontId="60" fillId="0" borderId="0" xfId="3" applyNumberFormat="1" applyFont="1" applyBorder="1" applyAlignment="1">
      <alignment vertical="center"/>
    </xf>
    <xf numFmtId="0" fontId="55" fillId="0" borderId="0" xfId="3" applyNumberFormat="1" applyFont="1" applyBorder="1" applyAlignment="1">
      <alignment vertical="center"/>
    </xf>
    <xf numFmtId="0" fontId="55" fillId="0" borderId="0" xfId="3" applyNumberFormat="1" applyFont="1" applyAlignment="1">
      <alignment vertical="center"/>
    </xf>
    <xf numFmtId="0" fontId="60" fillId="0" borderId="0" xfId="3" applyNumberFormat="1" applyFont="1" applyAlignment="1">
      <alignment vertical="center"/>
    </xf>
    <xf numFmtId="0" fontId="62" fillId="0" borderId="0" xfId="3" applyNumberFormat="1" applyFont="1" applyAlignment="1">
      <alignment horizontal="center" vertical="center"/>
    </xf>
    <xf numFmtId="0" fontId="62" fillId="0" borderId="0" xfId="3" applyNumberFormat="1" applyFont="1" applyBorder="1" applyAlignment="1">
      <alignment horizontal="left" vertical="center"/>
    </xf>
    <xf numFmtId="0" fontId="60" fillId="0" borderId="0" xfId="3" applyNumberFormat="1" applyFont="1" applyAlignment="1">
      <alignment horizontal="center" vertical="center"/>
    </xf>
    <xf numFmtId="0" fontId="60" fillId="0" borderId="17" xfId="3" applyNumberFormat="1" applyFont="1" applyBorder="1" applyAlignment="1">
      <alignment horizontal="center" vertical="center"/>
    </xf>
    <xf numFmtId="0" fontId="60" fillId="0" borderId="0" xfId="3" applyNumberFormat="1" applyFont="1" applyBorder="1" applyAlignment="1">
      <alignment horizontal="right" vertical="center" indent="1"/>
    </xf>
    <xf numFmtId="0" fontId="55" fillId="0" borderId="17" xfId="3" applyNumberFormat="1" applyFont="1" applyBorder="1" applyAlignment="1">
      <alignment vertical="center"/>
    </xf>
    <xf numFmtId="0" fontId="55" fillId="0" borderId="19" xfId="3" applyNumberFormat="1" applyFont="1" applyBorder="1" applyAlignment="1">
      <alignment vertical="center"/>
    </xf>
    <xf numFmtId="0" fontId="55" fillId="0" borderId="20" xfId="3" applyNumberFormat="1" applyFont="1" applyBorder="1" applyAlignment="1">
      <alignment vertical="center"/>
    </xf>
    <xf numFmtId="0" fontId="55" fillId="0" borderId="12" xfId="3" applyNumberFormat="1" applyFont="1" applyBorder="1" applyAlignment="1">
      <alignment vertical="center"/>
    </xf>
    <xf numFmtId="0" fontId="55" fillId="0" borderId="16" xfId="3" applyNumberFormat="1" applyFont="1" applyBorder="1" applyAlignment="1">
      <alignment vertical="center"/>
    </xf>
    <xf numFmtId="0" fontId="55" fillId="0" borderId="3" xfId="3" applyNumberFormat="1" applyFont="1" applyBorder="1" applyAlignment="1">
      <alignment vertical="center"/>
    </xf>
    <xf numFmtId="0" fontId="55" fillId="0" borderId="16" xfId="3" applyNumberFormat="1" applyFont="1" applyFill="1" applyBorder="1" applyAlignment="1">
      <alignment horizontal="centerContinuous" vertical="center"/>
    </xf>
    <xf numFmtId="0" fontId="55" fillId="0" borderId="10" xfId="3" applyNumberFormat="1" applyFont="1" applyFill="1" applyBorder="1" applyAlignment="1">
      <alignment horizontal="centerContinuous" vertical="center"/>
    </xf>
    <xf numFmtId="0" fontId="53" fillId="0" borderId="17" xfId="3" applyNumberFormat="1" applyFont="1" applyFill="1" applyBorder="1" applyAlignment="1">
      <alignment vertical="center"/>
    </xf>
    <xf numFmtId="0" fontId="53" fillId="0" borderId="0" xfId="3" applyNumberFormat="1" applyFont="1" applyFill="1" applyBorder="1" applyAlignment="1">
      <alignment vertical="center"/>
    </xf>
    <xf numFmtId="0" fontId="53" fillId="0" borderId="0" xfId="3" applyNumberFormat="1" applyFont="1" applyFill="1" applyBorder="1" applyAlignment="1">
      <alignment horizontal="center" vertical="center"/>
    </xf>
    <xf numFmtId="0" fontId="53" fillId="0" borderId="26" xfId="3" applyNumberFormat="1" applyFont="1" applyFill="1" applyBorder="1" applyAlignment="1">
      <alignment vertical="center"/>
    </xf>
    <xf numFmtId="0" fontId="62" fillId="0" borderId="10" xfId="3" applyNumberFormat="1" applyFont="1" applyBorder="1" applyAlignment="1">
      <alignment horizontal="center" vertical="center"/>
    </xf>
    <xf numFmtId="0" fontId="62" fillId="0" borderId="3" xfId="3" applyNumberFormat="1" applyFont="1" applyBorder="1" applyAlignment="1">
      <alignment horizontal="center" vertical="center"/>
    </xf>
    <xf numFmtId="0" fontId="60" fillId="0" borderId="3" xfId="3" applyNumberFormat="1" applyFont="1" applyBorder="1" applyAlignment="1">
      <alignment horizontal="center" vertical="center"/>
    </xf>
    <xf numFmtId="0" fontId="53" fillId="0" borderId="0" xfId="3" applyNumberFormat="1" applyFont="1" applyAlignment="1">
      <alignment vertical="center"/>
    </xf>
    <xf numFmtId="0" fontId="62" fillId="0" borderId="4" xfId="3" applyNumberFormat="1" applyFont="1" applyBorder="1" applyAlignment="1">
      <alignment horizontal="center" vertical="center" wrapText="1"/>
    </xf>
    <xf numFmtId="0" fontId="62" fillId="0" borderId="4" xfId="3" applyNumberFormat="1" applyFont="1" applyBorder="1" applyAlignment="1">
      <alignment horizontal="center" vertical="center"/>
    </xf>
    <xf numFmtId="164" fontId="62" fillId="0" borderId="13" xfId="3" applyNumberFormat="1" applyFont="1" applyBorder="1" applyAlignment="1">
      <alignment horizontal="right" vertical="center"/>
    </xf>
    <xf numFmtId="0" fontId="60" fillId="0" borderId="21" xfId="3" applyNumberFormat="1" applyFont="1" applyBorder="1" applyAlignment="1">
      <alignment horizontal="left" vertical="center"/>
    </xf>
    <xf numFmtId="0" fontId="55" fillId="0" borderId="14" xfId="3" applyNumberFormat="1" applyFont="1" applyBorder="1" applyAlignment="1">
      <alignment horizontal="left" vertical="center"/>
    </xf>
    <xf numFmtId="0" fontId="60" fillId="0" borderId="2" xfId="3" applyNumberFormat="1" applyFont="1" applyBorder="1" applyAlignment="1">
      <alignment horizontal="left" vertical="center" indent="1"/>
    </xf>
    <xf numFmtId="0" fontId="53" fillId="16" borderId="2" xfId="3" applyNumberFormat="1" applyFont="1" applyFill="1" applyBorder="1" applyAlignment="1">
      <alignment vertical="center"/>
    </xf>
    <xf numFmtId="38" fontId="53" fillId="0" borderId="2" xfId="3" applyNumberFormat="1" applyFont="1" applyBorder="1" applyAlignment="1" applyProtection="1">
      <alignment vertical="center"/>
      <protection locked="0"/>
    </xf>
    <xf numFmtId="0" fontId="60" fillId="0" borderId="2" xfId="3" applyNumberFormat="1" applyFont="1" applyBorder="1" applyAlignment="1">
      <alignment horizontal="left" vertical="top" indent="1"/>
    </xf>
    <xf numFmtId="164" fontId="62" fillId="0" borderId="13" xfId="3" applyNumberFormat="1" applyFont="1" applyBorder="1" applyAlignment="1">
      <alignment vertical="top"/>
    </xf>
    <xf numFmtId="38" fontId="53" fillId="0" borderId="2" xfId="3" applyNumberFormat="1" applyFont="1" applyFill="1" applyBorder="1" applyAlignment="1" applyProtection="1">
      <alignment vertical="center"/>
      <protection locked="0"/>
    </xf>
    <xf numFmtId="0" fontId="62" fillId="0" borderId="21" xfId="3" applyNumberFormat="1" applyFont="1" applyBorder="1" applyAlignment="1">
      <alignment horizontal="left" vertical="center"/>
    </xf>
    <xf numFmtId="0" fontId="60" fillId="0" borderId="14" xfId="3" applyNumberFormat="1" applyFont="1" applyBorder="1" applyAlignment="1">
      <alignment horizontal="center" vertical="center"/>
    </xf>
    <xf numFmtId="0" fontId="53" fillId="16" borderId="4" xfId="3" applyNumberFormat="1" applyFont="1" applyFill="1" applyBorder="1" applyAlignment="1">
      <alignment vertical="center"/>
    </xf>
    <xf numFmtId="0" fontId="55" fillId="0" borderId="0" xfId="3" applyNumberFormat="1" applyFont="1" applyAlignment="1">
      <alignment horizontal="right" vertical="center"/>
    </xf>
    <xf numFmtId="0" fontId="63" fillId="0" borderId="0" xfId="3" applyNumberFormat="1" applyFont="1" applyAlignment="1">
      <alignment vertical="center"/>
    </xf>
    <xf numFmtId="0" fontId="71" fillId="0" borderId="0" xfId="3" applyNumberFormat="1" applyFont="1" applyAlignment="1">
      <alignment vertical="center"/>
    </xf>
    <xf numFmtId="171" fontId="55" fillId="0" borderId="0" xfId="3" applyNumberFormat="1" applyFont="1" applyBorder="1" applyAlignment="1" applyProtection="1">
      <alignment horizontal="center"/>
    </xf>
    <xf numFmtId="0" fontId="71" fillId="0" borderId="134" xfId="3" applyNumberFormat="1" applyFont="1" applyBorder="1" applyAlignment="1">
      <alignment horizontal="center" vertical="center"/>
    </xf>
    <xf numFmtId="0" fontId="55" fillId="0" borderId="134" xfId="3" applyNumberFormat="1" applyFont="1" applyBorder="1" applyAlignment="1">
      <alignment vertical="center"/>
    </xf>
    <xf numFmtId="0" fontId="71" fillId="0" borderId="0" xfId="3" applyNumberFormat="1" applyFont="1" applyBorder="1" applyAlignment="1">
      <alignment vertical="center" wrapText="1"/>
    </xf>
    <xf numFmtId="0" fontId="55" fillId="0" borderId="0" xfId="3" applyNumberFormat="1" applyFont="1" applyBorder="1" applyAlignment="1">
      <alignment wrapText="1"/>
    </xf>
    <xf numFmtId="0" fontId="71" fillId="0" borderId="134" xfId="3" applyNumberFormat="1" applyFont="1" applyBorder="1" applyAlignment="1">
      <alignment horizontal="center"/>
    </xf>
    <xf numFmtId="0" fontId="71" fillId="0" borderId="0" xfId="3" applyNumberFormat="1" applyFont="1" applyBorder="1" applyAlignment="1"/>
    <xf numFmtId="0" fontId="62" fillId="0" borderId="0" xfId="3" applyNumberFormat="1" applyFont="1" applyAlignment="1">
      <alignment horizontal="right"/>
    </xf>
    <xf numFmtId="0" fontId="53" fillId="0" borderId="0" xfId="3" applyNumberFormat="1" applyFont="1" applyBorder="1" applyAlignment="1">
      <alignment horizontal="center" wrapText="1"/>
    </xf>
    <xf numFmtId="0" fontId="71" fillId="0" borderId="0" xfId="3" applyFont="1" applyBorder="1" applyAlignment="1">
      <alignment horizontal="center" vertical="center" wrapText="1"/>
    </xf>
    <xf numFmtId="0" fontId="77" fillId="0" borderId="0" xfId="3" applyNumberFormat="1" applyFont="1" applyAlignment="1">
      <alignment vertical="center"/>
    </xf>
    <xf numFmtId="0" fontId="63" fillId="0" borderId="22" xfId="3" applyNumberFormat="1" applyFont="1" applyBorder="1" applyAlignment="1" applyProtection="1">
      <alignment horizontal="center" vertical="center"/>
      <protection locked="0"/>
    </xf>
    <xf numFmtId="0" fontId="60" fillId="0" borderId="0" xfId="3" applyNumberFormat="1" applyFont="1" applyAlignment="1">
      <alignment horizontal="left" vertical="center" indent="2"/>
    </xf>
    <xf numFmtId="0" fontId="55" fillId="0" borderId="0" xfId="3" applyFont="1" applyAlignment="1">
      <alignment horizontal="left" wrapText="1" indent="2"/>
    </xf>
    <xf numFmtId="0" fontId="53" fillId="0" borderId="0" xfId="3" applyNumberFormat="1" applyFont="1" applyBorder="1" applyAlignment="1">
      <alignment vertical="center"/>
    </xf>
    <xf numFmtId="0" fontId="81" fillId="0" borderId="0" xfId="3" applyNumberFormat="1" applyFont="1" applyBorder="1" applyAlignment="1">
      <alignment horizontal="centerContinuous" vertical="center"/>
    </xf>
    <xf numFmtId="0" fontId="54" fillId="0" borderId="0" xfId="2" applyNumberFormat="1" applyFont="1" applyBorder="1" applyAlignment="1" applyProtection="1">
      <alignment horizontal="centerContinuous" vertical="center"/>
    </xf>
    <xf numFmtId="0" fontId="55" fillId="0" borderId="0" xfId="3" applyFont="1" applyAlignment="1">
      <alignment vertical="top" wrapText="1"/>
    </xf>
    <xf numFmtId="164" fontId="60" fillId="0" borderId="0" xfId="0" applyNumberFormat="1" applyFont="1"/>
    <xf numFmtId="164" fontId="55" fillId="0" borderId="0" xfId="0" applyNumberFormat="1" applyFont="1"/>
    <xf numFmtId="166" fontId="60" fillId="0" borderId="0" xfId="0" applyNumberFormat="1" applyFont="1" applyAlignment="1">
      <alignment horizontal="left"/>
    </xf>
    <xf numFmtId="0" fontId="55" fillId="0" borderId="0" xfId="0" applyFont="1" applyAlignment="1">
      <alignment vertical="top"/>
    </xf>
    <xf numFmtId="0" fontId="106" fillId="0" borderId="0" xfId="0" applyFont="1"/>
    <xf numFmtId="0" fontId="53" fillId="0" borderId="0" xfId="0" applyFont="1" applyAlignment="1">
      <alignment vertical="top" wrapText="1"/>
    </xf>
    <xf numFmtId="0" fontId="55" fillId="0" borderId="0" xfId="3" applyFont="1" applyAlignment="1">
      <alignment wrapText="1"/>
    </xf>
    <xf numFmtId="0" fontId="55" fillId="0" borderId="0" xfId="3" applyFont="1" applyAlignment="1">
      <alignment vertical="center"/>
    </xf>
    <xf numFmtId="0" fontId="62" fillId="0" borderId="46" xfId="3" applyFont="1" applyFill="1" applyBorder="1" applyAlignment="1">
      <alignment horizontal="center" vertical="center"/>
    </xf>
    <xf numFmtId="0" fontId="62" fillId="0" borderId="22" xfId="3" applyFont="1" applyBorder="1" applyAlignment="1">
      <alignment horizontal="center" vertical="center" wrapText="1"/>
    </xf>
    <xf numFmtId="0" fontId="52" fillId="0" borderId="22" xfId="3" applyFont="1" applyBorder="1" applyAlignment="1">
      <alignment horizontal="left" vertical="center" wrapText="1" indent="1"/>
    </xf>
    <xf numFmtId="0" fontId="55" fillId="0" borderId="0" xfId="3" applyFont="1" applyAlignment="1">
      <alignment horizontal="left" vertical="center"/>
    </xf>
    <xf numFmtId="0" fontId="62" fillId="0" borderId="45" xfId="3" applyFont="1" applyBorder="1" applyAlignment="1">
      <alignment horizontal="left" vertical="center" wrapText="1" indent="2"/>
    </xf>
    <xf numFmtId="0" fontId="62" fillId="0" borderId="22" xfId="3" applyFont="1" applyBorder="1" applyAlignment="1">
      <alignment horizontal="left" vertical="center" wrapText="1" indent="1"/>
    </xf>
    <xf numFmtId="0" fontId="52" fillId="0" borderId="0" xfId="3" applyFont="1" applyFill="1" applyBorder="1" applyAlignment="1">
      <alignment wrapText="1"/>
    </xf>
    <xf numFmtId="38" fontId="63" fillId="0" borderId="0" xfId="3" applyNumberFormat="1" applyFont="1" applyFill="1" applyBorder="1"/>
    <xf numFmtId="0" fontId="60" fillId="0" borderId="0" xfId="3" applyNumberFormat="1" applyFont="1" applyBorder="1" applyAlignment="1">
      <alignment horizontal="left" vertical="center" wrapText="1"/>
    </xf>
    <xf numFmtId="0" fontId="55" fillId="0" borderId="0" xfId="3" applyFont="1" applyBorder="1" applyAlignment="1">
      <alignment horizontal="left" vertical="center" wrapText="1"/>
    </xf>
    <xf numFmtId="0" fontId="55" fillId="0" borderId="0" xfId="3" applyFont="1" applyAlignment="1">
      <alignment horizontal="left"/>
    </xf>
    <xf numFmtId="0" fontId="55" fillId="0" borderId="0" xfId="3" applyFont="1" applyAlignment="1"/>
    <xf numFmtId="49" fontId="109" fillId="0" borderId="0" xfId="0" applyNumberFormat="1" applyFont="1" applyFill="1" applyBorder="1" applyAlignment="1">
      <alignment horizontal="centerContinuous" vertical="top"/>
    </xf>
    <xf numFmtId="0" fontId="53" fillId="0" borderId="0" xfId="0" applyFont="1" applyAlignment="1">
      <alignment horizontal="centerContinuous" vertical="top"/>
    </xf>
    <xf numFmtId="0" fontId="53" fillId="0" borderId="0" xfId="0" applyFont="1" applyAlignment="1">
      <alignment horizontal="centerContinuous" vertical="top" wrapText="1"/>
    </xf>
    <xf numFmtId="0" fontId="62" fillId="0" borderId="0" xfId="0" applyFont="1" applyBorder="1" applyAlignment="1">
      <alignment horizontal="centerContinuous" vertical="top"/>
    </xf>
    <xf numFmtId="0" fontId="53" fillId="0" borderId="0" xfId="0" applyFont="1" applyAlignment="1"/>
    <xf numFmtId="164" fontId="111" fillId="0" borderId="21" xfId="0" applyNumberFormat="1" applyFont="1" applyBorder="1" applyAlignment="1">
      <alignment vertical="top"/>
    </xf>
    <xf numFmtId="0" fontId="53" fillId="0" borderId="21" xfId="0" applyFont="1" applyBorder="1" applyAlignment="1">
      <alignment vertical="top"/>
    </xf>
    <xf numFmtId="0" fontId="60" fillId="0" borderId="14" xfId="0" applyFont="1" applyBorder="1"/>
    <xf numFmtId="0" fontId="53" fillId="0" borderId="21" xfId="0" applyFont="1" applyBorder="1" applyAlignment="1">
      <alignment vertical="top" wrapText="1"/>
    </xf>
    <xf numFmtId="0" fontId="55" fillId="0" borderId="14" xfId="0" applyFont="1" applyBorder="1" applyAlignment="1">
      <alignment wrapText="1"/>
    </xf>
    <xf numFmtId="0" fontId="53" fillId="0" borderId="17" xfId="0" applyFont="1" applyBorder="1" applyAlignment="1">
      <alignment horizontal="left" vertical="top"/>
    </xf>
    <xf numFmtId="164" fontId="111" fillId="0" borderId="0" xfId="0" applyNumberFormat="1" applyFont="1" applyBorder="1" applyAlignment="1">
      <alignment horizontal="right" vertical="top"/>
    </xf>
    <xf numFmtId="0" fontId="113" fillId="0" borderId="13" xfId="0" applyFont="1" applyBorder="1" applyAlignment="1">
      <alignment horizontal="right" vertical="top"/>
    </xf>
    <xf numFmtId="0" fontId="53" fillId="0" borderId="21" xfId="0" applyFont="1" applyBorder="1" applyAlignment="1">
      <alignment horizontal="left" vertical="top"/>
    </xf>
    <xf numFmtId="0" fontId="53" fillId="0" borderId="21" xfId="0" applyFont="1" applyBorder="1" applyAlignment="1">
      <alignment horizontal="left" vertical="top" indent="1"/>
    </xf>
    <xf numFmtId="0" fontId="83" fillId="0" borderId="2" xfId="0" applyFont="1" applyBorder="1" applyAlignment="1">
      <alignment vertical="top" wrapText="1"/>
    </xf>
    <xf numFmtId="0" fontId="53" fillId="0" borderId="14" xfId="0" applyFont="1" applyBorder="1" applyAlignment="1">
      <alignment horizontal="left" vertical="top" indent="1"/>
    </xf>
    <xf numFmtId="0" fontId="83" fillId="0" borderId="65" xfId="12" applyNumberFormat="1" applyFont="1" applyBorder="1" applyAlignment="1" applyProtection="1">
      <alignment vertical="center"/>
    </xf>
    <xf numFmtId="0" fontId="113" fillId="0" borderId="17" xfId="0" applyFont="1" applyBorder="1" applyAlignment="1">
      <alignment horizontal="right" vertical="top"/>
    </xf>
    <xf numFmtId="0" fontId="83" fillId="0" borderId="10" xfId="12" applyNumberFormat="1" applyFont="1" applyBorder="1" applyAlignment="1" applyProtection="1">
      <alignment vertical="center" wrapText="1"/>
    </xf>
    <xf numFmtId="0" fontId="111" fillId="0" borderId="21" xfId="0" applyNumberFormat="1" applyFont="1" applyBorder="1" applyAlignment="1">
      <alignment horizontal="left" vertical="center"/>
    </xf>
    <xf numFmtId="0" fontId="60" fillId="0" borderId="14" xfId="0" applyFont="1" applyBorder="1" applyAlignment="1">
      <alignment vertical="top" wrapText="1"/>
    </xf>
    <xf numFmtId="0" fontId="113" fillId="0" borderId="21" xfId="0" applyNumberFormat="1" applyFont="1" applyBorder="1" applyAlignment="1">
      <alignment horizontal="left" vertical="center"/>
    </xf>
    <xf numFmtId="0" fontId="83" fillId="0" borderId="2" xfId="0" applyNumberFormat="1" applyFont="1" applyBorder="1" applyAlignment="1" applyProtection="1">
      <alignment horizontal="left" vertical="center" wrapText="1"/>
    </xf>
    <xf numFmtId="0" fontId="53" fillId="0" borderId="14" xfId="0" applyFont="1" applyBorder="1" applyAlignment="1">
      <alignment horizontal="left" vertical="top" wrapText="1"/>
    </xf>
    <xf numFmtId="0" fontId="67" fillId="0" borderId="17" xfId="0" applyFont="1" applyBorder="1" applyAlignment="1"/>
    <xf numFmtId="0" fontId="111" fillId="0" borderId="21" xfId="0" applyFont="1" applyBorder="1" applyAlignment="1">
      <alignment vertical="top"/>
    </xf>
    <xf numFmtId="0" fontId="83" fillId="0" borderId="14" xfId="0" applyFont="1" applyBorder="1" applyAlignment="1">
      <alignment vertical="top" wrapText="1"/>
    </xf>
    <xf numFmtId="0" fontId="67" fillId="0" borderId="0" xfId="0" applyFont="1" applyAlignment="1"/>
    <xf numFmtId="0" fontId="67" fillId="0" borderId="13" xfId="0" applyFont="1" applyBorder="1" applyAlignment="1"/>
    <xf numFmtId="0" fontId="53" fillId="0" borderId="21" xfId="0" applyFont="1" applyBorder="1" applyAlignment="1">
      <alignment horizontal="left" vertical="top" wrapText="1" indent="1"/>
    </xf>
    <xf numFmtId="0" fontId="53" fillId="0" borderId="13" xfId="0" applyFont="1" applyBorder="1" applyAlignment="1">
      <alignment horizontal="left" vertical="top"/>
    </xf>
    <xf numFmtId="164" fontId="111" fillId="0" borderId="21" xfId="0" applyNumberFormat="1" applyFont="1" applyBorder="1" applyAlignment="1">
      <alignment horizontal="right" vertical="top"/>
    </xf>
    <xf numFmtId="164" fontId="113" fillId="0" borderId="21" xfId="0" applyNumberFormat="1" applyFont="1" applyBorder="1" applyAlignment="1">
      <alignment horizontal="right" vertical="center"/>
    </xf>
    <xf numFmtId="0" fontId="53" fillId="0" borderId="21" xfId="0" applyNumberFormat="1" applyFont="1" applyBorder="1" applyAlignment="1">
      <alignment horizontal="left" vertical="center" wrapText="1" indent="1"/>
    </xf>
    <xf numFmtId="0" fontId="83" fillId="0" borderId="2" xfId="0" applyFont="1" applyBorder="1" applyAlignment="1"/>
    <xf numFmtId="0" fontId="83" fillId="0" borderId="2" xfId="0" applyFont="1" applyBorder="1" applyAlignment="1">
      <alignment horizontal="left" vertical="top"/>
    </xf>
    <xf numFmtId="0" fontId="60" fillId="0" borderId="2" xfId="0" applyFont="1" applyBorder="1" applyAlignment="1">
      <alignment horizontal="left" vertical="top" wrapText="1"/>
    </xf>
    <xf numFmtId="0" fontId="83" fillId="0" borderId="2" xfId="0" applyFont="1" applyBorder="1" applyAlignment="1">
      <alignment horizontal="left" vertical="top" wrapText="1"/>
    </xf>
    <xf numFmtId="164" fontId="113" fillId="0" borderId="13" xfId="0" applyNumberFormat="1" applyFont="1" applyBorder="1" applyAlignment="1">
      <alignment horizontal="right" vertical="top"/>
    </xf>
    <xf numFmtId="0" fontId="60" fillId="0" borderId="14" xfId="0" applyFont="1" applyBorder="1" applyAlignment="1">
      <alignment horizontal="left" vertical="top" wrapText="1"/>
    </xf>
    <xf numFmtId="164" fontId="114" fillId="0" borderId="21" xfId="0" applyNumberFormat="1" applyFont="1" applyBorder="1" applyAlignment="1">
      <alignment horizontal="left" vertical="center"/>
    </xf>
    <xf numFmtId="0" fontId="111" fillId="0" borderId="21" xfId="0" applyFont="1" applyBorder="1" applyAlignment="1">
      <alignment horizontal="left" vertical="top"/>
    </xf>
    <xf numFmtId="0" fontId="83" fillId="0" borderId="2" xfId="0" applyFont="1" applyBorder="1" applyAlignment="1">
      <alignment horizontal="left"/>
    </xf>
    <xf numFmtId="0" fontId="83" fillId="0" borderId="2" xfId="0" applyFont="1" applyBorder="1"/>
    <xf numFmtId="0" fontId="53" fillId="0" borderId="0" xfId="0" applyFont="1" applyAlignment="1">
      <alignment horizontal="left" vertical="top"/>
    </xf>
    <xf numFmtId="0" fontId="53" fillId="0" borderId="21" xfId="0" applyFont="1" applyBorder="1" applyAlignment="1"/>
    <xf numFmtId="164" fontId="111" fillId="0" borderId="21" xfId="0" applyNumberFormat="1" applyFont="1" applyBorder="1" applyAlignment="1">
      <alignment vertical="center"/>
    </xf>
    <xf numFmtId="0" fontId="53" fillId="0" borderId="21" xfId="0" applyFont="1" applyBorder="1" applyAlignment="1">
      <alignment vertical="center"/>
    </xf>
    <xf numFmtId="0" fontId="60" fillId="0" borderId="153" xfId="0" applyFont="1" applyBorder="1"/>
    <xf numFmtId="0" fontId="53" fillId="0" borderId="13" xfId="0" applyFont="1" applyBorder="1"/>
    <xf numFmtId="0" fontId="53" fillId="0" borderId="126" xfId="0" applyFont="1" applyBorder="1" applyAlignment="1">
      <alignment horizontal="left" vertical="top"/>
    </xf>
    <xf numFmtId="164" fontId="111" fillId="0" borderId="129" xfId="0" applyNumberFormat="1" applyFont="1" applyBorder="1" applyAlignment="1">
      <alignment horizontal="right" vertical="top"/>
    </xf>
    <xf numFmtId="0" fontId="53" fillId="0" borderId="129" xfId="0" applyNumberFormat="1" applyFont="1" applyBorder="1" applyAlignment="1">
      <alignment horizontal="left" vertical="center" wrapText="1" indent="1"/>
    </xf>
    <xf numFmtId="0" fontId="83" fillId="0" borderId="128" xfId="0" applyFont="1" applyBorder="1" applyAlignment="1">
      <alignment horizontal="left" vertical="center" wrapText="1"/>
    </xf>
    <xf numFmtId="0" fontId="53" fillId="0" borderId="129" xfId="0" applyFont="1" applyBorder="1" applyAlignment="1">
      <alignment horizontal="left" vertical="top"/>
    </xf>
    <xf numFmtId="0" fontId="53" fillId="0" borderId="0" xfId="0" applyFont="1" applyBorder="1" applyAlignment="1">
      <alignment vertical="top"/>
    </xf>
    <xf numFmtId="0" fontId="113" fillId="0" borderId="129" xfId="0" applyNumberFormat="1" applyFont="1" applyBorder="1" applyAlignment="1">
      <alignment horizontal="left" vertical="center"/>
    </xf>
    <xf numFmtId="0" fontId="111" fillId="0" borderId="129" xfId="0" applyFont="1" applyBorder="1" applyAlignment="1">
      <alignment vertical="top"/>
    </xf>
    <xf numFmtId="0" fontId="111" fillId="0" borderId="129" xfId="0" applyFont="1" applyBorder="1" applyAlignment="1">
      <alignment horizontal="left" vertical="top"/>
    </xf>
    <xf numFmtId="0" fontId="53" fillId="0" borderId="126" xfId="0" applyFont="1" applyBorder="1" applyAlignment="1"/>
    <xf numFmtId="164" fontId="111" fillId="0" borderId="129" xfId="0" applyNumberFormat="1" applyFont="1" applyBorder="1" applyAlignment="1"/>
    <xf numFmtId="0" fontId="53" fillId="0" borderId="129" xfId="0" applyFont="1" applyBorder="1" applyAlignment="1"/>
    <xf numFmtId="0" fontId="60" fillId="0" borderId="127" xfId="0" applyFont="1" applyBorder="1" applyAlignment="1"/>
    <xf numFmtId="0" fontId="81" fillId="0" borderId="12" xfId="0" applyFont="1" applyBorder="1" applyAlignment="1">
      <alignment horizontal="left"/>
    </xf>
    <xf numFmtId="0" fontId="58" fillId="0" borderId="16" xfId="0" applyFont="1" applyBorder="1" applyAlignment="1">
      <alignment horizontal="left" vertical="center" indent="1"/>
    </xf>
    <xf numFmtId="0" fontId="57" fillId="0" borderId="16" xfId="0" applyFont="1" applyBorder="1" applyAlignment="1">
      <alignment horizontal="left" vertical="center"/>
    </xf>
    <xf numFmtId="0" fontId="66" fillId="0" borderId="10" xfId="0" applyFont="1" applyBorder="1" applyAlignment="1">
      <alignment horizontal="left" vertical="center"/>
    </xf>
    <xf numFmtId="49" fontId="81" fillId="0" borderId="12" xfId="0" applyNumberFormat="1" applyFont="1" applyFill="1" applyBorder="1" applyAlignment="1">
      <alignment horizontal="left" vertical="center"/>
    </xf>
    <xf numFmtId="49" fontId="53" fillId="0" borderId="16" xfId="0" applyNumberFormat="1" applyFont="1" applyFill="1" applyBorder="1" applyAlignment="1">
      <alignment horizontal="left" vertical="center"/>
    </xf>
    <xf numFmtId="0" fontId="53" fillId="0" borderId="16" xfId="0" applyFont="1" applyFill="1" applyBorder="1" applyAlignment="1" applyProtection="1">
      <alignment horizontal="left" vertical="center"/>
    </xf>
    <xf numFmtId="0" fontId="60" fillId="0" borderId="155" xfId="0" applyFont="1" applyFill="1" applyBorder="1" applyAlignment="1" applyProtection="1">
      <alignment horizontal="left" vertical="center"/>
      <protection locked="0"/>
    </xf>
    <xf numFmtId="49" fontId="81" fillId="0" borderId="17" xfId="0" applyNumberFormat="1" applyFont="1" applyFill="1" applyBorder="1" applyAlignment="1">
      <alignment horizontal="left" vertical="center"/>
    </xf>
    <xf numFmtId="49" fontId="53" fillId="0" borderId="0" xfId="0" applyNumberFormat="1" applyFont="1" applyFill="1" applyBorder="1" applyAlignment="1">
      <alignment horizontal="left" vertical="center"/>
    </xf>
    <xf numFmtId="0" fontId="53" fillId="0" borderId="0" xfId="0" applyFont="1" applyFill="1" applyBorder="1" applyAlignment="1">
      <alignment horizontal="left" vertical="center"/>
    </xf>
    <xf numFmtId="0" fontId="60" fillId="0" borderId="63" xfId="0" applyFont="1" applyFill="1" applyBorder="1" applyAlignment="1">
      <alignment horizontal="left" vertical="center"/>
    </xf>
    <xf numFmtId="0" fontId="53" fillId="0" borderId="55" xfId="0" applyFont="1" applyFill="1" applyBorder="1" applyAlignment="1">
      <alignment horizontal="left" vertical="center"/>
    </xf>
    <xf numFmtId="0" fontId="53" fillId="0" borderId="24" xfId="0" applyFont="1" applyFill="1" applyBorder="1" applyAlignment="1">
      <alignment horizontal="left" vertical="center"/>
    </xf>
    <xf numFmtId="0" fontId="53" fillId="0" borderId="24" xfId="0" applyFont="1" applyFill="1" applyBorder="1" applyAlignment="1">
      <alignment horizontal="left" vertical="center" indent="2"/>
    </xf>
    <xf numFmtId="0" fontId="62" fillId="0" borderId="64" xfId="0" applyFont="1" applyFill="1" applyBorder="1" applyAlignment="1">
      <alignment horizontal="left" vertical="center"/>
    </xf>
    <xf numFmtId="0" fontId="52" fillId="0" borderId="126" xfId="0" applyFont="1" applyFill="1" applyBorder="1" applyAlignment="1"/>
    <xf numFmtId="0" fontId="52" fillId="0" borderId="129" xfId="0" applyFont="1" applyFill="1" applyBorder="1" applyAlignment="1">
      <alignment horizontal="left" vertical="top"/>
    </xf>
    <xf numFmtId="0" fontId="52" fillId="0" borderId="127" xfId="0" applyFont="1" applyFill="1" applyBorder="1" applyAlignment="1">
      <alignment horizontal="left"/>
    </xf>
    <xf numFmtId="0" fontId="52" fillId="0" borderId="0" xfId="0" applyFont="1" applyAlignment="1"/>
    <xf numFmtId="0" fontId="53" fillId="0" borderId="0" xfId="0" applyFont="1" applyAlignment="1">
      <alignment horizontal="left"/>
    </xf>
    <xf numFmtId="0" fontId="52" fillId="0" borderId="127" xfId="0" applyFont="1" applyFill="1" applyBorder="1" applyAlignment="1">
      <alignment horizontal="center" vertical="center"/>
    </xf>
    <xf numFmtId="0" fontId="114" fillId="0" borderId="21" xfId="0" applyFont="1" applyBorder="1" applyAlignment="1">
      <alignment horizontal="left" vertical="top" wrapText="1"/>
    </xf>
    <xf numFmtId="0" fontId="55" fillId="0" borderId="0" xfId="3" applyNumberFormat="1" applyFont="1" applyAlignment="1" applyProtection="1">
      <alignment horizontal="centerContinuous"/>
    </xf>
    <xf numFmtId="0" fontId="55" fillId="0" borderId="0" xfId="3" applyNumberFormat="1" applyFont="1" applyBorder="1" applyAlignment="1" applyProtection="1">
      <alignment horizontal="center"/>
    </xf>
    <xf numFmtId="0" fontId="63" fillId="0" borderId="0" xfId="3" applyNumberFormat="1" applyFont="1" applyAlignment="1" applyProtection="1">
      <alignment horizontal="centerContinuous"/>
    </xf>
    <xf numFmtId="0" fontId="62" fillId="0" borderId="0" xfId="3" applyNumberFormat="1" applyFont="1" applyAlignment="1" applyProtection="1">
      <alignment horizontal="right" vertical="center" textRotation="180"/>
    </xf>
    <xf numFmtId="0" fontId="62" fillId="0" borderId="0" xfId="3" applyNumberFormat="1" applyFont="1" applyAlignment="1" applyProtection="1">
      <alignment vertical="center" textRotation="180"/>
    </xf>
    <xf numFmtId="0" fontId="55" fillId="0" borderId="0" xfId="3" applyNumberFormat="1" applyFont="1" applyProtection="1"/>
    <xf numFmtId="0" fontId="55" fillId="0" borderId="9" xfId="3" applyNumberFormat="1" applyFont="1" applyBorder="1" applyProtection="1"/>
    <xf numFmtId="0" fontId="55" fillId="0" borderId="9" xfId="3" applyNumberFormat="1" applyFont="1" applyBorder="1" applyAlignment="1" applyProtection="1">
      <alignment horizontal="center"/>
    </xf>
    <xf numFmtId="0" fontId="60" fillId="0" borderId="0" xfId="3" applyNumberFormat="1" applyFont="1" applyProtection="1"/>
    <xf numFmtId="0" fontId="53" fillId="0" borderId="144" xfId="3" quotePrefix="1" applyNumberFormat="1" applyFont="1" applyBorder="1" applyAlignment="1" applyProtection="1">
      <alignment horizontal="left"/>
    </xf>
    <xf numFmtId="0" fontId="60" fillId="0" borderId="145" xfId="3" applyNumberFormat="1" applyFont="1" applyBorder="1" applyAlignment="1" applyProtection="1">
      <alignment horizontal="center"/>
    </xf>
    <xf numFmtId="0" fontId="60" fillId="0" borderId="145" xfId="3" applyNumberFormat="1" applyFont="1" applyBorder="1" applyProtection="1"/>
    <xf numFmtId="0" fontId="53" fillId="0" borderId="144" xfId="3" applyNumberFormat="1" applyFont="1" applyBorder="1" applyAlignment="1" applyProtection="1"/>
    <xf numFmtId="0" fontId="60" fillId="0" borderId="146" xfId="3" applyNumberFormat="1" applyFont="1" applyBorder="1" applyAlignment="1" applyProtection="1">
      <alignment horizontal="centerContinuous"/>
    </xf>
    <xf numFmtId="0" fontId="53" fillId="0" borderId="144" xfId="3" applyNumberFormat="1" applyFont="1" applyBorder="1" applyAlignment="1" applyProtection="1">
      <alignment horizontal="left"/>
    </xf>
    <xf numFmtId="0" fontId="60" fillId="0" borderId="146" xfId="3" applyNumberFormat="1" applyFont="1" applyBorder="1" applyProtection="1"/>
    <xf numFmtId="0" fontId="60" fillId="0" borderId="145" xfId="3" quotePrefix="1" applyNumberFormat="1" applyFont="1" applyBorder="1" applyAlignment="1" applyProtection="1">
      <alignment horizontal="left"/>
    </xf>
    <xf numFmtId="0" fontId="53" fillId="0" borderId="5" xfId="3" quotePrefix="1" applyNumberFormat="1" applyFont="1" applyBorder="1" applyAlignment="1" applyProtection="1">
      <alignment horizontal="left"/>
    </xf>
    <xf numFmtId="0" fontId="60" fillId="0" borderId="0" xfId="3" applyNumberFormat="1" applyFont="1" applyBorder="1" applyProtection="1"/>
    <xf numFmtId="0" fontId="60" fillId="0" borderId="40" xfId="3" applyNumberFormat="1" applyFont="1" applyBorder="1" applyProtection="1"/>
    <xf numFmtId="0" fontId="53" fillId="0" borderId="5" xfId="3" applyNumberFormat="1" applyFont="1" applyBorder="1" applyProtection="1"/>
    <xf numFmtId="0" fontId="63" fillId="0" borderId="0" xfId="3" applyNumberFormat="1" applyFont="1" applyBorder="1" applyProtection="1"/>
    <xf numFmtId="0" fontId="53" fillId="0" borderId="144" xfId="3" applyNumberFormat="1" applyFont="1" applyBorder="1" applyProtection="1"/>
    <xf numFmtId="0" fontId="55" fillId="0" borderId="0" xfId="3" applyNumberFormat="1" applyFont="1" applyBorder="1" applyProtection="1"/>
    <xf numFmtId="0" fontId="52" fillId="0" borderId="0" xfId="3" applyNumberFormat="1" applyFont="1" applyAlignment="1" applyProtection="1">
      <alignment horizontal="left"/>
    </xf>
    <xf numFmtId="0" fontId="63" fillId="0" borderId="0" xfId="3" applyNumberFormat="1" applyFont="1" applyAlignment="1" applyProtection="1">
      <alignment horizontal="left"/>
    </xf>
    <xf numFmtId="0" fontId="55" fillId="0" borderId="1" xfId="3" applyNumberFormat="1" applyFont="1" applyBorder="1" applyAlignment="1" applyProtection="1">
      <alignment horizontal="center" vertical="center"/>
      <protection locked="0"/>
    </xf>
    <xf numFmtId="0" fontId="53" fillId="0" borderId="0" xfId="3" applyNumberFormat="1" applyFont="1" applyBorder="1" applyAlignment="1" applyProtection="1">
      <alignment vertical="center"/>
    </xf>
    <xf numFmtId="0" fontId="60" fillId="0" borderId="0" xfId="3" applyNumberFormat="1" applyFont="1" applyBorder="1" applyAlignment="1" applyProtection="1">
      <alignment horizontal="center"/>
    </xf>
    <xf numFmtId="0" fontId="69" fillId="0" borderId="0" xfId="3" applyNumberFormat="1" applyFont="1" applyAlignment="1" applyProtection="1">
      <alignment vertical="center"/>
    </xf>
    <xf numFmtId="0" fontId="62" fillId="0" borderId="0" xfId="3" applyNumberFormat="1" applyFont="1" applyBorder="1" applyProtection="1"/>
    <xf numFmtId="0" fontId="53" fillId="0" borderId="0" xfId="3" applyNumberFormat="1" applyFont="1" applyAlignment="1" applyProtection="1">
      <alignment vertical="center"/>
    </xf>
    <xf numFmtId="0" fontId="62" fillId="0" borderId="0" xfId="3" applyNumberFormat="1" applyFont="1" applyProtection="1"/>
    <xf numFmtId="0" fontId="63" fillId="0" borderId="0" xfId="3" applyNumberFormat="1" applyFont="1" applyProtection="1"/>
    <xf numFmtId="0" fontId="53" fillId="0" borderId="0" xfId="3" applyNumberFormat="1" applyFont="1" applyBorder="1" applyProtection="1"/>
    <xf numFmtId="0" fontId="55" fillId="0" borderId="77" xfId="3" applyNumberFormat="1" applyFont="1" applyBorder="1" applyAlignment="1" applyProtection="1">
      <alignment horizontal="center"/>
    </xf>
    <xf numFmtId="0" fontId="53" fillId="0" borderId="0" xfId="3" applyNumberFormat="1" applyFont="1" applyProtection="1"/>
    <xf numFmtId="0" fontId="60" fillId="0" borderId="0" xfId="3" quotePrefix="1" applyNumberFormat="1" applyFont="1" applyAlignment="1" applyProtection="1">
      <alignment horizontal="left"/>
    </xf>
    <xf numFmtId="0" fontId="52" fillId="0" borderId="0" xfId="3" applyNumberFormat="1" applyFont="1" applyProtection="1"/>
    <xf numFmtId="0" fontId="53" fillId="0" borderId="0" xfId="3" applyFont="1"/>
    <xf numFmtId="0" fontId="52" fillId="0" borderId="0" xfId="3" applyFont="1" applyAlignment="1">
      <alignment horizontal="center" vertical="center"/>
    </xf>
    <xf numFmtId="0" fontId="55" fillId="0" borderId="0" xfId="3" applyFont="1" applyAlignment="1">
      <alignment horizontal="center" vertical="center"/>
    </xf>
    <xf numFmtId="164" fontId="60" fillId="0" borderId="0" xfId="3" applyNumberFormat="1" applyFont="1"/>
    <xf numFmtId="0" fontId="62" fillId="0" borderId="0" xfId="3" applyFont="1"/>
    <xf numFmtId="164" fontId="62" fillId="0" borderId="0" xfId="3" applyNumberFormat="1" applyFont="1" applyAlignment="1">
      <alignment horizontal="right"/>
    </xf>
    <xf numFmtId="49" fontId="60" fillId="0" borderId="0" xfId="3" applyNumberFormat="1" applyFont="1"/>
    <xf numFmtId="0" fontId="60" fillId="0" borderId="0" xfId="3" applyFont="1"/>
    <xf numFmtId="0" fontId="66" fillId="0" borderId="0" xfId="3" applyFont="1"/>
    <xf numFmtId="164" fontId="66" fillId="0" borderId="0" xfId="3" applyNumberFormat="1" applyFont="1" applyAlignment="1">
      <alignment horizontal="right"/>
    </xf>
    <xf numFmtId="0" fontId="62" fillId="0" borderId="22" xfId="3" applyFont="1" applyBorder="1" applyAlignment="1" applyProtection="1">
      <alignment horizontal="center"/>
      <protection locked="0"/>
    </xf>
    <xf numFmtId="164" fontId="60" fillId="0" borderId="0" xfId="3" applyNumberFormat="1" applyFont="1" applyBorder="1" applyAlignment="1">
      <alignment horizontal="right"/>
    </xf>
    <xf numFmtId="49" fontId="66" fillId="0" borderId="0" xfId="3" applyNumberFormat="1" applyFont="1" applyAlignment="1"/>
    <xf numFmtId="0" fontId="60" fillId="0" borderId="0" xfId="3" applyFont="1" applyAlignment="1"/>
    <xf numFmtId="0" fontId="62" fillId="0" borderId="148" xfId="3" applyFont="1" applyBorder="1" applyAlignment="1" applyProtection="1">
      <alignment horizontal="center"/>
      <protection locked="0"/>
    </xf>
    <xf numFmtId="49" fontId="60" fillId="0" borderId="0" xfId="3" applyNumberFormat="1" applyFont="1" applyAlignment="1"/>
    <xf numFmtId="0" fontId="60" fillId="0" borderId="0" xfId="3" applyFont="1" applyAlignment="1">
      <alignment horizontal="center"/>
    </xf>
    <xf numFmtId="164" fontId="60" fillId="0" borderId="0" xfId="3" applyNumberFormat="1" applyFont="1" applyAlignment="1">
      <alignment horizontal="right"/>
    </xf>
    <xf numFmtId="49" fontId="62" fillId="0" borderId="0" xfId="3" applyNumberFormat="1" applyFont="1" applyAlignment="1"/>
    <xf numFmtId="49" fontId="60" fillId="0" borderId="0" xfId="3" applyNumberFormat="1" applyFont="1" applyFill="1" applyAlignment="1"/>
    <xf numFmtId="49" fontId="60" fillId="0" borderId="0" xfId="3" applyNumberFormat="1" applyFont="1" applyFill="1" applyBorder="1" applyAlignment="1"/>
    <xf numFmtId="49" fontId="115" fillId="0" borderId="0" xfId="15" applyNumberFormat="1" applyFont="1"/>
    <xf numFmtId="49" fontId="60" fillId="0" borderId="0" xfId="3" applyNumberFormat="1" applyFont="1" applyFill="1" applyBorder="1"/>
    <xf numFmtId="0" fontId="60" fillId="0" borderId="0" xfId="3" applyFont="1" applyBorder="1" applyAlignment="1">
      <alignment horizontal="center"/>
    </xf>
    <xf numFmtId="0" fontId="96" fillId="0" borderId="0" xfId="3" applyFont="1" applyAlignment="1">
      <alignment horizontal="center"/>
    </xf>
    <xf numFmtId="164" fontId="96" fillId="0" borderId="0" xfId="3" applyNumberFormat="1" applyFont="1" applyAlignment="1">
      <alignment horizontal="right"/>
    </xf>
    <xf numFmtId="0" fontId="66" fillId="0" borderId="22" xfId="3" applyFont="1" applyBorder="1" applyAlignment="1" applyProtection="1">
      <alignment horizontal="center"/>
      <protection locked="0"/>
    </xf>
    <xf numFmtId="0" fontId="96" fillId="0" borderId="0" xfId="3" applyFont="1" applyBorder="1" applyAlignment="1">
      <alignment horizontal="center"/>
    </xf>
    <xf numFmtId="0" fontId="60" fillId="0" borderId="0" xfId="16" applyFont="1" applyFill="1" applyBorder="1" applyAlignment="1">
      <alignment horizontal="left"/>
    </xf>
    <xf numFmtId="164" fontId="62" fillId="0" borderId="22" xfId="3" applyNumberFormat="1" applyFont="1" applyBorder="1" applyAlignment="1" applyProtection="1">
      <alignment horizontal="center" vertical="center"/>
      <protection locked="0"/>
    </xf>
    <xf numFmtId="49" fontId="54" fillId="0" borderId="0" xfId="2" applyNumberFormat="1" applyFont="1" applyAlignment="1" applyProtection="1">
      <alignment horizontal="left" indent="2"/>
    </xf>
    <xf numFmtId="49" fontId="60" fillId="0" borderId="0" xfId="3" applyNumberFormat="1" applyFont="1" applyFill="1"/>
    <xf numFmtId="49" fontId="62" fillId="0" borderId="0" xfId="3" applyNumberFormat="1" applyFont="1" applyFill="1" applyBorder="1"/>
    <xf numFmtId="49" fontId="62" fillId="0" borderId="0" xfId="3" applyNumberFormat="1" applyFont="1"/>
    <xf numFmtId="49" fontId="66" fillId="0" borderId="0" xfId="3" applyNumberFormat="1" applyFont="1"/>
    <xf numFmtId="0" fontId="60" fillId="0" borderId="0" xfId="3" applyFont="1" applyBorder="1" applyAlignment="1" applyProtection="1">
      <alignment horizontal="center"/>
    </xf>
    <xf numFmtId="49" fontId="66" fillId="0" borderId="0" xfId="3" applyNumberFormat="1" applyFont="1" applyFill="1" applyBorder="1"/>
    <xf numFmtId="49" fontId="116" fillId="0" borderId="0" xfId="3" applyNumberFormat="1" applyFont="1" applyFill="1" applyBorder="1"/>
    <xf numFmtId="49" fontId="66" fillId="0" borderId="0" xfId="3" applyNumberFormat="1" applyFont="1" applyAlignment="1">
      <alignment vertical="top"/>
    </xf>
    <xf numFmtId="0" fontId="60" fillId="0" borderId="145" xfId="3" applyFont="1" applyBorder="1" applyAlignment="1" applyProtection="1">
      <alignment horizontal="center"/>
    </xf>
    <xf numFmtId="49" fontId="60" fillId="0" borderId="0" xfId="3" applyNumberFormat="1" applyFont="1" applyAlignment="1">
      <alignment vertical="top"/>
    </xf>
    <xf numFmtId="0" fontId="62" fillId="0" borderId="9" xfId="3" applyFont="1" applyBorder="1" applyAlignment="1" applyProtection="1">
      <alignment horizontal="center"/>
      <protection locked="0"/>
    </xf>
    <xf numFmtId="0" fontId="60" fillId="0" borderId="0" xfId="3" applyFont="1" applyBorder="1" applyProtection="1"/>
    <xf numFmtId="0" fontId="55" fillId="0" borderId="0" xfId="3" applyFont="1" applyAlignment="1" applyProtection="1">
      <alignment horizontal="center"/>
    </xf>
    <xf numFmtId="42" fontId="55" fillId="0" borderId="0" xfId="3" applyNumberFormat="1" applyFont="1" applyProtection="1"/>
    <xf numFmtId="0" fontId="63" fillId="0" borderId="0" xfId="3" applyFont="1" applyProtection="1"/>
    <xf numFmtId="0" fontId="55" fillId="0" borderId="0" xfId="13" applyFont="1" applyBorder="1" applyProtection="1"/>
    <xf numFmtId="0" fontId="55" fillId="0" borderId="0" xfId="13" applyFont="1" applyBorder="1" applyAlignment="1" applyProtection="1">
      <alignment horizontal="center"/>
    </xf>
    <xf numFmtId="42" fontId="55" fillId="2" borderId="9" xfId="3" applyNumberFormat="1" applyFont="1" applyFill="1" applyBorder="1" applyProtection="1"/>
    <xf numFmtId="41" fontId="55" fillId="2" borderId="9" xfId="3" applyNumberFormat="1" applyFont="1" applyFill="1" applyBorder="1" applyProtection="1"/>
    <xf numFmtId="0" fontId="63" fillId="0" borderId="0" xfId="3" applyFont="1" applyAlignment="1" applyProtection="1">
      <alignment horizontal="left" indent="2"/>
    </xf>
    <xf numFmtId="42" fontId="55" fillId="2" borderId="47" xfId="3" applyNumberFormat="1" applyFont="1" applyFill="1" applyBorder="1" applyProtection="1"/>
    <xf numFmtId="0" fontId="73" fillId="0" borderId="0" xfId="3" applyFont="1" applyProtection="1"/>
    <xf numFmtId="42" fontId="55" fillId="0" borderId="69" xfId="3" applyNumberFormat="1" applyFont="1" applyBorder="1" applyProtection="1">
      <protection locked="0"/>
    </xf>
    <xf numFmtId="42" fontId="55" fillId="0" borderId="0" xfId="3" applyNumberFormat="1" applyFont="1" applyFill="1" applyProtection="1"/>
    <xf numFmtId="42" fontId="55" fillId="0" borderId="9" xfId="3" applyNumberFormat="1" applyFont="1" applyBorder="1" applyProtection="1">
      <protection locked="0"/>
    </xf>
    <xf numFmtId="42" fontId="55" fillId="0" borderId="68" xfId="3" applyNumberFormat="1" applyFont="1" applyBorder="1" applyProtection="1">
      <protection locked="0"/>
    </xf>
    <xf numFmtId="0" fontId="55" fillId="0" borderId="0" xfId="3" applyFont="1" applyAlignment="1" applyProtection="1">
      <alignment horizontal="right"/>
    </xf>
    <xf numFmtId="42" fontId="55" fillId="2" borderId="129" xfId="3" applyNumberFormat="1" applyFont="1" applyFill="1" applyBorder="1" applyProtection="1"/>
    <xf numFmtId="0" fontId="63" fillId="0" borderId="0" xfId="3" applyFont="1" applyAlignment="1" applyProtection="1">
      <alignment horizontal="center" vertical="center"/>
    </xf>
    <xf numFmtId="165" fontId="63" fillId="0" borderId="0" xfId="3" applyNumberFormat="1" applyFont="1" applyAlignment="1" applyProtection="1">
      <alignment vertical="center"/>
    </xf>
    <xf numFmtId="0" fontId="52" fillId="0" borderId="0" xfId="3" applyFont="1" applyProtection="1"/>
    <xf numFmtId="0" fontId="52" fillId="0" borderId="0" xfId="3" applyFont="1" applyFill="1" applyProtection="1"/>
    <xf numFmtId="0" fontId="55" fillId="0" borderId="0" xfId="3" applyFont="1" applyFill="1" applyProtection="1"/>
    <xf numFmtId="169" fontId="53" fillId="0" borderId="0" xfId="3" applyNumberFormat="1" applyFont="1" applyFill="1" applyProtection="1"/>
    <xf numFmtId="0" fontId="53" fillId="0" borderId="0" xfId="3" applyFont="1" applyFill="1" applyProtection="1"/>
    <xf numFmtId="0" fontId="55" fillId="0" borderId="9" xfId="3" applyFont="1" applyFill="1" applyBorder="1" applyAlignment="1" applyProtection="1">
      <alignment horizontal="center" vertical="center"/>
      <protection locked="0"/>
    </xf>
    <xf numFmtId="0" fontId="53" fillId="0" borderId="0" xfId="3" applyFont="1" applyProtection="1"/>
    <xf numFmtId="0" fontId="53" fillId="0" borderId="147" xfId="3" applyFont="1" applyBorder="1" applyProtection="1"/>
    <xf numFmtId="0" fontId="53" fillId="0" borderId="148" xfId="3" applyFont="1" applyBorder="1" applyProtection="1">
      <protection locked="0"/>
    </xf>
    <xf numFmtId="0" fontId="53" fillId="0" borderId="147" xfId="3" applyFont="1" applyBorder="1" applyAlignment="1" applyProtection="1">
      <alignment horizontal="center"/>
      <protection locked="0"/>
    </xf>
    <xf numFmtId="0" fontId="63" fillId="0" borderId="0" xfId="3" applyFont="1" applyAlignment="1" applyProtection="1">
      <alignment horizontal="center"/>
    </xf>
    <xf numFmtId="0" fontId="52" fillId="0" borderId="0" xfId="3" applyFont="1" applyBorder="1" applyProtection="1"/>
    <xf numFmtId="5" fontId="53" fillId="0" borderId="78" xfId="3" applyNumberFormat="1" applyFont="1" applyBorder="1" applyAlignment="1" applyProtection="1">
      <protection locked="0"/>
    </xf>
    <xf numFmtId="5" fontId="53" fillId="0" borderId="76" xfId="3" applyNumberFormat="1" applyFont="1" applyBorder="1" applyAlignment="1" applyProtection="1">
      <protection locked="0"/>
    </xf>
    <xf numFmtId="5" fontId="63" fillId="0" borderId="0" xfId="3" applyNumberFormat="1" applyFont="1" applyAlignment="1" applyProtection="1"/>
    <xf numFmtId="0" fontId="63" fillId="0" borderId="0" xfId="3" applyFont="1" applyAlignment="1" applyProtection="1"/>
    <xf numFmtId="5" fontId="53" fillId="0" borderId="78" xfId="3" applyNumberFormat="1" applyFont="1" applyBorder="1" applyAlignment="1" applyProtection="1">
      <alignment horizontal="center"/>
      <protection locked="0"/>
    </xf>
    <xf numFmtId="5" fontId="53" fillId="0" borderId="76" xfId="3" applyNumberFormat="1" applyFont="1" applyBorder="1" applyAlignment="1" applyProtection="1">
      <alignment horizontal="center"/>
      <protection locked="0"/>
    </xf>
    <xf numFmtId="0" fontId="63" fillId="0" borderId="0" xfId="3" applyFont="1" applyBorder="1" applyProtection="1"/>
    <xf numFmtId="0" fontId="60" fillId="0" borderId="0" xfId="3" applyFont="1" applyAlignment="1" applyProtection="1">
      <alignment vertical="top"/>
    </xf>
    <xf numFmtId="0" fontId="60" fillId="0" borderId="78" xfId="3" applyFont="1" applyBorder="1" applyAlignment="1" applyProtection="1">
      <alignment vertical="top"/>
    </xf>
    <xf numFmtId="0" fontId="55" fillId="0" borderId="78" xfId="3" applyFont="1" applyBorder="1" applyProtection="1"/>
    <xf numFmtId="0" fontId="60" fillId="0" borderId="0" xfId="3" applyFont="1" applyBorder="1" applyAlignment="1" applyProtection="1">
      <alignment vertical="top"/>
    </xf>
    <xf numFmtId="0" fontId="117" fillId="0" borderId="0" xfId="3" applyFont="1" applyAlignment="1" applyProtection="1">
      <alignment vertical="top"/>
    </xf>
    <xf numFmtId="0" fontId="60" fillId="0" borderId="0" xfId="3" applyFont="1" applyProtection="1"/>
    <xf numFmtId="0" fontId="117" fillId="0" borderId="0" xfId="3" applyFont="1" applyAlignment="1" applyProtection="1">
      <alignment horizontal="right" vertical="top"/>
    </xf>
    <xf numFmtId="0" fontId="70" fillId="0" borderId="0" xfId="3" applyFont="1" applyAlignment="1" applyProtection="1">
      <alignment horizontal="center" vertical="center"/>
    </xf>
    <xf numFmtId="0" fontId="55" fillId="0" borderId="45" xfId="3" applyFont="1" applyBorder="1" applyProtection="1"/>
    <xf numFmtId="169" fontId="62" fillId="0" borderId="45" xfId="3" applyNumberFormat="1" applyFont="1" applyBorder="1" applyAlignment="1" applyProtection="1">
      <alignment horizontal="center"/>
    </xf>
    <xf numFmtId="1" fontId="62" fillId="0" borderId="146" xfId="3" applyNumberFormat="1" applyFont="1" applyBorder="1" applyAlignment="1" applyProtection="1">
      <alignment horizontal="center"/>
    </xf>
    <xf numFmtId="0" fontId="62" fillId="0" borderId="145" xfId="3" applyFont="1" applyBorder="1" applyAlignment="1" applyProtection="1">
      <alignment horizontal="centerContinuous"/>
    </xf>
    <xf numFmtId="0" fontId="62" fillId="0" borderId="146" xfId="3" applyFont="1" applyBorder="1" applyAlignment="1" applyProtection="1">
      <alignment horizontal="centerContinuous"/>
    </xf>
    <xf numFmtId="0" fontId="62" fillId="0" borderId="73" xfId="3" applyFont="1" applyBorder="1" applyAlignment="1" applyProtection="1">
      <alignment horizontal="centerContinuous"/>
    </xf>
    <xf numFmtId="0" fontId="62" fillId="0" borderId="45" xfId="3" applyFont="1" applyBorder="1" applyAlignment="1" applyProtection="1">
      <alignment horizontal="center"/>
    </xf>
    <xf numFmtId="0" fontId="62" fillId="5" borderId="45" xfId="3" applyFont="1" applyFill="1" applyBorder="1" applyAlignment="1" applyProtection="1">
      <alignment horizontal="center"/>
    </xf>
    <xf numFmtId="0" fontId="62" fillId="5" borderId="146" xfId="3" applyFont="1" applyFill="1" applyBorder="1" applyAlignment="1" applyProtection="1">
      <alignment horizontal="center"/>
    </xf>
    <xf numFmtId="0" fontId="62" fillId="0" borderId="5" xfId="3" applyFont="1" applyBorder="1" applyAlignment="1" applyProtection="1">
      <alignment horizontal="left"/>
    </xf>
    <xf numFmtId="169" fontId="62" fillId="0" borderId="44" xfId="3" applyNumberFormat="1" applyFont="1" applyBorder="1" applyAlignment="1" applyProtection="1">
      <alignment horizontal="center"/>
    </xf>
    <xf numFmtId="1" fontId="62" fillId="0" borderId="40" xfId="3" applyNumberFormat="1" applyFont="1" applyBorder="1" applyAlignment="1" applyProtection="1">
      <alignment horizontal="center"/>
    </xf>
    <xf numFmtId="0" fontId="62" fillId="0" borderId="0" xfId="3" applyFont="1" applyBorder="1" applyAlignment="1" applyProtection="1">
      <alignment horizontal="centerContinuous"/>
    </xf>
    <xf numFmtId="0" fontId="62" fillId="0" borderId="40" xfId="3" applyFont="1" applyBorder="1" applyAlignment="1" applyProtection="1">
      <alignment horizontal="centerContinuous"/>
    </xf>
    <xf numFmtId="0" fontId="62" fillId="21" borderId="72" xfId="3" applyFont="1" applyFill="1" applyBorder="1" applyAlignment="1" applyProtection="1">
      <alignment horizontal="center"/>
    </xf>
    <xf numFmtId="0" fontId="62" fillId="22" borderId="72" xfId="3" applyFont="1" applyFill="1" applyBorder="1" applyAlignment="1" applyProtection="1">
      <alignment horizontal="center"/>
    </xf>
    <xf numFmtId="0" fontId="62" fillId="0" borderId="72" xfId="3" applyFont="1" applyBorder="1" applyAlignment="1" applyProtection="1">
      <alignment horizontal="center"/>
    </xf>
    <xf numFmtId="0" fontId="62" fillId="5" borderId="72" xfId="3" applyFont="1" applyFill="1" applyBorder="1" applyAlignment="1" applyProtection="1">
      <alignment horizontal="center"/>
    </xf>
    <xf numFmtId="0" fontId="62" fillId="5" borderId="40" xfId="3" applyFont="1" applyFill="1" applyBorder="1" applyAlignment="1" applyProtection="1">
      <alignment horizontal="center"/>
    </xf>
    <xf numFmtId="0" fontId="62" fillId="0" borderId="44" xfId="3" applyFont="1" applyBorder="1" applyAlignment="1" applyProtection="1">
      <alignment horizontal="center"/>
    </xf>
    <xf numFmtId="0" fontId="62" fillId="0" borderId="40" xfId="3" applyFont="1" applyBorder="1" applyAlignment="1" applyProtection="1">
      <alignment horizontal="center"/>
    </xf>
    <xf numFmtId="0" fontId="62" fillId="0" borderId="5" xfId="3" applyFont="1" applyBorder="1" applyAlignment="1" applyProtection="1">
      <alignment horizontal="center"/>
    </xf>
    <xf numFmtId="0" fontId="62" fillId="0" borderId="71" xfId="3" applyFont="1" applyBorder="1" applyAlignment="1" applyProtection="1"/>
    <xf numFmtId="0" fontId="62" fillId="5" borderId="72" xfId="3" quotePrefix="1" applyFont="1" applyFill="1" applyBorder="1" applyAlignment="1" applyProtection="1">
      <alignment horizontal="center"/>
    </xf>
    <xf numFmtId="169" fontId="62" fillId="0" borderId="8" xfId="3" applyNumberFormat="1" applyFont="1" applyBorder="1" applyAlignment="1" applyProtection="1">
      <alignment horizontal="center"/>
    </xf>
    <xf numFmtId="1" fontId="62" fillId="0" borderId="59" xfId="3" applyNumberFormat="1" applyFont="1" applyBorder="1" applyAlignment="1" applyProtection="1">
      <alignment horizontal="center"/>
    </xf>
    <xf numFmtId="0" fontId="62" fillId="0" borderId="8" xfId="3" applyFont="1" applyBorder="1" applyAlignment="1" applyProtection="1">
      <alignment horizontal="center"/>
    </xf>
    <xf numFmtId="0" fontId="62" fillId="0" borderId="59" xfId="3" applyFont="1" applyBorder="1" applyAlignment="1" applyProtection="1">
      <alignment horizontal="center"/>
    </xf>
    <xf numFmtId="0" fontId="62" fillId="0" borderId="50" xfId="3" applyFont="1" applyBorder="1" applyAlignment="1" applyProtection="1">
      <alignment horizontal="center"/>
    </xf>
    <xf numFmtId="0" fontId="62" fillId="21" borderId="70" xfId="3" applyFont="1" applyFill="1" applyBorder="1" applyAlignment="1" applyProtection="1">
      <alignment horizontal="center"/>
    </xf>
    <xf numFmtId="0" fontId="62" fillId="5" borderId="70" xfId="3" applyFont="1" applyFill="1" applyBorder="1" applyAlignment="1" applyProtection="1">
      <alignment horizontal="center"/>
    </xf>
    <xf numFmtId="0" fontId="62" fillId="22" borderId="70" xfId="3" applyFont="1" applyFill="1" applyBorder="1" applyAlignment="1" applyProtection="1">
      <alignment horizontal="center"/>
    </xf>
    <xf numFmtId="0" fontId="62" fillId="0" borderId="70" xfId="3" applyFont="1" applyBorder="1" applyAlignment="1" applyProtection="1">
      <alignment horizontal="center"/>
    </xf>
    <xf numFmtId="0" fontId="62" fillId="5" borderId="59" xfId="3" applyFont="1" applyFill="1" applyBorder="1" applyAlignment="1" applyProtection="1">
      <alignment horizontal="center"/>
    </xf>
    <xf numFmtId="3" fontId="60" fillId="0" borderId="22" xfId="3" applyNumberFormat="1" applyFont="1" applyBorder="1" applyAlignment="1" applyProtection="1">
      <alignment horizontal="left" vertical="center" wrapText="1"/>
      <protection locked="0"/>
    </xf>
    <xf numFmtId="169" fontId="60" fillId="0" borderId="8" xfId="3" applyNumberFormat="1" applyFont="1" applyBorder="1" applyAlignment="1" applyProtection="1">
      <alignment horizontal="center"/>
      <protection locked="0"/>
    </xf>
    <xf numFmtId="1" fontId="60" fillId="0" borderId="8" xfId="3" applyNumberFormat="1" applyFont="1" applyBorder="1" applyAlignment="1" applyProtection="1">
      <alignment horizontal="center"/>
      <protection locked="0"/>
    </xf>
    <xf numFmtId="3" fontId="60" fillId="0" borderId="8" xfId="3" applyNumberFormat="1" applyFont="1" applyBorder="1" applyAlignment="1" applyProtection="1">
      <alignment horizontal="center"/>
      <protection locked="0"/>
    </xf>
    <xf numFmtId="169" fontId="60" fillId="0" borderId="22" xfId="3" applyNumberFormat="1" applyFont="1" applyBorder="1" applyAlignment="1" applyProtection="1">
      <alignment horizontal="center"/>
      <protection locked="0"/>
    </xf>
    <xf numFmtId="1" fontId="60" fillId="0" borderId="22" xfId="3" applyNumberFormat="1" applyFont="1" applyBorder="1" applyAlignment="1" applyProtection="1">
      <alignment horizontal="center"/>
      <protection locked="0"/>
    </xf>
    <xf numFmtId="3" fontId="60" fillId="0" borderId="22" xfId="3" applyNumberFormat="1" applyFont="1" applyBorder="1" applyAlignment="1" applyProtection="1">
      <alignment horizontal="center"/>
      <protection locked="0"/>
    </xf>
    <xf numFmtId="0" fontId="55" fillId="0" borderId="0" xfId="3" applyFont="1" applyAlignment="1" applyProtection="1">
      <alignment textRotation="180" wrapText="1"/>
    </xf>
    <xf numFmtId="3" fontId="60" fillId="0" borderId="0" xfId="3" applyNumberFormat="1" applyFont="1" applyBorder="1" applyAlignment="1" applyProtection="1">
      <alignment horizontal="left" vertical="center" wrapText="1"/>
      <protection locked="0"/>
    </xf>
    <xf numFmtId="169" fontId="60" fillId="0" borderId="0" xfId="3" applyNumberFormat="1" applyFont="1" applyBorder="1" applyAlignment="1" applyProtection="1">
      <alignment horizontal="center"/>
      <protection locked="0"/>
    </xf>
    <xf numFmtId="1" fontId="60" fillId="0" borderId="0" xfId="3" applyNumberFormat="1" applyFont="1" applyBorder="1" applyAlignment="1" applyProtection="1">
      <alignment horizontal="center"/>
      <protection locked="0"/>
    </xf>
    <xf numFmtId="3" fontId="60" fillId="0" borderId="0" xfId="3" applyNumberFormat="1" applyFont="1" applyBorder="1" applyAlignment="1" applyProtection="1">
      <alignment horizontal="center"/>
      <protection locked="0"/>
    </xf>
    <xf numFmtId="169" fontId="60" fillId="0" borderId="0" xfId="3" applyNumberFormat="1" applyFont="1" applyBorder="1" applyProtection="1"/>
    <xf numFmtId="1" fontId="60" fillId="0" borderId="0" xfId="3" applyNumberFormat="1" applyFont="1" applyBorder="1" applyProtection="1"/>
    <xf numFmtId="0" fontId="52" fillId="21" borderId="0" xfId="3" applyFont="1" applyFill="1" applyProtection="1"/>
    <xf numFmtId="169" fontId="55" fillId="21" borderId="0" xfId="3" applyNumberFormat="1" applyFont="1" applyFill="1" applyProtection="1"/>
    <xf numFmtId="1" fontId="55" fillId="21" borderId="0" xfId="3" applyNumberFormat="1" applyFont="1" applyFill="1" applyProtection="1"/>
    <xf numFmtId="0" fontId="55" fillId="21" borderId="0" xfId="3" applyFont="1" applyFill="1" applyProtection="1"/>
    <xf numFmtId="169" fontId="55" fillId="0" borderId="0" xfId="3" applyNumberFormat="1" applyFont="1" applyFill="1" applyProtection="1"/>
    <xf numFmtId="1" fontId="55" fillId="0" borderId="0" xfId="3" applyNumberFormat="1" applyFont="1" applyFill="1" applyProtection="1"/>
    <xf numFmtId="169" fontId="55" fillId="0" borderId="0" xfId="3" applyNumberFormat="1" applyFont="1" applyProtection="1"/>
    <xf numFmtId="1" fontId="55" fillId="0" borderId="0" xfId="3" applyNumberFormat="1" applyFont="1" applyProtection="1"/>
    <xf numFmtId="0" fontId="52" fillId="0" borderId="78" xfId="3" applyFont="1" applyBorder="1" applyProtection="1"/>
    <xf numFmtId="169" fontId="55" fillId="0" borderId="78" xfId="3" applyNumberFormat="1" applyFont="1" applyBorder="1" applyProtection="1"/>
    <xf numFmtId="1" fontId="55" fillId="0" borderId="78" xfId="3" applyNumberFormat="1" applyFont="1" applyBorder="1" applyProtection="1"/>
    <xf numFmtId="0" fontId="55" fillId="0" borderId="78" xfId="3" applyFont="1" applyBorder="1" applyAlignment="1" applyProtection="1">
      <alignment horizontal="center"/>
    </xf>
    <xf numFmtId="0" fontId="117" fillId="0" borderId="0" xfId="3" applyFont="1" applyAlignment="1" applyProtection="1">
      <alignment horizontal="left" wrapText="1"/>
    </xf>
    <xf numFmtId="0" fontId="117" fillId="0" borderId="0" xfId="3" applyFont="1" applyAlignment="1" applyProtection="1"/>
    <xf numFmtId="0" fontId="117" fillId="0" borderId="0" xfId="3" applyFont="1" applyAlignment="1" applyProtection="1">
      <alignment wrapText="1"/>
    </xf>
    <xf numFmtId="0" fontId="60" fillId="0" borderId="0" xfId="3" applyFont="1" applyAlignment="1" applyProtection="1">
      <alignment horizontal="left" wrapText="1"/>
    </xf>
    <xf numFmtId="0" fontId="60" fillId="0" borderId="0" xfId="3" applyFont="1" applyAlignment="1" applyProtection="1">
      <alignment horizontal="left"/>
    </xf>
    <xf numFmtId="169" fontId="60" fillId="0" borderId="0" xfId="3" applyNumberFormat="1" applyFont="1" applyProtection="1"/>
    <xf numFmtId="1" fontId="60" fillId="0" borderId="0" xfId="3" applyNumberFormat="1" applyFont="1" applyProtection="1"/>
    <xf numFmtId="0" fontId="60" fillId="0" borderId="0" xfId="3" applyFont="1" applyAlignment="1" applyProtection="1">
      <alignment horizontal="center"/>
    </xf>
    <xf numFmtId="0" fontId="117" fillId="0" borderId="0" xfId="3" applyFont="1" applyAlignment="1" applyProtection="1">
      <alignment vertical="center"/>
    </xf>
    <xf numFmtId="0" fontId="118" fillId="0" borderId="0" xfId="3" applyFont="1" applyFill="1" applyProtection="1"/>
    <xf numFmtId="0" fontId="63" fillId="0" borderId="0" xfId="3" applyFont="1" applyAlignment="1" applyProtection="1">
      <alignment vertical="center"/>
    </xf>
    <xf numFmtId="49" fontId="63" fillId="0" borderId="0" xfId="3" applyNumberFormat="1" applyFont="1" applyBorder="1" applyAlignment="1" applyProtection="1">
      <alignment horizontal="center" vertical="top"/>
    </xf>
    <xf numFmtId="165" fontId="52"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top"/>
    </xf>
    <xf numFmtId="0" fontId="52" fillId="0" borderId="0" xfId="3" applyFont="1" applyAlignment="1" applyProtection="1">
      <alignment horizontal="center" vertical="center"/>
    </xf>
    <xf numFmtId="0" fontId="63" fillId="0" borderId="145" xfId="3" applyFont="1" applyBorder="1" applyProtection="1"/>
    <xf numFmtId="0" fontId="55" fillId="0" borderId="145" xfId="3" applyFont="1" applyBorder="1" applyProtection="1"/>
    <xf numFmtId="0" fontId="55" fillId="0" borderId="145" xfId="3" applyFont="1" applyBorder="1" applyAlignment="1" applyProtection="1">
      <alignment horizontal="center"/>
    </xf>
    <xf numFmtId="0" fontId="55" fillId="0" borderId="0" xfId="3" applyFont="1" applyFill="1" applyBorder="1" applyProtection="1"/>
    <xf numFmtId="0" fontId="63" fillId="0" borderId="0" xfId="3" applyFont="1" applyFill="1" applyBorder="1" applyAlignment="1" applyProtection="1">
      <alignment horizontal="centerContinuous"/>
    </xf>
    <xf numFmtId="0" fontId="55" fillId="0" borderId="0" xfId="3" applyFont="1" applyBorder="1" applyAlignment="1" applyProtection="1">
      <alignment horizontal="center"/>
    </xf>
    <xf numFmtId="0" fontId="62" fillId="0" borderId="0" xfId="3" applyFont="1" applyBorder="1" applyProtection="1"/>
    <xf numFmtId="0" fontId="63" fillId="0" borderId="0" xfId="3" applyFont="1" applyBorder="1" applyAlignment="1" applyProtection="1">
      <alignment horizontal="right"/>
    </xf>
    <xf numFmtId="178" fontId="63" fillId="0" borderId="9" xfId="3" applyNumberFormat="1" applyFont="1" applyBorder="1" applyAlignment="1" applyProtection="1">
      <alignment horizontal="left"/>
      <protection locked="0"/>
    </xf>
    <xf numFmtId="0" fontId="62" fillId="0" borderId="0" xfId="3" applyFont="1" applyProtection="1"/>
    <xf numFmtId="0" fontId="55" fillId="0" borderId="22" xfId="3" applyFont="1" applyBorder="1" applyAlignment="1" applyProtection="1">
      <alignment horizontal="center" vertical="center"/>
      <protection locked="0"/>
    </xf>
    <xf numFmtId="0" fontId="55" fillId="0" borderId="0" xfId="3" applyFont="1" applyBorder="1" applyAlignment="1" applyProtection="1">
      <alignment horizontal="left" indent="1"/>
    </xf>
    <xf numFmtId="0" fontId="62" fillId="0" borderId="0" xfId="3" applyFont="1" applyBorder="1" applyAlignment="1" applyProtection="1">
      <alignment horizontal="left" indent="1"/>
    </xf>
    <xf numFmtId="0" fontId="62" fillId="0" borderId="0" xfId="3" applyFont="1" applyBorder="1" applyAlignment="1" applyProtection="1">
      <alignment horizontal="left"/>
    </xf>
    <xf numFmtId="0" fontId="55" fillId="0" borderId="9" xfId="3" applyFont="1" applyBorder="1" applyProtection="1">
      <protection locked="0"/>
    </xf>
    <xf numFmtId="0" fontId="62" fillId="0" borderId="145" xfId="3" quotePrefix="1" applyFont="1" applyBorder="1" applyAlignment="1" applyProtection="1">
      <alignment horizontal="left"/>
    </xf>
    <xf numFmtId="0" fontId="53" fillId="0" borderId="145" xfId="3" applyFont="1" applyBorder="1" applyProtection="1"/>
    <xf numFmtId="0" fontId="53" fillId="0" borderId="145" xfId="3" applyFont="1" applyBorder="1" applyAlignment="1" applyProtection="1">
      <alignment horizontal="center"/>
    </xf>
    <xf numFmtId="0" fontId="53" fillId="0" borderId="0" xfId="3" applyFont="1" applyFill="1" applyBorder="1" applyProtection="1"/>
    <xf numFmtId="0" fontId="55" fillId="0" borderId="0" xfId="3" applyFont="1" applyFill="1" applyBorder="1" applyAlignment="1" applyProtection="1"/>
    <xf numFmtId="0" fontId="55" fillId="0" borderId="0" xfId="3" applyFont="1" applyAlignment="1" applyProtection="1">
      <alignment horizontal="left"/>
    </xf>
    <xf numFmtId="0" fontId="55" fillId="0" borderId="0" xfId="3" applyFont="1" applyAlignment="1" applyProtection="1"/>
    <xf numFmtId="8" fontId="55" fillId="0" borderId="0" xfId="3" applyNumberFormat="1" applyFont="1" applyAlignment="1" applyProtection="1">
      <alignment horizontal="left"/>
    </xf>
    <xf numFmtId="0" fontId="62" fillId="0" borderId="145" xfId="3" applyFont="1" applyBorder="1" applyProtection="1"/>
    <xf numFmtId="0" fontId="55" fillId="0" borderId="0" xfId="3" applyFont="1" applyBorder="1" applyAlignment="1" applyProtection="1">
      <alignment horizontal="left"/>
    </xf>
    <xf numFmtId="0" fontId="62" fillId="0" borderId="145" xfId="3" applyFont="1" applyBorder="1" applyAlignment="1" applyProtection="1">
      <alignment horizontal="left"/>
    </xf>
    <xf numFmtId="0" fontId="55" fillId="9" borderId="145" xfId="3" applyFont="1" applyFill="1" applyBorder="1" applyProtection="1"/>
    <xf numFmtId="0" fontId="55" fillId="9" borderId="145" xfId="3" applyFont="1" applyFill="1" applyBorder="1" applyAlignment="1" applyProtection="1">
      <alignment horizontal="center"/>
    </xf>
    <xf numFmtId="0" fontId="55" fillId="9" borderId="146" xfId="3" applyFont="1" applyFill="1" applyBorder="1" applyProtection="1"/>
    <xf numFmtId="0" fontId="60" fillId="9" borderId="5" xfId="3" applyFont="1" applyFill="1" applyBorder="1" applyProtection="1"/>
    <xf numFmtId="0" fontId="60" fillId="9" borderId="111" xfId="3" applyFont="1" applyFill="1" applyBorder="1" applyProtection="1"/>
    <xf numFmtId="14" fontId="55" fillId="9" borderId="0" xfId="3" applyNumberFormat="1" applyFont="1" applyFill="1" applyBorder="1" applyProtection="1"/>
    <xf numFmtId="0" fontId="55" fillId="9" borderId="0" xfId="3" applyFont="1" applyFill="1" applyBorder="1" applyProtection="1"/>
    <xf numFmtId="0" fontId="55" fillId="9" borderId="0" xfId="3" applyFont="1" applyFill="1" applyBorder="1" applyAlignment="1" applyProtection="1">
      <alignment horizontal="center"/>
    </xf>
    <xf numFmtId="0" fontId="55" fillId="9" borderId="9" xfId="3" applyFont="1" applyFill="1" applyBorder="1" applyProtection="1"/>
    <xf numFmtId="0" fontId="60" fillId="9" borderId="0" xfId="3" applyFont="1" applyFill="1" applyBorder="1" applyProtection="1"/>
    <xf numFmtId="0" fontId="55" fillId="9" borderId="50" xfId="3" applyFont="1" applyFill="1" applyBorder="1" applyProtection="1"/>
    <xf numFmtId="0" fontId="55" fillId="9" borderId="9" xfId="3" applyFont="1" applyFill="1" applyBorder="1" applyAlignment="1" applyProtection="1">
      <alignment horizontal="center"/>
    </xf>
    <xf numFmtId="0" fontId="55" fillId="9" borderId="59" xfId="3" applyFont="1" applyFill="1" applyBorder="1" applyProtection="1"/>
    <xf numFmtId="0" fontId="55" fillId="0" borderId="78" xfId="3" applyFont="1" applyFill="1" applyBorder="1" applyProtection="1"/>
    <xf numFmtId="0" fontId="55" fillId="0" borderId="78" xfId="3" applyFont="1" applyFill="1" applyBorder="1" applyAlignment="1" applyProtection="1">
      <alignment horizontal="center"/>
    </xf>
    <xf numFmtId="0" fontId="117" fillId="0" borderId="0" xfId="3" applyFont="1" applyBorder="1" applyProtection="1"/>
    <xf numFmtId="0" fontId="117" fillId="0" borderId="0" xfId="3" applyFont="1" applyProtection="1"/>
    <xf numFmtId="0" fontId="62" fillId="0" borderId="0" xfId="3" applyFont="1" applyAlignment="1" applyProtection="1">
      <alignment horizontal="center" vertical="top" textRotation="180"/>
    </xf>
    <xf numFmtId="0" fontId="62" fillId="0" borderId="0" xfId="3" applyFont="1" applyAlignment="1" applyProtection="1">
      <alignment horizontal="right" vertical="center" textRotation="180"/>
    </xf>
    <xf numFmtId="0" fontId="63" fillId="0" borderId="0" xfId="3" applyFont="1" applyAlignment="1" applyProtection="1">
      <alignment vertical="center" textRotation="180"/>
    </xf>
    <xf numFmtId="169" fontId="63" fillId="0" borderId="0" xfId="3" applyNumberFormat="1" applyFont="1" applyBorder="1" applyProtection="1"/>
    <xf numFmtId="169" fontId="55" fillId="0" borderId="145" xfId="3" applyNumberFormat="1" applyFont="1" applyBorder="1" applyProtection="1"/>
    <xf numFmtId="169" fontId="55" fillId="0" borderId="9" xfId="3" applyNumberFormat="1" applyFont="1" applyBorder="1" applyProtection="1"/>
    <xf numFmtId="0" fontId="55" fillId="0" borderId="9" xfId="3" applyFont="1" applyBorder="1" applyProtection="1"/>
    <xf numFmtId="0" fontId="55" fillId="0" borderId="9" xfId="3" applyFont="1" applyBorder="1" applyAlignment="1" applyProtection="1">
      <alignment horizontal="center"/>
    </xf>
    <xf numFmtId="169" fontId="55" fillId="0" borderId="0" xfId="3" applyNumberFormat="1" applyFont="1" applyBorder="1" applyProtection="1"/>
    <xf numFmtId="169" fontId="85" fillId="0" borderId="0" xfId="3" applyNumberFormat="1" applyFont="1" applyBorder="1" applyAlignment="1" applyProtection="1">
      <alignment horizontal="left"/>
    </xf>
    <xf numFmtId="0" fontId="77" fillId="0" borderId="0" xfId="3" applyFont="1" applyBorder="1" applyAlignment="1" applyProtection="1">
      <alignment horizontal="left"/>
    </xf>
    <xf numFmtId="0" fontId="55" fillId="0" borderId="0" xfId="3" applyFont="1" applyBorder="1" applyAlignment="1" applyProtection="1"/>
    <xf numFmtId="0" fontId="60" fillId="0" borderId="0" xfId="3" applyFont="1" applyBorder="1" applyAlignment="1" applyProtection="1">
      <alignment horizontal="centerContinuous"/>
    </xf>
    <xf numFmtId="0" fontId="55" fillId="0" borderId="0" xfId="3" applyFont="1" applyBorder="1" applyAlignment="1" applyProtection="1">
      <alignment horizontal="centerContinuous"/>
    </xf>
    <xf numFmtId="169" fontId="62" fillId="0" borderId="0" xfId="3" applyNumberFormat="1" applyFont="1" applyProtection="1"/>
    <xf numFmtId="169" fontId="60" fillId="0" borderId="0" xfId="3" applyNumberFormat="1" applyFont="1" applyAlignment="1" applyProtection="1">
      <alignment horizontal="left"/>
    </xf>
    <xf numFmtId="0" fontId="53" fillId="0" borderId="0" xfId="3" applyFont="1" applyAlignment="1" applyProtection="1">
      <alignment horizontal="left"/>
    </xf>
    <xf numFmtId="0" fontId="55" fillId="0" borderId="9" xfId="3" applyFont="1" applyBorder="1" applyAlignment="1" applyProtection="1">
      <alignment horizontal="center" vertical="center"/>
      <protection locked="0"/>
    </xf>
    <xf numFmtId="0" fontId="55" fillId="0" borderId="0" xfId="3" applyFont="1" applyBorder="1" applyAlignment="1" applyProtection="1">
      <alignment horizontal="center" vertical="center"/>
      <protection locked="0"/>
    </xf>
    <xf numFmtId="0" fontId="108" fillId="0" borderId="0" xfId="3" applyFont="1" applyBorder="1" applyAlignment="1" applyProtection="1">
      <alignment horizontal="left"/>
    </xf>
    <xf numFmtId="169" fontId="66" fillId="0" borderId="0" xfId="3" applyNumberFormat="1" applyFont="1" applyProtection="1"/>
    <xf numFmtId="0" fontId="57" fillId="0" borderId="0" xfId="3" applyFont="1" applyProtection="1"/>
    <xf numFmtId="169" fontId="60" fillId="0" borderId="150" xfId="3" applyNumberFormat="1" applyFont="1" applyBorder="1" applyAlignment="1" applyProtection="1">
      <alignment horizontal="center"/>
    </xf>
    <xf numFmtId="169" fontId="60" fillId="0" borderId="77" xfId="3" applyNumberFormat="1" applyFont="1" applyBorder="1" applyAlignment="1" applyProtection="1">
      <alignment horizontal="center"/>
      <protection locked="0"/>
    </xf>
    <xf numFmtId="169" fontId="120" fillId="0" borderId="0" xfId="3" applyNumberFormat="1" applyFont="1" applyProtection="1"/>
    <xf numFmtId="6" fontId="116" fillId="0" borderId="76" xfId="3" applyNumberFormat="1" applyFont="1" applyBorder="1" applyProtection="1"/>
    <xf numFmtId="6" fontId="116" fillId="0" borderId="0" xfId="3" applyNumberFormat="1" applyFont="1" applyBorder="1" applyProtection="1"/>
    <xf numFmtId="10" fontId="62" fillId="0" borderId="77" xfId="3" applyNumberFormat="1" applyFont="1" applyBorder="1" applyProtection="1"/>
    <xf numFmtId="6" fontId="60" fillId="0" borderId="0" xfId="3" applyNumberFormat="1" applyFont="1" applyProtection="1"/>
    <xf numFmtId="0" fontId="116" fillId="0" borderId="0" xfId="3" applyFont="1" applyProtection="1"/>
    <xf numFmtId="10" fontId="120" fillId="0" borderId="0" xfId="3" applyNumberFormat="1" applyFont="1" applyBorder="1" applyProtection="1"/>
    <xf numFmtId="2" fontId="73" fillId="0" borderId="78" xfId="3" applyNumberFormat="1" applyFont="1" applyBorder="1" applyProtection="1"/>
    <xf numFmtId="0" fontId="73" fillId="0" borderId="78" xfId="3" applyFont="1" applyBorder="1" applyAlignment="1" applyProtection="1">
      <alignment horizontal="center"/>
    </xf>
    <xf numFmtId="0" fontId="73" fillId="0" borderId="78" xfId="3" applyFont="1" applyBorder="1" applyProtection="1"/>
    <xf numFmtId="2" fontId="73" fillId="0" borderId="0" xfId="3" applyNumberFormat="1" applyFont="1" applyBorder="1" applyProtection="1"/>
    <xf numFmtId="0" fontId="73" fillId="0" borderId="0" xfId="3" applyFont="1" applyBorder="1" applyAlignment="1" applyProtection="1">
      <alignment horizontal="center"/>
    </xf>
    <xf numFmtId="0" fontId="73" fillId="0" borderId="0" xfId="3" applyFont="1" applyBorder="1" applyProtection="1"/>
    <xf numFmtId="0" fontId="60" fillId="0" borderId="0" xfId="3" applyFont="1" applyAlignment="1" applyProtection="1">
      <alignment horizontal="left" vertical="center"/>
    </xf>
    <xf numFmtId="169" fontId="117" fillId="0" borderId="0" xfId="3" applyNumberFormat="1" applyFont="1" applyBorder="1" applyAlignment="1" applyProtection="1">
      <alignment horizontal="left" vertical="center"/>
    </xf>
    <xf numFmtId="0" fontId="117" fillId="0" borderId="0" xfId="3" applyFont="1" applyBorder="1" applyAlignment="1" applyProtection="1">
      <alignment horizontal="left" vertical="center"/>
    </xf>
    <xf numFmtId="0" fontId="55" fillId="0" borderId="0" xfId="3" applyFont="1" applyAlignment="1" applyProtection="1">
      <alignment horizontal="left" vertical="center"/>
    </xf>
    <xf numFmtId="169" fontId="60" fillId="0" borderId="0" xfId="3" applyNumberFormat="1" applyFont="1" applyAlignment="1" applyProtection="1">
      <alignment horizontal="left" vertical="center"/>
    </xf>
    <xf numFmtId="169" fontId="117" fillId="0" borderId="0" xfId="3" applyNumberFormat="1" applyFont="1" applyAlignment="1" applyProtection="1">
      <alignment horizontal="left" vertical="center"/>
    </xf>
    <xf numFmtId="0" fontId="117" fillId="0" borderId="0" xfId="3" applyFont="1" applyAlignment="1" applyProtection="1">
      <alignment horizontal="left" vertical="center"/>
    </xf>
    <xf numFmtId="49" fontId="63" fillId="0" borderId="0" xfId="3" applyNumberFormat="1" applyFont="1" applyBorder="1" applyAlignment="1" applyProtection="1">
      <alignment horizontal="center" vertical="center"/>
    </xf>
    <xf numFmtId="166" fontId="63" fillId="0" borderId="0" xfId="3" applyNumberFormat="1" applyFont="1" applyBorder="1" applyAlignment="1" applyProtection="1">
      <alignment horizontal="center" vertical="center"/>
    </xf>
    <xf numFmtId="0" fontId="63" fillId="0" borderId="0" xfId="3" applyFont="1" applyAlignment="1" applyProtection="1">
      <alignment horizontal="right"/>
    </xf>
    <xf numFmtId="178" fontId="63" fillId="0" borderId="74" xfId="3" applyNumberFormat="1" applyFont="1" applyBorder="1" applyAlignment="1" applyProtection="1">
      <alignment horizontal="center"/>
      <protection locked="0"/>
    </xf>
    <xf numFmtId="0" fontId="55" fillId="0" borderId="22" xfId="3" applyFont="1" applyBorder="1" applyAlignment="1" applyProtection="1">
      <alignment horizontal="center"/>
      <protection locked="0"/>
    </xf>
    <xf numFmtId="0" fontId="60" fillId="0" borderId="0" xfId="3" applyFont="1" applyAlignment="1" applyProtection="1">
      <alignment horizontal="left" vertical="center" indent="1"/>
    </xf>
    <xf numFmtId="0" fontId="60" fillId="0" borderId="0" xfId="3" applyFont="1" applyAlignment="1" applyProtection="1">
      <alignment horizontal="left" indent="1"/>
    </xf>
    <xf numFmtId="0" fontId="60" fillId="0" borderId="0" xfId="3" applyFont="1" applyBorder="1" applyAlignment="1" applyProtection="1">
      <alignment horizontal="left"/>
    </xf>
    <xf numFmtId="0" fontId="55" fillId="0" borderId="74" xfId="3" applyFont="1" applyBorder="1" applyProtection="1">
      <protection locked="0"/>
    </xf>
    <xf numFmtId="0" fontId="63" fillId="0" borderId="9" xfId="3" applyFont="1" applyBorder="1" applyProtection="1"/>
    <xf numFmtId="0" fontId="62" fillId="0" borderId="0" xfId="3" applyFont="1" applyAlignment="1" applyProtection="1">
      <alignment horizontal="center"/>
    </xf>
    <xf numFmtId="0" fontId="63" fillId="0" borderId="0" xfId="3" applyFont="1" applyBorder="1" applyAlignment="1" applyProtection="1">
      <alignment horizontal="center"/>
    </xf>
    <xf numFmtId="0" fontId="62" fillId="0" borderId="0" xfId="3" quotePrefix="1" applyFont="1" applyBorder="1" applyAlignment="1" applyProtection="1">
      <alignment horizontal="left"/>
    </xf>
    <xf numFmtId="0" fontId="53" fillId="0" borderId="0" xfId="3" applyFont="1" applyBorder="1" applyAlignment="1" applyProtection="1">
      <alignment horizontal="center"/>
    </xf>
    <xf numFmtId="0" fontId="55" fillId="0" borderId="9" xfId="3" applyFont="1" applyBorder="1" applyAlignment="1" applyProtection="1">
      <alignment horizontal="left"/>
    </xf>
    <xf numFmtId="0" fontId="55" fillId="0" borderId="9" xfId="3" applyFont="1" applyBorder="1" applyAlignment="1" applyProtection="1"/>
    <xf numFmtId="170" fontId="55" fillId="0" borderId="9" xfId="3" applyNumberFormat="1" applyFont="1" applyBorder="1" applyAlignment="1" applyProtection="1">
      <alignment horizontal="centerContinuous"/>
    </xf>
    <xf numFmtId="0" fontId="62" fillId="9" borderId="144" xfId="3" applyFont="1" applyFill="1" applyBorder="1" applyProtection="1"/>
    <xf numFmtId="0" fontId="62" fillId="9" borderId="145" xfId="3" applyFont="1" applyFill="1" applyBorder="1" applyProtection="1"/>
    <xf numFmtId="0" fontId="55" fillId="0" borderId="5" xfId="3" applyFont="1" applyFill="1" applyBorder="1" applyProtection="1"/>
    <xf numFmtId="14" fontId="55" fillId="9" borderId="74" xfId="3" applyNumberFormat="1" applyFont="1" applyFill="1" applyBorder="1" applyAlignment="1" applyProtection="1">
      <alignment horizontal="center"/>
    </xf>
    <xf numFmtId="0" fontId="55" fillId="9" borderId="74" xfId="3" applyFont="1" applyFill="1" applyBorder="1" applyAlignment="1" applyProtection="1">
      <alignment horizontal="center"/>
    </xf>
    <xf numFmtId="0" fontId="55" fillId="9" borderId="40" xfId="3" applyFont="1" applyFill="1" applyBorder="1" applyProtection="1"/>
    <xf numFmtId="0" fontId="70" fillId="0" borderId="152" xfId="3" applyFont="1" applyBorder="1" applyAlignment="1" applyProtection="1">
      <alignment horizontal="left"/>
    </xf>
    <xf numFmtId="0" fontId="55" fillId="0" borderId="152" xfId="3" applyFont="1" applyBorder="1" applyProtection="1"/>
    <xf numFmtId="0" fontId="55" fillId="0" borderId="152" xfId="3" applyFont="1" applyBorder="1" applyAlignment="1" applyProtection="1">
      <alignment horizontal="center"/>
    </xf>
    <xf numFmtId="49" fontId="52" fillId="0" borderId="0" xfId="3" applyNumberFormat="1" applyFont="1" applyBorder="1" applyAlignment="1" applyProtection="1">
      <alignment horizontal="center" vertical="center"/>
    </xf>
    <xf numFmtId="166" fontId="52" fillId="0" borderId="0" xfId="3" applyNumberFormat="1" applyFont="1" applyBorder="1" applyAlignment="1" applyProtection="1">
      <alignment horizontal="center" vertical="center"/>
    </xf>
    <xf numFmtId="49" fontId="52" fillId="0" borderId="0" xfId="3" applyNumberFormat="1" applyFont="1" applyAlignment="1" applyProtection="1">
      <alignment horizontal="center" vertical="center"/>
    </xf>
    <xf numFmtId="0" fontId="53" fillId="0" borderId="0" xfId="3" applyFont="1" applyBorder="1" applyAlignment="1" applyProtection="1">
      <alignment vertical="center"/>
    </xf>
    <xf numFmtId="0" fontId="66" fillId="0" borderId="0" xfId="3" applyFont="1" applyBorder="1" applyAlignment="1" applyProtection="1">
      <alignment horizontal="center"/>
    </xf>
    <xf numFmtId="179" fontId="55" fillId="0" borderId="0" xfId="3" applyNumberFormat="1" applyFont="1" applyBorder="1" applyProtection="1">
      <protection locked="0"/>
    </xf>
    <xf numFmtId="179" fontId="55" fillId="0" borderId="0" xfId="3" applyNumberFormat="1" applyFont="1" applyBorder="1" applyAlignment="1" applyProtection="1">
      <alignment horizontal="left"/>
      <protection locked="0"/>
    </xf>
    <xf numFmtId="179" fontId="62" fillId="0" borderId="0" xfId="3" applyNumberFormat="1" applyFont="1" applyProtection="1">
      <protection locked="0"/>
    </xf>
    <xf numFmtId="179" fontId="55" fillId="0" borderId="0" xfId="3" applyNumberFormat="1" applyFont="1" applyProtection="1">
      <protection locked="0"/>
    </xf>
    <xf numFmtId="179" fontId="55" fillId="0" borderId="0" xfId="3" applyNumberFormat="1" applyFont="1" applyAlignment="1" applyProtection="1">
      <alignment horizontal="left"/>
      <protection locked="0"/>
    </xf>
    <xf numFmtId="49" fontId="77" fillId="0" borderId="0" xfId="3" applyNumberFormat="1" applyFont="1" applyBorder="1" applyAlignment="1" applyProtection="1">
      <alignment horizontal="left"/>
      <protection locked="0"/>
    </xf>
    <xf numFmtId="49" fontId="55" fillId="0" borderId="0" xfId="3" applyNumberFormat="1" applyFont="1" applyProtection="1">
      <protection locked="0"/>
    </xf>
    <xf numFmtId="49" fontId="55" fillId="0" borderId="78" xfId="3" applyNumberFormat="1" applyFont="1" applyBorder="1" applyAlignment="1" applyProtection="1">
      <protection locked="0"/>
    </xf>
    <xf numFmtId="0" fontId="55" fillId="0" borderId="78" xfId="3" applyFont="1" applyBorder="1" applyProtection="1">
      <protection locked="0"/>
    </xf>
    <xf numFmtId="0" fontId="117" fillId="0" borderId="0" xfId="3" applyFont="1" applyAlignment="1" applyProtection="1">
      <alignment horizontal="left"/>
    </xf>
    <xf numFmtId="0" fontId="60" fillId="0" borderId="0" xfId="3" applyFont="1" applyAlignment="1" applyProtection="1">
      <alignment horizontal="left" vertical="center" indent="2"/>
    </xf>
    <xf numFmtId="49" fontId="68" fillId="0" borderId="0" xfId="0" applyNumberFormat="1" applyFont="1" applyBorder="1" applyAlignment="1">
      <alignment horizontal="left"/>
    </xf>
    <xf numFmtId="49" fontId="56" fillId="0" borderId="0" xfId="2" applyNumberFormat="1" applyFont="1" applyBorder="1" applyAlignment="1" applyProtection="1">
      <alignment horizontal="left" indent="4"/>
    </xf>
    <xf numFmtId="49" fontId="61" fillId="0" borderId="0" xfId="0" applyNumberFormat="1" applyFont="1" applyBorder="1" applyAlignment="1">
      <alignment horizontal="left" indent="1"/>
    </xf>
    <xf numFmtId="0" fontId="68" fillId="0" borderId="0" xfId="0" applyFont="1" applyBorder="1" applyProtection="1"/>
    <xf numFmtId="164" fontId="60" fillId="0" borderId="19"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wrapText="1" indent="1"/>
    </xf>
    <xf numFmtId="164" fontId="60" fillId="0" borderId="2" xfId="0" applyNumberFormat="1" applyFont="1" applyFill="1" applyBorder="1" applyAlignment="1" applyProtection="1">
      <alignment horizontal="left" vertical="center" indent="1"/>
    </xf>
    <xf numFmtId="0" fontId="60" fillId="0" borderId="0" xfId="0" applyFont="1" applyFill="1" applyAlignment="1" applyProtection="1">
      <alignment horizontal="left" vertical="center" indent="1"/>
    </xf>
    <xf numFmtId="164" fontId="60" fillId="0" borderId="0" xfId="0" applyNumberFormat="1" applyFont="1" applyFill="1" applyBorder="1" applyAlignment="1" applyProtection="1">
      <alignment horizontal="left" vertical="center" wrapText="1" indent="1"/>
    </xf>
    <xf numFmtId="0" fontId="62" fillId="0" borderId="20" xfId="0" applyFont="1" applyFill="1" applyBorder="1" applyAlignment="1" applyProtection="1">
      <alignment horizontal="left" vertical="center" indent="2"/>
    </xf>
    <xf numFmtId="0" fontId="60" fillId="0" borderId="0" xfId="0" applyFont="1" applyFill="1" applyBorder="1" applyAlignment="1" applyProtection="1">
      <alignment horizontal="left" vertical="center" indent="1"/>
    </xf>
    <xf numFmtId="0" fontId="60" fillId="0" borderId="21" xfId="0" applyFont="1" applyBorder="1" applyAlignment="1" applyProtection="1">
      <alignment horizontal="left" vertical="top" indent="1"/>
    </xf>
    <xf numFmtId="0" fontId="60" fillId="0" borderId="0" xfId="0" applyFont="1" applyFill="1" applyBorder="1" applyAlignment="1" applyProtection="1">
      <alignment horizontal="left" vertical="top" indent="1"/>
    </xf>
    <xf numFmtId="0" fontId="60" fillId="0" borderId="129" xfId="0" applyFont="1" applyBorder="1" applyAlignment="1" applyProtection="1">
      <alignment horizontal="left" vertical="center" indent="1"/>
    </xf>
    <xf numFmtId="0" fontId="60" fillId="0" borderId="24" xfId="0" applyFont="1" applyBorder="1" applyAlignment="1" applyProtection="1">
      <alignment horizontal="left" vertical="center" indent="1"/>
    </xf>
    <xf numFmtId="0" fontId="60" fillId="0" borderId="52" xfId="0" applyFont="1" applyBorder="1" applyAlignment="1" applyProtection="1">
      <alignment horizontal="left" vertical="center" indent="1"/>
    </xf>
    <xf numFmtId="0" fontId="60" fillId="0" borderId="21" xfId="0" applyFont="1" applyBorder="1" applyAlignment="1" applyProtection="1">
      <alignment horizontal="left" vertical="center" wrapText="1" indent="1"/>
    </xf>
    <xf numFmtId="0" fontId="60" fillId="0" borderId="130" xfId="0" applyFont="1" applyFill="1" applyBorder="1" applyAlignment="1" applyProtection="1">
      <alignment horizontal="left" vertical="center" indent="1"/>
    </xf>
    <xf numFmtId="0" fontId="60" fillId="0" borderId="100" xfId="0" applyFont="1" applyFill="1" applyBorder="1" applyAlignment="1" applyProtection="1">
      <alignment horizontal="left" vertical="center" indent="1"/>
    </xf>
    <xf numFmtId="3" fontId="60" fillId="0" borderId="2" xfId="0" applyNumberFormat="1" applyFont="1" applyBorder="1" applyAlignment="1">
      <alignment horizontal="left" vertical="center" wrapText="1" indent="1"/>
    </xf>
    <xf numFmtId="3" fontId="60" fillId="0" borderId="12" xfId="0" applyNumberFormat="1" applyFont="1" applyBorder="1" applyAlignment="1">
      <alignment horizontal="left" vertical="center" wrapText="1" indent="1"/>
    </xf>
    <xf numFmtId="3" fontId="60" fillId="0" borderId="12" xfId="0" applyNumberFormat="1" applyFont="1" applyBorder="1" applyAlignment="1">
      <alignment horizontal="left" vertical="center" indent="1"/>
    </xf>
    <xf numFmtId="3" fontId="62" fillId="2" borderId="36"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wrapText="1" indent="1"/>
    </xf>
    <xf numFmtId="3" fontId="60" fillId="0" borderId="128" xfId="0" applyNumberFormat="1" applyFont="1" applyBorder="1" applyAlignment="1">
      <alignment horizontal="left" vertical="center" wrapText="1" indent="1"/>
    </xf>
    <xf numFmtId="3" fontId="60" fillId="0" borderId="126" xfId="0" applyNumberFormat="1" applyFont="1" applyFill="1" applyBorder="1" applyAlignment="1">
      <alignment horizontal="left" vertical="center" wrapText="1" indent="1"/>
    </xf>
    <xf numFmtId="3" fontId="60" fillId="0" borderId="29" xfId="0" applyNumberFormat="1" applyFont="1" applyFill="1" applyBorder="1" applyAlignment="1">
      <alignment horizontal="left" vertical="center" wrapText="1" indent="1"/>
    </xf>
    <xf numFmtId="3" fontId="60" fillId="0" borderId="128" xfId="0" applyNumberFormat="1" applyFont="1" applyFill="1" applyBorder="1" applyAlignment="1">
      <alignment horizontal="left" vertical="center" wrapText="1" indent="1"/>
    </xf>
    <xf numFmtId="3" fontId="60" fillId="0" borderId="2" xfId="0" applyNumberFormat="1" applyFont="1" applyFill="1" applyBorder="1" applyAlignment="1">
      <alignment horizontal="left" vertical="center" wrapText="1" indent="1"/>
    </xf>
    <xf numFmtId="3" fontId="62" fillId="0" borderId="49" xfId="0" applyNumberFormat="1" applyFont="1" applyFill="1" applyBorder="1" applyAlignment="1">
      <alignment horizontal="left" vertical="center" wrapText="1" indent="1"/>
    </xf>
    <xf numFmtId="3" fontId="62" fillId="7" borderId="27" xfId="0" applyNumberFormat="1" applyFont="1" applyFill="1" applyBorder="1" applyAlignment="1">
      <alignment horizontal="left" vertical="center" wrapText="1" indent="1"/>
    </xf>
    <xf numFmtId="3" fontId="60" fillId="0" borderId="2" xfId="0" applyNumberFormat="1" applyFont="1" applyBorder="1" applyAlignment="1">
      <alignment horizontal="left" vertical="center" indent="1"/>
    </xf>
    <xf numFmtId="3" fontId="60" fillId="0" borderId="13" xfId="0" applyNumberFormat="1" applyFont="1" applyBorder="1" applyAlignment="1">
      <alignment horizontal="left" vertical="center" wrapText="1" indent="1"/>
    </xf>
    <xf numFmtId="164" fontId="60" fillId="0" borderId="13" xfId="0" applyNumberFormat="1" applyFont="1" applyFill="1" applyBorder="1" applyAlignment="1">
      <alignment horizontal="left" vertical="center" wrapText="1" indent="1"/>
    </xf>
    <xf numFmtId="0" fontId="60" fillId="0" borderId="2" xfId="0" applyFont="1" applyFill="1" applyBorder="1" applyAlignment="1">
      <alignment horizontal="left" vertical="center" wrapText="1" indent="1"/>
    </xf>
    <xf numFmtId="0" fontId="60" fillId="0" borderId="12" xfId="0" applyFont="1" applyFill="1" applyBorder="1" applyAlignment="1">
      <alignment horizontal="left" vertical="center" wrapText="1" indent="1"/>
    </xf>
    <xf numFmtId="3" fontId="62" fillId="7" borderId="55" xfId="0" applyNumberFormat="1" applyFont="1" applyFill="1" applyBorder="1" applyAlignment="1">
      <alignment horizontal="left" vertical="center" wrapText="1" indent="1"/>
    </xf>
    <xf numFmtId="3" fontId="60" fillId="0" borderId="2" xfId="0" applyNumberFormat="1" applyFont="1" applyBorder="1" applyAlignment="1">
      <alignment horizontal="left" vertical="top" indent="1"/>
    </xf>
    <xf numFmtId="0" fontId="60" fillId="0" borderId="2" xfId="0" applyFont="1" applyFill="1" applyBorder="1" applyAlignment="1">
      <alignment horizontal="left" vertical="center" indent="1"/>
    </xf>
    <xf numFmtId="38" fontId="53" fillId="0" borderId="128" xfId="0" applyNumberFormat="1" applyFont="1" applyFill="1" applyBorder="1" applyAlignment="1" applyProtection="1">
      <alignment horizontal="right" vertical="center"/>
      <protection locked="0"/>
    </xf>
    <xf numFmtId="38" fontId="52" fillId="6" borderId="156" xfId="0" applyNumberFormat="1" applyFont="1" applyFill="1" applyBorder="1" applyAlignment="1">
      <alignment horizontal="center" vertical="center" wrapText="1"/>
    </xf>
    <xf numFmtId="38" fontId="52" fillId="6" borderId="156" xfId="0" applyNumberFormat="1" applyFont="1" applyFill="1" applyBorder="1" applyAlignment="1">
      <alignment horizontal="center" vertical="top" wrapText="1"/>
    </xf>
    <xf numFmtId="38" fontId="62" fillId="6" borderId="156" xfId="0" applyNumberFormat="1" applyFont="1" applyFill="1" applyBorder="1" applyAlignment="1">
      <alignment horizontal="center" vertical="center" wrapText="1"/>
    </xf>
    <xf numFmtId="38" fontId="62" fillId="6" borderId="10" xfId="0" applyNumberFormat="1" applyFont="1" applyFill="1" applyBorder="1" applyAlignment="1">
      <alignment horizontal="center" vertical="center" wrapText="1"/>
    </xf>
    <xf numFmtId="0" fontId="52" fillId="0" borderId="2" xfId="9" applyFont="1" applyFill="1" applyBorder="1" applyAlignment="1">
      <alignment horizontal="center" vertical="center"/>
    </xf>
    <xf numFmtId="0" fontId="55" fillId="0" borderId="50" xfId="0" applyFont="1" applyBorder="1" applyAlignment="1">
      <alignment horizontal="left" wrapText="1"/>
    </xf>
    <xf numFmtId="0" fontId="92" fillId="0" borderId="0" xfId="0" applyFont="1" applyAlignment="1" applyProtection="1">
      <alignment horizontal="right"/>
    </xf>
    <xf numFmtId="0" fontId="92" fillId="0" borderId="0" xfId="0" applyFont="1" applyAlignment="1" applyProtection="1">
      <alignment horizontal="right" vertical="top"/>
    </xf>
    <xf numFmtId="0" fontId="5" fillId="0" borderId="0" xfId="17"/>
    <xf numFmtId="0" fontId="97" fillId="0" borderId="141" xfId="17" applyFont="1" applyBorder="1" applyAlignment="1">
      <alignment horizontal="left" vertical="top"/>
    </xf>
    <xf numFmtId="0" fontId="124" fillId="0" borderId="142" xfId="17" applyFont="1" applyBorder="1" applyAlignment="1">
      <alignment horizontal="center" vertical="top"/>
    </xf>
    <xf numFmtId="0" fontId="124" fillId="0" borderId="143" xfId="17" applyFont="1" applyBorder="1" applyAlignment="1">
      <alignment horizontal="center" vertical="top"/>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38" fontId="5" fillId="23" borderId="158" xfId="17" applyNumberFormat="1" applyFill="1" applyBorder="1" applyAlignment="1">
      <alignment horizontal="right" vertical="top"/>
    </xf>
    <xf numFmtId="38" fontId="5" fillId="23" borderId="159" xfId="17" applyNumberFormat="1" applyFill="1" applyBorder="1" applyAlignment="1">
      <alignment horizontal="right" vertical="top"/>
    </xf>
    <xf numFmtId="0" fontId="5" fillId="0" borderId="0" xfId="17" applyAlignment="1">
      <alignment horizontal="left" vertical="top" wrapText="1"/>
    </xf>
    <xf numFmtId="0" fontId="5" fillId="0" borderId="0" xfId="17" applyAlignment="1">
      <alignment vertical="top"/>
    </xf>
    <xf numFmtId="38" fontId="5" fillId="0" borderId="0" xfId="17" applyNumberFormat="1" applyAlignment="1">
      <alignment horizontal="right" vertical="top"/>
    </xf>
    <xf numFmtId="0" fontId="5" fillId="0" borderId="0" xfId="17" applyAlignment="1">
      <alignment horizontal="center" vertical="top" wrapText="1"/>
    </xf>
    <xf numFmtId="0" fontId="123" fillId="24" borderId="157" xfId="17" applyFont="1" applyFill="1" applyBorder="1" applyAlignment="1">
      <alignment horizontal="center" vertical="center" wrapText="1"/>
    </xf>
    <xf numFmtId="38" fontId="123" fillId="24" borderId="157" xfId="17" applyNumberFormat="1" applyFont="1" applyFill="1" applyBorder="1" applyAlignment="1">
      <alignment horizontal="center" vertical="center" wrapText="1"/>
    </xf>
    <xf numFmtId="3" fontId="53" fillId="24" borderId="132" xfId="0" applyNumberFormat="1" applyFont="1" applyFill="1" applyBorder="1" applyAlignment="1">
      <alignment horizontal="center"/>
    </xf>
    <xf numFmtId="3" fontId="53" fillId="24" borderId="132" xfId="0" applyNumberFormat="1" applyFont="1" applyFill="1" applyBorder="1" applyAlignment="1">
      <alignment horizontal="right"/>
    </xf>
    <xf numFmtId="3" fontId="53" fillId="24" borderId="133" xfId="0" applyNumberFormat="1" applyFont="1" applyFill="1" applyBorder="1" applyAlignment="1">
      <alignment horizontal="center"/>
    </xf>
    <xf numFmtId="38" fontId="53" fillId="24" borderId="19" xfId="0" applyNumberFormat="1" applyFont="1" applyFill="1" applyBorder="1" applyAlignment="1">
      <alignment horizontal="right"/>
    </xf>
    <xf numFmtId="38" fontId="53" fillId="24" borderId="20" xfId="0" applyNumberFormat="1" applyFont="1" applyFill="1" applyBorder="1" applyAlignment="1">
      <alignment horizontal="right"/>
    </xf>
    <xf numFmtId="38" fontId="53" fillId="24" borderId="11" xfId="0" applyNumberFormat="1" applyFont="1" applyFill="1" applyBorder="1" applyAlignment="1">
      <alignment horizontal="right"/>
    </xf>
    <xf numFmtId="3" fontId="63" fillId="24" borderId="126" xfId="0" applyNumberFormat="1" applyFont="1" applyFill="1" applyBorder="1" applyAlignment="1">
      <alignment horizontal="center" vertical="center" wrapText="1"/>
    </xf>
    <xf numFmtId="49" fontId="60" fillId="24" borderId="11" xfId="0" applyNumberFormat="1" applyFont="1" applyFill="1" applyBorder="1" applyAlignment="1">
      <alignment horizontal="center" vertical="center"/>
    </xf>
    <xf numFmtId="38" fontId="53" fillId="24" borderId="13" xfId="0" applyNumberFormat="1" applyFont="1" applyFill="1" applyBorder="1" applyAlignment="1">
      <alignment horizontal="right"/>
    </xf>
    <xf numFmtId="38" fontId="53" fillId="24" borderId="21" xfId="0" applyNumberFormat="1" applyFont="1" applyFill="1" applyBorder="1" applyAlignment="1">
      <alignment horizontal="right"/>
    </xf>
    <xf numFmtId="38" fontId="53" fillId="24" borderId="14" xfId="0" applyNumberFormat="1" applyFont="1" applyFill="1" applyBorder="1" applyAlignment="1">
      <alignment horizontal="right"/>
    </xf>
    <xf numFmtId="38" fontId="52" fillId="24" borderId="13" xfId="0" applyNumberFormat="1" applyFont="1" applyFill="1" applyBorder="1" applyAlignment="1" applyProtection="1">
      <alignment horizontal="right"/>
    </xf>
    <xf numFmtId="38" fontId="52" fillId="24" borderId="21" xfId="0" applyNumberFormat="1" applyFont="1" applyFill="1" applyBorder="1" applyAlignment="1" applyProtection="1">
      <alignment horizontal="right"/>
    </xf>
    <xf numFmtId="38" fontId="52" fillId="24" borderId="21" xfId="1" applyNumberFormat="1" applyFont="1" applyFill="1" applyBorder="1" applyAlignment="1" applyProtection="1">
      <alignment horizontal="right"/>
    </xf>
    <xf numFmtId="38" fontId="52" fillId="24" borderId="14" xfId="0" applyNumberFormat="1" applyFont="1" applyFill="1" applyBorder="1" applyAlignment="1" applyProtection="1">
      <alignment horizontal="right"/>
    </xf>
    <xf numFmtId="38" fontId="53" fillId="24" borderId="19" xfId="0" applyNumberFormat="1" applyFont="1" applyFill="1" applyBorder="1" applyAlignment="1" applyProtection="1">
      <alignment horizontal="right"/>
    </xf>
    <xf numFmtId="38" fontId="53" fillId="24" borderId="20" xfId="0" applyNumberFormat="1" applyFont="1" applyFill="1" applyBorder="1" applyAlignment="1" applyProtection="1">
      <alignment horizontal="right"/>
    </xf>
    <xf numFmtId="38" fontId="53" fillId="24" borderId="21" xfId="0" applyNumberFormat="1" applyFont="1" applyFill="1" applyBorder="1" applyAlignment="1" applyProtection="1">
      <alignment horizontal="right"/>
    </xf>
    <xf numFmtId="38" fontId="53" fillId="24" borderId="14" xfId="0" applyNumberFormat="1" applyFont="1" applyFill="1" applyBorder="1" applyAlignment="1" applyProtection="1">
      <alignment horizontal="right"/>
    </xf>
    <xf numFmtId="0" fontId="55" fillId="24" borderId="31" xfId="0" applyFont="1" applyFill="1" applyBorder="1" applyAlignment="1">
      <alignment horizontal="center" vertical="center"/>
    </xf>
    <xf numFmtId="38" fontId="53" fillId="24" borderId="13" xfId="0" applyNumberFormat="1" applyFont="1" applyFill="1" applyBorder="1" applyAlignment="1" applyProtection="1">
      <alignment horizontal="right"/>
    </xf>
    <xf numFmtId="38" fontId="53" fillId="24" borderId="11" xfId="0" applyNumberFormat="1" applyFont="1" applyFill="1" applyBorder="1" applyAlignment="1" applyProtection="1">
      <alignment horizontal="right"/>
    </xf>
    <xf numFmtId="38" fontId="53" fillId="24" borderId="49" xfId="0" applyNumberFormat="1" applyFont="1" applyFill="1" applyBorder="1" applyAlignment="1" applyProtection="1">
      <alignment horizontal="right"/>
    </xf>
    <xf numFmtId="38" fontId="53" fillId="24" borderId="34" xfId="0" applyNumberFormat="1" applyFont="1" applyFill="1" applyBorder="1" applyAlignment="1" applyProtection="1">
      <alignment horizontal="right"/>
    </xf>
    <xf numFmtId="38" fontId="53" fillId="24" borderId="31" xfId="0" applyNumberFormat="1" applyFont="1" applyFill="1" applyBorder="1" applyAlignment="1" applyProtection="1">
      <alignment horizontal="right"/>
    </xf>
    <xf numFmtId="3" fontId="52" fillId="24" borderId="13" xfId="0" applyNumberFormat="1" applyFont="1" applyFill="1" applyBorder="1" applyAlignment="1" applyProtection="1">
      <alignment horizontal="right" vertical="center"/>
    </xf>
    <xf numFmtId="3" fontId="52" fillId="24" borderId="21" xfId="0" applyNumberFormat="1" applyFont="1" applyFill="1" applyBorder="1" applyAlignment="1" applyProtection="1">
      <alignment horizontal="right" vertical="center"/>
    </xf>
    <xf numFmtId="3" fontId="52" fillId="24" borderId="14" xfId="0" applyNumberFormat="1" applyFont="1" applyFill="1" applyBorder="1" applyAlignment="1" applyProtection="1">
      <alignment horizontal="right" vertical="center"/>
    </xf>
    <xf numFmtId="0" fontId="62" fillId="18" borderId="14" xfId="0" applyFont="1" applyFill="1" applyBorder="1" applyAlignment="1" applyProtection="1">
      <alignment horizontal="left" vertical="center"/>
    </xf>
    <xf numFmtId="0" fontId="62" fillId="18" borderId="2" xfId="0" applyFont="1" applyFill="1" applyBorder="1" applyAlignment="1" applyProtection="1">
      <alignment horizontal="center" vertical="top"/>
    </xf>
    <xf numFmtId="0" fontId="62" fillId="18" borderId="2" xfId="0" applyFont="1" applyFill="1" applyBorder="1" applyAlignment="1" applyProtection="1">
      <alignment horizontal="center" vertical="center"/>
    </xf>
    <xf numFmtId="3" fontId="52" fillId="24" borderId="13" xfId="0" applyNumberFormat="1" applyFont="1" applyFill="1" applyBorder="1" applyAlignment="1" applyProtection="1">
      <alignment horizontal="center" vertical="center"/>
    </xf>
    <xf numFmtId="49" fontId="62" fillId="24" borderId="21" xfId="0" applyNumberFormat="1" applyFont="1" applyFill="1" applyBorder="1" applyAlignment="1" applyProtection="1">
      <alignment horizontal="center" vertical="center"/>
    </xf>
    <xf numFmtId="3" fontId="53" fillId="24" borderId="21" xfId="0" applyNumberFormat="1" applyFont="1" applyFill="1" applyBorder="1" applyAlignment="1" applyProtection="1">
      <alignment horizontal="center"/>
    </xf>
    <xf numFmtId="3" fontId="55" fillId="24" borderId="21" xfId="0" applyNumberFormat="1" applyFont="1" applyFill="1" applyBorder="1" applyAlignment="1" applyProtection="1">
      <alignment horizontal="center"/>
    </xf>
    <xf numFmtId="38" fontId="55" fillId="24" borderId="21" xfId="0" applyNumberFormat="1" applyFont="1" applyFill="1" applyBorder="1" applyAlignment="1" applyProtection="1">
      <alignment horizontal="center"/>
    </xf>
    <xf numFmtId="3" fontId="55" fillId="24" borderId="14" xfId="0" applyNumberFormat="1" applyFont="1" applyFill="1" applyBorder="1" applyAlignment="1" applyProtection="1">
      <alignment horizontal="center"/>
    </xf>
    <xf numFmtId="0" fontId="52" fillId="24" borderId="49" xfId="0" applyFont="1" applyFill="1" applyBorder="1" applyAlignment="1" applyProtection="1">
      <alignment horizontal="center" vertical="center" wrapText="1"/>
    </xf>
    <xf numFmtId="0" fontId="53" fillId="24" borderId="34"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wrapText="1"/>
    </xf>
    <xf numFmtId="0" fontId="55" fillId="24" borderId="31" xfId="0" applyFont="1" applyFill="1" applyBorder="1" applyAlignment="1">
      <alignment horizontal="center" vertical="center" wrapText="1"/>
    </xf>
    <xf numFmtId="164" fontId="52" fillId="24" borderId="49" xfId="0" applyNumberFormat="1" applyFont="1" applyFill="1" applyBorder="1" applyAlignment="1" applyProtection="1">
      <alignment horizontal="center" vertical="center"/>
    </xf>
    <xf numFmtId="3" fontId="62" fillId="18" borderId="20" xfId="0" applyNumberFormat="1" applyFont="1" applyFill="1" applyBorder="1" applyAlignment="1" applyProtection="1">
      <alignment horizontal="left" vertical="center"/>
    </xf>
    <xf numFmtId="0" fontId="62" fillId="18" borderId="2" xfId="0" applyFont="1" applyFill="1" applyBorder="1" applyAlignment="1">
      <alignment horizontal="center" vertical="center"/>
    </xf>
    <xf numFmtId="164" fontId="62" fillId="18" borderId="20" xfId="0" applyNumberFormat="1" applyFont="1" applyFill="1" applyBorder="1" applyAlignment="1" applyProtection="1">
      <alignment horizontal="left" vertical="center"/>
    </xf>
    <xf numFmtId="0" fontId="62" fillId="18" borderId="29" xfId="0" applyFont="1" applyFill="1" applyBorder="1" applyAlignment="1" applyProtection="1">
      <alignment horizontal="center" vertical="center"/>
    </xf>
    <xf numFmtId="0" fontId="62" fillId="18" borderId="128" xfId="0" applyFont="1" applyFill="1" applyBorder="1" applyAlignment="1" applyProtection="1">
      <alignment horizontal="center" vertical="center"/>
    </xf>
    <xf numFmtId="164" fontId="62" fillId="18" borderId="21" xfId="0" applyNumberFormat="1" applyFont="1" applyFill="1" applyBorder="1" applyAlignment="1" applyProtection="1">
      <alignment horizontal="left" vertical="center"/>
    </xf>
    <xf numFmtId="0" fontId="62" fillId="18" borderId="14" xfId="0" applyFont="1" applyFill="1" applyBorder="1" applyAlignment="1" applyProtection="1">
      <alignment horizontal="center" vertical="center"/>
    </xf>
    <xf numFmtId="0" fontId="62" fillId="18" borderId="31" xfId="0" applyFont="1" applyFill="1" applyBorder="1" applyAlignment="1" applyProtection="1">
      <alignment horizontal="center" vertical="center"/>
    </xf>
    <xf numFmtId="164" fontId="62" fillId="16" borderId="21" xfId="0" applyNumberFormat="1" applyFont="1" applyFill="1" applyBorder="1" applyAlignment="1" applyProtection="1">
      <alignment horizontal="left" vertical="center" indent="1"/>
    </xf>
    <xf numFmtId="0" fontId="60" fillId="16" borderId="14" xfId="0" applyFont="1" applyFill="1" applyBorder="1" applyAlignment="1" applyProtection="1">
      <alignment horizontal="center" vertical="center"/>
    </xf>
    <xf numFmtId="164" fontId="62" fillId="16" borderId="20" xfId="0" applyNumberFormat="1" applyFont="1" applyFill="1" applyBorder="1" applyAlignment="1" applyProtection="1">
      <alignment horizontal="left" vertical="center" indent="1"/>
    </xf>
    <xf numFmtId="1" fontId="60" fillId="16" borderId="11" xfId="0" applyNumberFormat="1" applyFont="1" applyFill="1" applyBorder="1" applyAlignment="1" applyProtection="1">
      <alignment horizontal="center" vertical="center"/>
    </xf>
    <xf numFmtId="1" fontId="60" fillId="16" borderId="4" xfId="0" applyNumberFormat="1" applyFont="1" applyFill="1" applyBorder="1" applyAlignment="1" applyProtection="1">
      <alignment horizontal="center" vertical="center"/>
    </xf>
    <xf numFmtId="0" fontId="62" fillId="16" borderId="21" xfId="0" applyFont="1" applyFill="1" applyBorder="1" applyAlignment="1">
      <alignment horizontal="left" vertical="center" indent="1"/>
    </xf>
    <xf numFmtId="0" fontId="60" fillId="16" borderId="14" xfId="0" applyFont="1" applyFill="1" applyBorder="1" applyAlignment="1">
      <alignment horizontal="left" vertical="center"/>
    </xf>
    <xf numFmtId="0" fontId="60" fillId="16" borderId="11" xfId="0" applyFont="1" applyFill="1" applyBorder="1" applyAlignment="1" applyProtection="1">
      <alignment horizontal="center" vertical="center"/>
    </xf>
    <xf numFmtId="3" fontId="62" fillId="18" borderId="126" xfId="0" applyNumberFormat="1" applyFont="1" applyFill="1" applyBorder="1" applyAlignment="1">
      <alignment horizontal="left" vertical="center" wrapText="1"/>
    </xf>
    <xf numFmtId="49" fontId="62" fillId="18" borderId="128" xfId="0" applyNumberFormat="1" applyFont="1" applyFill="1" applyBorder="1" applyAlignment="1">
      <alignment horizontal="center" vertical="center"/>
    </xf>
    <xf numFmtId="0" fontId="62" fillId="18" borderId="17" xfId="0" applyFont="1" applyFill="1" applyBorder="1" applyAlignment="1">
      <alignment horizontal="left" vertical="center" wrapText="1"/>
    </xf>
    <xf numFmtId="49" fontId="62" fillId="18" borderId="29" xfId="0" applyNumberFormat="1" applyFont="1" applyFill="1" applyBorder="1" applyAlignment="1">
      <alignment horizontal="center" vertical="center"/>
    </xf>
    <xf numFmtId="3" fontId="62" fillId="18" borderId="33" xfId="0" applyNumberFormat="1" applyFont="1" applyFill="1" applyBorder="1" applyAlignment="1">
      <alignment horizontal="left" vertical="center" wrapText="1"/>
    </xf>
    <xf numFmtId="49" fontId="62" fillId="18" borderId="33" xfId="0" applyNumberFormat="1" applyFont="1" applyFill="1" applyBorder="1" applyAlignment="1">
      <alignment horizontal="center" vertical="center"/>
    </xf>
    <xf numFmtId="164" fontId="62" fillId="18" borderId="126" xfId="0" applyNumberFormat="1" applyFont="1" applyFill="1" applyBorder="1" applyAlignment="1">
      <alignment horizontal="left" vertical="center" wrapText="1"/>
    </xf>
    <xf numFmtId="49" fontId="62" fillId="18" borderId="4" xfId="0" applyNumberFormat="1" applyFont="1" applyFill="1" applyBorder="1" applyAlignment="1">
      <alignment horizontal="center" vertical="center"/>
    </xf>
    <xf numFmtId="3" fontId="62" fillId="18" borderId="13" xfId="0" applyNumberFormat="1" applyFont="1" applyFill="1" applyBorder="1" applyAlignment="1">
      <alignment horizontal="left" vertical="center" wrapText="1"/>
    </xf>
    <xf numFmtId="49" fontId="62" fillId="18" borderId="2" xfId="0" applyNumberFormat="1" applyFont="1" applyFill="1" applyBorder="1" applyAlignment="1">
      <alignment horizontal="center" vertical="center"/>
    </xf>
    <xf numFmtId="164" fontId="62" fillId="18" borderId="17" xfId="0" applyNumberFormat="1" applyFont="1" applyFill="1" applyBorder="1" applyAlignment="1">
      <alignment horizontal="left" vertical="center" wrapText="1"/>
    </xf>
    <xf numFmtId="0" fontId="62" fillId="18" borderId="36" xfId="0" applyFont="1" applyFill="1" applyBorder="1" applyAlignment="1">
      <alignment horizontal="left" vertical="center" wrapText="1"/>
    </xf>
    <xf numFmtId="49" fontId="62" fillId="18" borderId="27" xfId="0" applyNumberFormat="1" applyFont="1" applyFill="1" applyBorder="1" applyAlignment="1">
      <alignment horizontal="center" vertical="center"/>
    </xf>
    <xf numFmtId="3" fontId="62" fillId="18" borderId="37" xfId="0" applyNumberFormat="1" applyFont="1" applyFill="1" applyBorder="1" applyAlignment="1">
      <alignment horizontal="left" vertical="center" wrapText="1"/>
    </xf>
    <xf numFmtId="0" fontId="62" fillId="18" borderId="13" xfId="0" applyFont="1" applyFill="1" applyBorder="1" applyAlignment="1">
      <alignment horizontal="left" vertical="center" wrapText="1"/>
    </xf>
    <xf numFmtId="49" fontId="62" fillId="18" borderId="14" xfId="0" applyNumberFormat="1" applyFont="1" applyFill="1" applyBorder="1" applyAlignment="1">
      <alignment horizontal="center" vertical="center"/>
    </xf>
    <xf numFmtId="0" fontId="62" fillId="18" borderId="37" xfId="0" applyFont="1" applyFill="1" applyBorder="1" applyAlignment="1">
      <alignment horizontal="left" vertical="center" wrapText="1"/>
    </xf>
    <xf numFmtId="164" fontId="62" fillId="18" borderId="13" xfId="0" applyNumberFormat="1" applyFont="1" applyFill="1" applyBorder="1" applyAlignment="1">
      <alignment horizontal="left" vertical="center" wrapText="1"/>
    </xf>
    <xf numFmtId="0" fontId="62" fillId="18" borderId="128" xfId="0" applyFont="1" applyFill="1" applyBorder="1" applyAlignment="1">
      <alignment horizontal="left" vertical="center" wrapText="1"/>
    </xf>
    <xf numFmtId="3" fontId="62" fillId="18" borderId="128" xfId="0" applyNumberFormat="1" applyFont="1" applyFill="1" applyBorder="1" applyAlignment="1">
      <alignment horizontal="left" vertical="center" wrapText="1"/>
    </xf>
    <xf numFmtId="38" fontId="53" fillId="25" borderId="19" xfId="0" applyNumberFormat="1" applyFont="1" applyFill="1" applyBorder="1" applyAlignment="1">
      <alignment horizontal="right"/>
    </xf>
    <xf numFmtId="38" fontId="53" fillId="25" borderId="20" xfId="0" applyNumberFormat="1" applyFont="1" applyFill="1" applyBorder="1" applyAlignment="1">
      <alignment horizontal="right"/>
    </xf>
    <xf numFmtId="38" fontId="53" fillId="25" borderId="11" xfId="0" applyNumberFormat="1" applyFont="1" applyFill="1" applyBorder="1" applyAlignment="1">
      <alignment horizontal="right"/>
    </xf>
    <xf numFmtId="0" fontId="62" fillId="18" borderId="50" xfId="0" applyFont="1" applyFill="1" applyBorder="1" applyAlignment="1" applyProtection="1">
      <alignment horizontal="left" vertical="center"/>
    </xf>
    <xf numFmtId="0" fontId="62" fillId="18" borderId="22" xfId="0" applyFont="1" applyFill="1" applyBorder="1" applyAlignment="1" applyProtection="1">
      <alignment horizontal="center" vertical="center"/>
    </xf>
    <xf numFmtId="0" fontId="62" fillId="18" borderId="46" xfId="0" applyFont="1" applyFill="1" applyBorder="1" applyAlignment="1" applyProtection="1">
      <alignment horizontal="left" vertical="center"/>
    </xf>
    <xf numFmtId="0" fontId="62" fillId="18" borderId="46" xfId="0" applyFont="1" applyFill="1" applyBorder="1" applyAlignment="1" applyProtection="1">
      <alignment horizontal="left" vertical="center" wrapText="1"/>
    </xf>
    <xf numFmtId="0" fontId="62" fillId="18" borderId="46" xfId="0" applyFont="1" applyFill="1" applyBorder="1" applyAlignment="1" applyProtection="1">
      <alignment horizontal="left" vertical="center" indent="1"/>
    </xf>
    <xf numFmtId="0" fontId="63" fillId="24" borderId="13" xfId="0" applyFont="1" applyFill="1" applyBorder="1" applyAlignment="1">
      <alignment horizontal="left" vertical="center"/>
    </xf>
    <xf numFmtId="0" fontId="63" fillId="24" borderId="21" xfId="0" applyFont="1" applyFill="1" applyBorder="1" applyAlignment="1">
      <alignment horizontal="left" vertical="center"/>
    </xf>
    <xf numFmtId="0" fontId="63" fillId="24" borderId="14" xfId="0" applyFont="1" applyFill="1" applyBorder="1" applyAlignment="1">
      <alignment horizontal="left" vertical="center"/>
    </xf>
    <xf numFmtId="0" fontId="52" fillId="16" borderId="12" xfId="0" applyFont="1" applyFill="1" applyBorder="1" applyAlignment="1" applyProtection="1">
      <alignment vertical="center"/>
    </xf>
    <xf numFmtId="0" fontId="62" fillId="0" borderId="160" xfId="0" applyFont="1" applyBorder="1" applyAlignment="1">
      <alignment horizontal="centerContinuous" vertical="center"/>
    </xf>
    <xf numFmtId="0" fontId="53" fillId="0" borderId="161" xfId="0" applyFont="1" applyBorder="1" applyAlignment="1">
      <alignment horizontal="centerContinuous" vertical="center"/>
    </xf>
    <xf numFmtId="0" fontId="55" fillId="0" borderId="161" xfId="0" applyFont="1" applyBorder="1" applyAlignment="1">
      <alignment horizontal="centerContinuous" vertical="center"/>
    </xf>
    <xf numFmtId="0" fontId="62" fillId="0" borderId="105" xfId="0" applyFont="1" applyBorder="1" applyAlignment="1">
      <alignment horizontal="center"/>
    </xf>
    <xf numFmtId="0" fontId="55" fillId="24" borderId="16" xfId="3" applyFont="1" applyFill="1" applyBorder="1" applyAlignment="1">
      <alignment horizontal="left" vertical="center"/>
    </xf>
    <xf numFmtId="0" fontId="55" fillId="24" borderId="10" xfId="3" applyFont="1" applyFill="1" applyBorder="1" applyAlignment="1">
      <alignment horizontal="left" vertical="center"/>
    </xf>
    <xf numFmtId="0" fontId="55" fillId="24" borderId="19" xfId="3" applyNumberFormat="1" applyFont="1" applyFill="1" applyBorder="1" applyAlignment="1">
      <alignment vertical="center"/>
    </xf>
    <xf numFmtId="0" fontId="55" fillId="24" borderId="20" xfId="3" applyNumberFormat="1" applyFont="1" applyFill="1" applyBorder="1" applyAlignment="1">
      <alignment vertical="center"/>
    </xf>
    <xf numFmtId="0" fontId="55" fillId="24" borderId="11" xfId="3" applyNumberFormat="1" applyFont="1" applyFill="1" applyBorder="1" applyAlignment="1">
      <alignment vertical="center"/>
    </xf>
    <xf numFmtId="0" fontId="4" fillId="0" borderId="0" xfId="17" quotePrefix="1" applyNumberFormat="1" applyFont="1"/>
    <xf numFmtId="0" fontId="125" fillId="21" borderId="158" xfId="17" applyFont="1" applyFill="1" applyBorder="1" applyAlignment="1" applyProtection="1">
      <alignment horizontal="left" vertical="top" wrapText="1"/>
    </xf>
    <xf numFmtId="49" fontId="125" fillId="21" borderId="158" xfId="17" applyNumberFormat="1" applyFont="1" applyFill="1" applyBorder="1" applyAlignment="1" applyProtection="1">
      <alignment horizontal="center" vertical="top"/>
    </xf>
    <xf numFmtId="0" fontId="125" fillId="21" borderId="158" xfId="17" applyFont="1" applyFill="1" applyBorder="1" applyAlignment="1" applyProtection="1">
      <alignment vertical="top"/>
    </xf>
    <xf numFmtId="38" fontId="125" fillId="21" borderId="158" xfId="17" applyNumberFormat="1" applyFont="1" applyFill="1" applyBorder="1" applyAlignment="1" applyProtection="1">
      <alignment horizontal="right" vertical="top"/>
    </xf>
    <xf numFmtId="38" fontId="125" fillId="21" borderId="158" xfId="17" applyNumberFormat="1" applyFont="1" applyFill="1" applyBorder="1" applyAlignment="1" applyProtection="1">
      <alignment vertical="top"/>
    </xf>
    <xf numFmtId="0" fontId="5" fillId="0" borderId="158" xfId="17" applyBorder="1" applyAlignment="1" applyProtection="1">
      <alignment horizontal="left" vertical="top" wrapText="1"/>
      <protection locked="0"/>
    </xf>
    <xf numFmtId="0" fontId="5" fillId="0" borderId="158" xfId="17" applyBorder="1" applyAlignment="1" applyProtection="1">
      <alignment vertical="top"/>
      <protection locked="0"/>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5" fillId="0" borderId="0" xfId="17" applyAlignment="1">
      <alignment horizontal="center" vertical="center" wrapText="1"/>
    </xf>
    <xf numFmtId="0" fontId="3" fillId="0" borderId="0" xfId="17" applyFont="1" applyAlignment="1">
      <alignment horizontal="left" vertical="center" wrapText="1"/>
    </xf>
    <xf numFmtId="0" fontId="3" fillId="0" borderId="0" xfId="17" applyFont="1" applyAlignment="1">
      <alignment vertical="center"/>
    </xf>
    <xf numFmtId="0" fontId="5" fillId="0" borderId="0" xfId="17" applyAlignment="1">
      <alignment vertical="center"/>
    </xf>
    <xf numFmtId="0" fontId="125" fillId="0" borderId="98" xfId="17" applyFont="1" applyBorder="1" applyAlignment="1">
      <alignment horizontal="left" vertical="top"/>
    </xf>
    <xf numFmtId="0" fontId="125" fillId="0" borderId="78" xfId="17" applyFont="1" applyBorder="1" applyAlignment="1">
      <alignment horizontal="left" vertical="top"/>
    </xf>
    <xf numFmtId="0" fontId="125" fillId="0" borderId="99" xfId="17" applyFont="1" applyBorder="1" applyAlignment="1">
      <alignment horizontal="left" vertical="top"/>
    </xf>
    <xf numFmtId="0" fontId="31" fillId="0" borderId="0" xfId="2" applyNumberFormat="1" applyAlignment="1" applyProtection="1">
      <alignment vertical="center"/>
    </xf>
    <xf numFmtId="0" fontId="62" fillId="0" borderId="5" xfId="3" applyFont="1" applyFill="1" applyBorder="1" applyAlignment="1" applyProtection="1"/>
    <xf numFmtId="49" fontId="5" fillId="0" borderId="158" xfId="17" applyNumberFormat="1" applyBorder="1" applyAlignment="1" applyProtection="1">
      <alignment horizontal="center" vertical="center"/>
      <protection locked="0"/>
    </xf>
    <xf numFmtId="49" fontId="3" fillId="0" borderId="158" xfId="17" applyNumberFormat="1" applyFont="1" applyBorder="1" applyAlignment="1" applyProtection="1">
      <alignment horizontal="center" vertical="center"/>
      <protection locked="0"/>
    </xf>
    <xf numFmtId="3" fontId="62" fillId="17" borderId="36" xfId="0" applyNumberFormat="1" applyFont="1" applyFill="1" applyBorder="1" applyAlignment="1">
      <alignment horizontal="left" vertical="center" wrapText="1" indent="1"/>
    </xf>
    <xf numFmtId="49" fontId="62" fillId="17" borderId="27" xfId="0" applyNumberFormat="1" applyFont="1" applyFill="1" applyBorder="1" applyAlignment="1">
      <alignment horizontal="center" vertical="center"/>
    </xf>
    <xf numFmtId="38" fontId="53" fillId="17" borderId="27" xfId="0" applyNumberFormat="1" applyFont="1" applyFill="1" applyBorder="1" applyAlignment="1">
      <alignment horizontal="right"/>
    </xf>
    <xf numFmtId="38" fontId="53" fillId="17" borderId="2" xfId="0" applyNumberFormat="1" applyFont="1" applyFill="1" applyBorder="1" applyAlignment="1">
      <alignment horizontal="right"/>
    </xf>
    <xf numFmtId="38" fontId="53" fillId="17" borderId="4" xfId="0" applyNumberFormat="1" applyFont="1" applyFill="1" applyBorder="1" applyAlignment="1">
      <alignment horizontal="right"/>
    </xf>
    <xf numFmtId="49" fontId="62" fillId="17" borderId="36" xfId="0" applyNumberFormat="1" applyFont="1" applyFill="1" applyBorder="1" applyAlignment="1">
      <alignment horizontal="center" vertical="center"/>
    </xf>
    <xf numFmtId="38" fontId="53" fillId="17" borderId="30" xfId="0" applyNumberFormat="1" applyFont="1" applyFill="1" applyBorder="1" applyAlignment="1">
      <alignment horizontal="right"/>
    </xf>
    <xf numFmtId="49" fontId="62" fillId="17" borderId="30" xfId="0" applyNumberFormat="1" applyFont="1" applyFill="1" applyBorder="1" applyAlignment="1">
      <alignment horizontal="center" vertical="center"/>
    </xf>
    <xf numFmtId="0" fontId="62" fillId="17" borderId="32" xfId="0" applyNumberFormat="1" applyFont="1" applyFill="1" applyBorder="1" applyAlignment="1">
      <alignment horizontal="center" vertical="center"/>
    </xf>
    <xf numFmtId="38" fontId="53" fillId="17" borderId="32" xfId="0" applyNumberFormat="1" applyFont="1" applyFill="1" applyBorder="1" applyAlignment="1">
      <alignment horizontal="right"/>
    </xf>
    <xf numFmtId="0" fontId="62" fillId="17" borderId="27" xfId="0" applyFont="1" applyFill="1" applyBorder="1" applyAlignment="1">
      <alignment horizontal="center" vertical="center"/>
    </xf>
    <xf numFmtId="38" fontId="53" fillId="17" borderId="33" xfId="0" applyNumberFormat="1" applyFont="1" applyFill="1" applyBorder="1" applyAlignment="1">
      <alignment horizontal="right"/>
    </xf>
    <xf numFmtId="3" fontId="62" fillId="17" borderId="27" xfId="0" applyNumberFormat="1" applyFont="1" applyFill="1" applyBorder="1" applyAlignment="1">
      <alignment horizontal="left" vertical="center" indent="1"/>
    </xf>
    <xf numFmtId="0" fontId="62" fillId="17" borderId="27" xfId="0" applyFont="1" applyFill="1" applyBorder="1" applyAlignment="1">
      <alignment horizontal="center" vertical="top"/>
    </xf>
    <xf numFmtId="0" fontId="55" fillId="17" borderId="30" xfId="0" applyFont="1" applyFill="1" applyBorder="1" applyAlignment="1">
      <alignment horizontal="left" vertical="center" indent="1"/>
    </xf>
    <xf numFmtId="38" fontId="53" fillId="17" borderId="26" xfId="0" applyNumberFormat="1" applyFont="1" applyFill="1" applyBorder="1" applyAlignment="1">
      <alignment horizontal="right"/>
    </xf>
    <xf numFmtId="38" fontId="53" fillId="17" borderId="28" xfId="0" applyNumberFormat="1" applyFont="1" applyFill="1" applyBorder="1" applyAlignment="1">
      <alignment horizontal="right"/>
    </xf>
    <xf numFmtId="38" fontId="53" fillId="17" borderId="29" xfId="0" applyNumberFormat="1" applyFont="1" applyFill="1" applyBorder="1" applyAlignment="1">
      <alignment horizontal="right"/>
    </xf>
    <xf numFmtId="3" fontId="62" fillId="17" borderId="55" xfId="0" applyNumberFormat="1" applyFont="1" applyFill="1" applyBorder="1" applyAlignment="1">
      <alignment horizontal="left" vertical="center" wrapText="1" indent="1"/>
    </xf>
    <xf numFmtId="49" fontId="62" fillId="17" borderId="32" xfId="0" applyNumberFormat="1" applyFont="1" applyFill="1" applyBorder="1" applyAlignment="1">
      <alignment horizontal="center" vertical="center"/>
    </xf>
    <xf numFmtId="38" fontId="53" fillId="17" borderId="27" xfId="0" applyNumberFormat="1" applyFont="1" applyFill="1" applyBorder="1" applyAlignment="1" applyProtection="1">
      <alignment horizontal="right"/>
    </xf>
    <xf numFmtId="3" fontId="62" fillId="17" borderId="55" xfId="0" applyNumberFormat="1" applyFont="1" applyFill="1" applyBorder="1" applyAlignment="1">
      <alignment horizontal="left" vertical="top" wrapText="1" indent="1"/>
    </xf>
    <xf numFmtId="49" fontId="60" fillId="17" borderId="51" xfId="0" applyNumberFormat="1" applyFont="1" applyFill="1" applyBorder="1" applyAlignment="1">
      <alignment horizontal="center" vertical="top"/>
    </xf>
    <xf numFmtId="3" fontId="62" fillId="17" borderId="27" xfId="0" applyNumberFormat="1" applyFont="1" applyFill="1" applyBorder="1" applyAlignment="1">
      <alignment horizontal="left" vertical="center" wrapText="1" indent="1"/>
    </xf>
    <xf numFmtId="3" fontId="62" fillId="17" borderId="36" xfId="0" applyNumberFormat="1" applyFont="1" applyFill="1" applyBorder="1" applyAlignment="1">
      <alignment horizontal="left" vertical="top" wrapText="1" indent="1"/>
    </xf>
    <xf numFmtId="0" fontId="60" fillId="17" borderId="30" xfId="0" applyFont="1" applyFill="1" applyBorder="1" applyAlignment="1">
      <alignment vertical="top"/>
    </xf>
    <xf numFmtId="3" fontId="62" fillId="17" borderId="36" xfId="0" applyNumberFormat="1" applyFont="1" applyFill="1" applyBorder="1" applyAlignment="1">
      <alignment horizontal="left" vertical="center" indent="1"/>
    </xf>
    <xf numFmtId="0" fontId="62" fillId="17" borderId="30" xfId="0" applyFont="1" applyFill="1" applyBorder="1" applyAlignment="1">
      <alignment horizontal="center" vertical="center"/>
    </xf>
    <xf numFmtId="0" fontId="62" fillId="17" borderId="27" xfId="0" applyFont="1" applyFill="1" applyBorder="1" applyAlignment="1">
      <alignment horizontal="center" vertical="center" wrapText="1"/>
    </xf>
    <xf numFmtId="49" fontId="62" fillId="17" borderId="27" xfId="0" applyNumberFormat="1" applyFont="1" applyFill="1" applyBorder="1" applyAlignment="1">
      <alignment horizontal="center" vertical="top" wrapText="1"/>
    </xf>
    <xf numFmtId="3" fontId="62" fillId="17" borderId="36" xfId="0" applyNumberFormat="1" applyFont="1" applyFill="1" applyBorder="1" applyAlignment="1">
      <alignment horizontal="left" vertical="top" indent="1"/>
    </xf>
    <xf numFmtId="38" fontId="53" fillId="17" borderId="3" xfId="0" applyNumberFormat="1" applyFont="1" applyFill="1" applyBorder="1" applyAlignment="1">
      <alignment horizontal="right"/>
    </xf>
    <xf numFmtId="0" fontId="62" fillId="17" borderId="36" xfId="0" applyFont="1" applyFill="1" applyBorder="1" applyAlignment="1">
      <alignment horizontal="left" vertical="center" wrapText="1" indent="1"/>
    </xf>
    <xf numFmtId="49" fontId="60" fillId="17" borderId="51" xfId="0" applyNumberFormat="1" applyFont="1" applyFill="1" applyBorder="1" applyAlignment="1">
      <alignment horizontal="center" vertical="center"/>
    </xf>
    <xf numFmtId="38" fontId="53" fillId="17" borderId="33" xfId="0" applyNumberFormat="1" applyFont="1" applyFill="1" applyBorder="1" applyAlignment="1" applyProtection="1">
      <alignment horizontal="right"/>
    </xf>
    <xf numFmtId="38" fontId="53" fillId="17" borderId="32" xfId="0" applyNumberFormat="1" applyFont="1" applyFill="1" applyBorder="1" applyAlignment="1" applyProtection="1">
      <alignment horizontal="right"/>
    </xf>
    <xf numFmtId="0" fontId="60"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center" wrapText="1" indent="1"/>
    </xf>
    <xf numFmtId="0" fontId="60" fillId="17" borderId="30" xfId="0" applyFont="1" applyFill="1" applyBorder="1" applyAlignment="1" applyProtection="1">
      <alignment horizontal="left" vertical="center"/>
    </xf>
    <xf numFmtId="38" fontId="53" fillId="17" borderId="36" xfId="0" applyNumberFormat="1" applyFont="1" applyFill="1" applyBorder="1" applyAlignment="1" applyProtection="1">
      <alignment horizontal="right"/>
    </xf>
    <xf numFmtId="0" fontId="62" fillId="17" borderId="35" xfId="0" applyFont="1" applyFill="1" applyBorder="1" applyAlignment="1" applyProtection="1">
      <alignment horizontal="left" vertical="center" indent="1"/>
    </xf>
    <xf numFmtId="0" fontId="60" fillId="17" borderId="30" xfId="0" applyFont="1" applyFill="1" applyBorder="1" applyAlignment="1" applyProtection="1">
      <alignment horizontal="center" vertical="center"/>
    </xf>
    <xf numFmtId="37" fontId="53" fillId="17" borderId="36" xfId="0" applyNumberFormat="1" applyFont="1" applyFill="1" applyBorder="1" applyAlignment="1" applyProtection="1">
      <alignment horizontal="right"/>
    </xf>
    <xf numFmtId="37" fontId="53" fillId="17" borderId="27" xfId="0" applyNumberFormat="1" applyFont="1" applyFill="1" applyBorder="1" applyAlignment="1" applyProtection="1">
      <alignment horizontal="right"/>
    </xf>
    <xf numFmtId="0" fontId="60" fillId="17" borderId="30" xfId="0" applyFont="1" applyFill="1" applyBorder="1" applyAlignment="1" applyProtection="1">
      <alignment horizontal="left" vertical="center" indent="2"/>
    </xf>
    <xf numFmtId="0" fontId="62" fillId="17" borderId="52" xfId="0" applyFont="1" applyFill="1" applyBorder="1" applyAlignment="1" applyProtection="1">
      <alignment horizontal="left" vertical="top" wrapText="1" indent="1"/>
    </xf>
    <xf numFmtId="49" fontId="62" fillId="17" borderId="33" xfId="0" applyNumberFormat="1" applyFont="1" applyFill="1" applyBorder="1" applyAlignment="1">
      <alignment horizontal="center" vertical="center"/>
    </xf>
    <xf numFmtId="38" fontId="53" fillId="17" borderId="37" xfId="0" applyNumberFormat="1" applyFont="1" applyFill="1" applyBorder="1" applyAlignment="1" applyProtection="1">
      <alignment horizontal="right"/>
    </xf>
    <xf numFmtId="49" fontId="62" fillId="17" borderId="35" xfId="0" applyNumberFormat="1" applyFont="1" applyFill="1" applyBorder="1" applyAlignment="1" applyProtection="1">
      <alignment horizontal="left" vertical="top" indent="1"/>
    </xf>
    <xf numFmtId="49" fontId="62" fillId="17" borderId="27" xfId="0" applyNumberFormat="1" applyFont="1" applyFill="1" applyBorder="1" applyAlignment="1">
      <alignment horizontal="center" vertical="top"/>
    </xf>
    <xf numFmtId="38" fontId="53" fillId="17" borderId="12" xfId="0" applyNumberFormat="1" applyFont="1" applyFill="1" applyBorder="1" applyAlignment="1" applyProtection="1">
      <alignment horizontal="right"/>
    </xf>
    <xf numFmtId="49" fontId="60" fillId="17" borderId="30" xfId="0" applyNumberFormat="1" applyFont="1" applyFill="1" applyBorder="1" applyAlignment="1" applyProtection="1">
      <alignment horizontal="center" vertical="center"/>
    </xf>
    <xf numFmtId="1" fontId="60" fillId="17" borderId="30" xfId="0" applyNumberFormat="1" applyFont="1" applyFill="1" applyBorder="1" applyAlignment="1" applyProtection="1">
      <alignment horizontal="center" vertical="center"/>
    </xf>
    <xf numFmtId="38" fontId="53" fillId="17" borderId="3" xfId="0" applyNumberFormat="1" applyFont="1" applyFill="1" applyBorder="1" applyAlignment="1" applyProtection="1">
      <alignment horizontal="right"/>
    </xf>
    <xf numFmtId="38" fontId="53" fillId="17" borderId="55" xfId="0" applyNumberFormat="1" applyFont="1" applyFill="1" applyBorder="1" applyAlignment="1" applyProtection="1">
      <alignment horizontal="right"/>
    </xf>
    <xf numFmtId="0" fontId="62" fillId="17" borderId="35" xfId="0" applyFont="1" applyFill="1" applyBorder="1" applyAlignment="1" applyProtection="1">
      <alignment horizontal="left" indent="1"/>
    </xf>
    <xf numFmtId="0" fontId="60" fillId="17" borderId="30" xfId="0" applyFont="1" applyFill="1" applyBorder="1" applyAlignment="1" applyProtection="1">
      <alignment horizontal="center"/>
    </xf>
    <xf numFmtId="0" fontId="62" fillId="17" borderId="36" xfId="0" applyFont="1" applyFill="1" applyBorder="1" applyAlignment="1" applyProtection="1">
      <alignment horizontal="left" vertical="center" indent="1"/>
    </xf>
    <xf numFmtId="0" fontId="60" fillId="17" borderId="27" xfId="0" applyFont="1" applyFill="1" applyBorder="1" applyAlignment="1" applyProtection="1">
      <alignment horizontal="center" vertical="center"/>
    </xf>
    <xf numFmtId="0" fontId="62" fillId="17" borderId="30" xfId="0" applyFont="1" applyFill="1" applyBorder="1" applyAlignment="1">
      <alignment vertical="center"/>
    </xf>
    <xf numFmtId="49" fontId="62" fillId="17" borderId="33" xfId="0" applyNumberFormat="1" applyFont="1" applyFill="1" applyBorder="1" applyAlignment="1" applyProtection="1">
      <alignment horizontal="left" vertical="center" wrapText="1" indent="1"/>
    </xf>
    <xf numFmtId="49" fontId="62" fillId="17" borderId="53" xfId="0" applyNumberFormat="1" applyFont="1" applyFill="1" applyBorder="1" applyAlignment="1">
      <alignment horizontal="center" vertical="center"/>
    </xf>
    <xf numFmtId="0" fontId="62" fillId="17" borderId="52" xfId="0" applyFont="1" applyFill="1" applyBorder="1" applyAlignment="1" applyProtection="1">
      <alignment horizontal="left" wrapText="1" indent="1"/>
    </xf>
    <xf numFmtId="0" fontId="60" fillId="17" borderId="53" xfId="0" applyFont="1" applyFill="1" applyBorder="1" applyAlignment="1" applyProtection="1">
      <alignment horizontal="left" indent="2"/>
    </xf>
    <xf numFmtId="176" fontId="55" fillId="17" borderId="2" xfId="0" applyNumberFormat="1" applyFont="1" applyFill="1" applyBorder="1" applyAlignment="1" applyProtection="1">
      <alignment vertical="center"/>
    </xf>
    <xf numFmtId="38" fontId="55" fillId="17" borderId="2" xfId="0" applyNumberFormat="1" applyFont="1" applyFill="1" applyBorder="1" applyAlignment="1" applyProtection="1">
      <alignment horizontal="right" vertical="center"/>
    </xf>
    <xf numFmtId="38" fontId="55" fillId="17" borderId="2" xfId="0" applyNumberFormat="1" applyFont="1" applyFill="1" applyBorder="1" applyAlignment="1" applyProtection="1">
      <alignment vertical="center"/>
    </xf>
    <xf numFmtId="37" fontId="55" fillId="17" borderId="13" xfId="5" applyNumberFormat="1" applyFont="1" applyFill="1" applyBorder="1" applyAlignment="1" applyProtection="1">
      <alignment horizontal="right"/>
    </xf>
    <xf numFmtId="0" fontId="62" fillId="17" borderId="35" xfId="0" applyFont="1" applyFill="1" applyBorder="1" applyAlignment="1" applyProtection="1">
      <alignment horizontal="left" vertical="center" indent="2"/>
    </xf>
    <xf numFmtId="38" fontId="53" fillId="17" borderId="30" xfId="0" applyNumberFormat="1" applyFont="1" applyFill="1" applyBorder="1" applyAlignment="1" applyProtection="1">
      <alignment horizontal="right"/>
    </xf>
    <xf numFmtId="0" fontId="62" fillId="17" borderId="20" xfId="0" applyFont="1" applyFill="1" applyBorder="1" applyAlignment="1" applyProtection="1">
      <alignment horizontal="left" vertical="center" indent="2"/>
    </xf>
    <xf numFmtId="0" fontId="62" fillId="17" borderId="14" xfId="0" applyFont="1" applyFill="1" applyBorder="1" applyAlignment="1" applyProtection="1">
      <alignment horizontal="center" vertical="center"/>
    </xf>
    <xf numFmtId="38" fontId="53" fillId="17" borderId="26" xfId="0" applyNumberFormat="1" applyFont="1" applyFill="1" applyBorder="1" applyAlignment="1" applyProtection="1">
      <alignment horizontal="right"/>
    </xf>
    <xf numFmtId="0" fontId="62" fillId="17" borderId="30" xfId="0" applyFont="1" applyFill="1" applyBorder="1" applyAlignment="1" applyProtection="1">
      <alignment horizontal="center" vertical="center"/>
    </xf>
    <xf numFmtId="38" fontId="53" fillId="17" borderId="4" xfId="0" applyNumberFormat="1" applyFont="1" applyFill="1" applyBorder="1" applyAlignment="1" applyProtection="1">
      <alignment horizontal="right"/>
    </xf>
    <xf numFmtId="38" fontId="53" fillId="17" borderId="2" xfId="0" applyNumberFormat="1" applyFont="1" applyFill="1" applyBorder="1" applyAlignment="1" applyProtection="1">
      <alignment horizontal="right"/>
    </xf>
    <xf numFmtId="0" fontId="71" fillId="17" borderId="20" xfId="0" applyFont="1" applyFill="1" applyBorder="1" applyAlignment="1" applyProtection="1">
      <alignment horizontal="left" vertical="center" indent="1"/>
    </xf>
    <xf numFmtId="0" fontId="60" fillId="17" borderId="4" xfId="0" applyFont="1" applyFill="1" applyBorder="1" applyAlignment="1" applyProtection="1">
      <alignment horizontal="center"/>
    </xf>
    <xf numFmtId="38" fontId="53" fillId="17" borderId="28" xfId="0" applyNumberFormat="1" applyFont="1" applyFill="1" applyBorder="1" applyAlignment="1" applyProtection="1">
      <alignment horizontal="right"/>
    </xf>
    <xf numFmtId="38" fontId="53" fillId="17" borderId="18" xfId="0" applyNumberFormat="1" applyFont="1" applyFill="1" applyBorder="1" applyAlignment="1" applyProtection="1">
      <alignment horizontal="right"/>
    </xf>
    <xf numFmtId="38" fontId="53" fillId="17" borderId="0" xfId="0" applyNumberFormat="1" applyFont="1" applyFill="1" applyAlignment="1" applyProtection="1">
      <alignment horizontal="right"/>
    </xf>
    <xf numFmtId="38" fontId="53" fillId="17" borderId="128" xfId="0" applyNumberFormat="1" applyFont="1" applyFill="1" applyBorder="1" applyAlignment="1" applyProtection="1">
      <alignment horizontal="right" vertical="center"/>
      <protection locked="0"/>
    </xf>
    <xf numFmtId="38" fontId="53" fillId="17" borderId="2" xfId="0" applyNumberFormat="1" applyFont="1" applyFill="1" applyBorder="1" applyAlignment="1" applyProtection="1">
      <alignment horizontal="right" vertical="center"/>
      <protection locked="0"/>
    </xf>
    <xf numFmtId="38" fontId="53" fillId="17" borderId="27" xfId="0" applyNumberFormat="1" applyFont="1" applyFill="1" applyBorder="1" applyAlignment="1" applyProtection="1">
      <alignment horizontal="right" vertical="center"/>
      <protection locked="0"/>
    </xf>
    <xf numFmtId="38" fontId="53" fillId="17" borderId="128" xfId="0" applyNumberFormat="1" applyFont="1" applyFill="1" applyBorder="1" applyAlignment="1" applyProtection="1">
      <alignment horizontal="right" vertical="center"/>
    </xf>
    <xf numFmtId="38" fontId="53" fillId="17" borderId="2" xfId="0" applyNumberFormat="1" applyFont="1" applyFill="1" applyBorder="1" applyAlignment="1" applyProtection="1">
      <alignment horizontal="right" vertical="center"/>
    </xf>
    <xf numFmtId="0" fontId="62" fillId="17" borderId="27" xfId="0" applyFont="1" applyFill="1" applyBorder="1" applyAlignment="1">
      <alignment horizontal="left" vertical="center" wrapText="1" indent="1"/>
    </xf>
    <xf numFmtId="38" fontId="53" fillId="17" borderId="27" xfId="0" applyNumberFormat="1" applyFont="1" applyFill="1" applyBorder="1" applyAlignment="1" applyProtection="1">
      <alignment horizontal="right" vertical="center"/>
    </xf>
    <xf numFmtId="38" fontId="53" fillId="17" borderId="2" xfId="9" applyNumberFormat="1" applyFont="1" applyFill="1" applyBorder="1" applyAlignment="1" applyProtection="1">
      <alignment horizontal="right"/>
    </xf>
    <xf numFmtId="49" fontId="60" fillId="17" borderId="41"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vertical="center"/>
    </xf>
    <xf numFmtId="49" fontId="60" fillId="17" borderId="7" xfId="0" applyNumberFormat="1" applyFont="1" applyFill="1" applyBorder="1" applyAlignment="1" applyProtection="1">
      <alignment horizontal="center" vertical="center"/>
    </xf>
    <xf numFmtId="38" fontId="53" fillId="17" borderId="41" xfId="0" applyNumberFormat="1" applyFont="1" applyFill="1" applyBorder="1" applyAlignment="1" applyProtection="1">
      <alignment horizontal="right" vertical="center"/>
    </xf>
    <xf numFmtId="49" fontId="60" fillId="17" borderId="7" xfId="0" applyNumberFormat="1" applyFont="1" applyFill="1" applyBorder="1" applyAlignment="1" applyProtection="1">
      <alignment horizontal="left" vertical="center" indent="2"/>
    </xf>
    <xf numFmtId="0" fontId="55" fillId="17" borderId="7" xfId="0" applyFont="1" applyFill="1" applyBorder="1" applyAlignment="1">
      <alignment horizontal="left" indent="2"/>
    </xf>
    <xf numFmtId="38" fontId="53" fillId="17" borderId="60" xfId="0" applyNumberFormat="1" applyFont="1" applyFill="1" applyBorder="1" applyAlignment="1" applyProtection="1"/>
    <xf numFmtId="38" fontId="53" fillId="17" borderId="41" xfId="0" applyNumberFormat="1" applyFont="1" applyFill="1" applyBorder="1" applyAlignment="1" applyProtection="1">
      <alignment horizontal="right"/>
    </xf>
    <xf numFmtId="0" fontId="62" fillId="17" borderId="54" xfId="0" applyFont="1" applyFill="1" applyBorder="1" applyAlignment="1" applyProtection="1">
      <alignment horizontal="left" vertical="center" indent="2"/>
    </xf>
    <xf numFmtId="0" fontId="62" fillId="17" borderId="41" xfId="0" applyFont="1" applyFill="1" applyBorder="1" applyAlignment="1" applyProtection="1">
      <alignment horizontal="center" vertical="center"/>
    </xf>
    <xf numFmtId="0" fontId="62" fillId="17" borderId="41" xfId="0" applyFont="1" applyFill="1" applyBorder="1" applyAlignment="1" applyProtection="1">
      <alignment horizontal="left" vertical="center" indent="1"/>
    </xf>
    <xf numFmtId="0" fontId="55" fillId="17" borderId="41" xfId="0" applyFont="1" applyFill="1" applyBorder="1" applyAlignment="1" applyProtection="1">
      <alignment vertical="center"/>
    </xf>
    <xf numFmtId="38" fontId="53" fillId="17" borderId="22" xfId="0" applyNumberFormat="1" applyFont="1" applyFill="1" applyBorder="1" applyAlignment="1" applyProtection="1">
      <alignment horizontal="right" vertical="center"/>
    </xf>
    <xf numFmtId="0" fontId="60" fillId="17" borderId="0" xfId="10" applyFont="1" applyFill="1" applyAlignment="1">
      <alignment vertical="center"/>
    </xf>
    <xf numFmtId="0" fontId="60" fillId="17" borderId="0" xfId="10" applyFont="1" applyFill="1" applyAlignment="1">
      <alignment horizontal="center" vertical="center"/>
    </xf>
    <xf numFmtId="0" fontId="60" fillId="17" borderId="0" xfId="10" applyFont="1" applyFill="1" applyAlignment="1">
      <alignment horizontal="right" vertical="center"/>
    </xf>
    <xf numFmtId="0" fontId="62" fillId="17" borderId="0" xfId="10" applyFont="1" applyFill="1" applyAlignment="1">
      <alignment horizontal="right" vertical="center" indent="3"/>
    </xf>
    <xf numFmtId="0" fontId="60" fillId="17" borderId="0" xfId="10" applyFont="1" applyFill="1" applyBorder="1" applyAlignment="1">
      <alignment horizontal="right" vertical="center"/>
    </xf>
    <xf numFmtId="3" fontId="62" fillId="17" borderId="57" xfId="10" applyNumberFormat="1" applyFont="1" applyFill="1" applyBorder="1" applyAlignment="1" applyProtection="1">
      <alignment vertical="center"/>
    </xf>
    <xf numFmtId="0" fontId="60" fillId="17" borderId="0" xfId="10" applyFont="1" applyFill="1" applyAlignment="1">
      <alignment horizontal="left" vertical="center"/>
    </xf>
    <xf numFmtId="0" fontId="62" fillId="17" borderId="0" xfId="10" applyFont="1" applyFill="1" applyAlignment="1">
      <alignment horizontal="right" vertical="center"/>
    </xf>
    <xf numFmtId="38" fontId="62" fillId="17" borderId="47" xfId="10" applyNumberFormat="1" applyFont="1" applyFill="1" applyBorder="1" applyAlignment="1">
      <alignment horizontal="right"/>
    </xf>
    <xf numFmtId="0" fontId="60" fillId="17" borderId="0" xfId="10" quotePrefix="1" applyFont="1" applyFill="1" applyAlignment="1">
      <alignment horizontal="left" vertical="center"/>
    </xf>
    <xf numFmtId="38" fontId="60" fillId="17" borderId="58" xfId="10" applyNumberFormat="1" applyFont="1" applyFill="1" applyBorder="1" applyAlignment="1" applyProtection="1">
      <alignment horizontal="right"/>
    </xf>
    <xf numFmtId="0" fontId="60" fillId="17" borderId="0" xfId="11" quotePrefix="1" applyFont="1" applyFill="1" applyAlignment="1">
      <alignment horizontal="left" vertical="center"/>
    </xf>
    <xf numFmtId="0" fontId="62" fillId="17" borderId="0" xfId="10" quotePrefix="1" applyFont="1" applyFill="1" applyAlignment="1">
      <alignment horizontal="left" vertical="center"/>
    </xf>
    <xf numFmtId="40" fontId="62" fillId="17" borderId="47" xfId="10" applyNumberFormat="1" applyFont="1" applyFill="1" applyBorder="1" applyAlignment="1" applyProtection="1">
      <alignment horizontal="right"/>
    </xf>
    <xf numFmtId="0" fontId="60" fillId="17" borderId="0" xfId="11" applyFont="1" applyFill="1" applyAlignment="1">
      <alignment horizontal="left" vertical="center"/>
    </xf>
    <xf numFmtId="0" fontId="60" fillId="17" borderId="0" xfId="11" applyFont="1" applyFill="1" applyAlignment="1">
      <alignment horizontal="right" vertical="center"/>
    </xf>
    <xf numFmtId="0" fontId="62" fillId="17" borderId="0" xfId="11" applyFont="1" applyFill="1" applyAlignment="1">
      <alignment horizontal="right" vertical="center"/>
    </xf>
    <xf numFmtId="0" fontId="60" fillId="17" borderId="0" xfId="11" applyFont="1" applyFill="1" applyBorder="1" applyAlignment="1">
      <alignment horizontal="right" vertical="center"/>
    </xf>
    <xf numFmtId="38" fontId="62" fillId="17" borderId="9" xfId="11" applyNumberFormat="1" applyFont="1" applyFill="1" applyBorder="1" applyAlignment="1" applyProtection="1">
      <alignment horizontal="right"/>
    </xf>
    <xf numFmtId="38" fontId="60" fillId="17" borderId="6" xfId="11" applyNumberFormat="1" applyFont="1" applyFill="1" applyBorder="1" applyAlignment="1" applyProtection="1">
      <alignment horizontal="right"/>
    </xf>
    <xf numFmtId="0" fontId="60" fillId="17" borderId="0" xfId="11" applyFont="1" applyFill="1" applyAlignment="1">
      <alignment vertical="center"/>
    </xf>
    <xf numFmtId="40" fontId="60" fillId="17" borderId="9" xfId="11" applyNumberFormat="1" applyFont="1" applyFill="1" applyBorder="1" applyAlignment="1" applyProtection="1">
      <alignment horizontal="right"/>
    </xf>
    <xf numFmtId="40" fontId="62" fillId="17" borderId="57" xfId="11" applyNumberFormat="1" applyFont="1" applyFill="1" applyBorder="1" applyAlignment="1" applyProtection="1">
      <alignment horizontal="right"/>
    </xf>
    <xf numFmtId="38" fontId="5" fillId="17" borderId="158" xfId="17" applyNumberFormat="1" applyFill="1" applyBorder="1" applyAlignment="1" applyProtection="1">
      <alignment horizontal="right" vertical="top"/>
    </xf>
    <xf numFmtId="38" fontId="5" fillId="17" borderId="158" xfId="17" applyNumberFormat="1" applyFill="1" applyBorder="1" applyAlignment="1" applyProtection="1">
      <alignment vertical="top"/>
    </xf>
    <xf numFmtId="38" fontId="5" fillId="17" borderId="159" xfId="17" applyNumberFormat="1" applyFill="1" applyBorder="1" applyAlignment="1" applyProtection="1">
      <alignment horizontal="right" vertical="top"/>
    </xf>
    <xf numFmtId="38" fontId="5" fillId="17" borderId="159" xfId="17" applyNumberFormat="1" applyFill="1" applyBorder="1" applyAlignment="1" applyProtection="1">
      <alignment vertical="top"/>
    </xf>
    <xf numFmtId="0" fontId="5" fillId="17" borderId="159" xfId="17" applyFill="1" applyBorder="1" applyAlignment="1" applyProtection="1">
      <alignment horizontal="left" vertical="top" wrapText="1"/>
    </xf>
    <xf numFmtId="49" fontId="5" fillId="17" borderId="159" xfId="17" applyNumberFormat="1" applyFill="1" applyBorder="1" applyAlignment="1" applyProtection="1">
      <alignment vertical="top"/>
    </xf>
    <xf numFmtId="0" fontId="5" fillId="17" borderId="159" xfId="17" applyFill="1" applyBorder="1" applyAlignment="1" applyProtection="1">
      <alignment vertical="top"/>
    </xf>
    <xf numFmtId="0" fontId="53" fillId="17" borderId="127" xfId="0" applyFont="1" applyFill="1" applyBorder="1"/>
    <xf numFmtId="37" fontId="53" fillId="17" borderId="127" xfId="0" applyNumberFormat="1" applyFont="1" applyFill="1" applyBorder="1"/>
    <xf numFmtId="37" fontId="53" fillId="17" borderId="129" xfId="0" applyNumberFormat="1" applyFont="1" applyFill="1" applyBorder="1"/>
    <xf numFmtId="0" fontId="53" fillId="17" borderId="14" xfId="0" applyFont="1" applyFill="1" applyBorder="1"/>
    <xf numFmtId="0" fontId="53" fillId="17" borderId="21" xfId="0" applyFont="1" applyFill="1" applyBorder="1"/>
    <xf numFmtId="37" fontId="53" fillId="17" borderId="14" xfId="0" applyNumberFormat="1" applyFont="1" applyFill="1" applyBorder="1"/>
    <xf numFmtId="37" fontId="53" fillId="17" borderId="21" xfId="0" applyNumberFormat="1" applyFont="1" applyFill="1" applyBorder="1"/>
    <xf numFmtId="38" fontId="53" fillId="17" borderId="14" xfId="0" applyNumberFormat="1" applyFont="1" applyFill="1" applyBorder="1"/>
    <xf numFmtId="0" fontId="60" fillId="17" borderId="0" xfId="0" applyFont="1" applyFill="1" applyBorder="1" applyAlignment="1">
      <alignment horizontal="right"/>
    </xf>
    <xf numFmtId="38" fontId="53" fillId="17" borderId="18" xfId="0" applyNumberFormat="1" applyFont="1" applyFill="1" applyBorder="1"/>
    <xf numFmtId="0" fontId="53" fillId="17" borderId="13" xfId="0" applyFont="1" applyFill="1" applyBorder="1" applyAlignment="1">
      <alignment horizontal="right"/>
    </xf>
    <xf numFmtId="10" fontId="52" fillId="17" borderId="14" xfId="0" applyNumberFormat="1" applyFont="1" applyFill="1" applyBorder="1" applyAlignment="1">
      <alignment horizontal="left" indent="2"/>
    </xf>
    <xf numFmtId="38" fontId="53" fillId="17" borderId="2" xfId="3" applyNumberFormat="1" applyFont="1" applyFill="1" applyBorder="1" applyAlignment="1">
      <alignment vertical="center"/>
    </xf>
    <xf numFmtId="38" fontId="53" fillId="17" borderId="2" xfId="3" applyNumberFormat="1" applyFont="1" applyFill="1" applyBorder="1" applyAlignment="1" applyProtection="1">
      <alignment vertical="center"/>
    </xf>
    <xf numFmtId="38" fontId="53" fillId="17" borderId="27" xfId="3" applyNumberFormat="1" applyFont="1" applyFill="1" applyBorder="1" applyAlignment="1">
      <alignment vertical="center"/>
    </xf>
    <xf numFmtId="9" fontId="53" fillId="17" borderId="4" xfId="3" applyNumberFormat="1" applyFont="1" applyFill="1" applyBorder="1" applyAlignment="1">
      <alignment horizontal="center" vertical="center"/>
    </xf>
    <xf numFmtId="38" fontId="53" fillId="17" borderId="22" xfId="3" applyNumberFormat="1" applyFont="1" applyFill="1" applyBorder="1" applyAlignment="1">
      <alignment horizontal="right" vertical="center"/>
    </xf>
    <xf numFmtId="38" fontId="53" fillId="17" borderId="41" xfId="3" applyNumberFormat="1" applyFont="1" applyFill="1" applyBorder="1" applyAlignment="1">
      <alignment horizontal="right" vertical="center"/>
    </xf>
    <xf numFmtId="38" fontId="53" fillId="17" borderId="75" xfId="3" applyNumberFormat="1" applyFont="1" applyFill="1" applyBorder="1" applyAlignment="1">
      <alignment horizontal="right" vertical="center"/>
    </xf>
    <xf numFmtId="38" fontId="52" fillId="17" borderId="75" xfId="3" applyNumberFormat="1" applyFont="1" applyFill="1" applyBorder="1" applyAlignment="1">
      <alignment horizontal="right" vertical="center"/>
    </xf>
    <xf numFmtId="38" fontId="53" fillId="17" borderId="60" xfId="3" applyNumberFormat="1" applyFont="1" applyFill="1" applyBorder="1" applyAlignment="1">
      <alignment horizontal="right" vertical="center"/>
    </xf>
    <xf numFmtId="38" fontId="52" fillId="17" borderId="60" xfId="3" applyNumberFormat="1" applyFont="1" applyFill="1" applyBorder="1" applyAlignment="1">
      <alignment horizontal="right" vertical="center"/>
    </xf>
    <xf numFmtId="38" fontId="53" fillId="17" borderId="128" xfId="0" applyNumberFormat="1" applyFont="1" applyFill="1" applyBorder="1" applyAlignment="1" applyProtection="1">
      <alignment horizontal="right"/>
    </xf>
    <xf numFmtId="0" fontId="62" fillId="16" borderId="17" xfId="0" applyFont="1" applyFill="1" applyBorder="1" applyAlignment="1">
      <alignment horizontal="left" vertical="center" wrapText="1"/>
    </xf>
    <xf numFmtId="49" fontId="62" fillId="16" borderId="26" xfId="0" applyNumberFormat="1" applyFont="1" applyFill="1" applyBorder="1" applyAlignment="1">
      <alignment horizontal="center" vertical="center"/>
    </xf>
    <xf numFmtId="38" fontId="53" fillId="16" borderId="26" xfId="0" applyNumberFormat="1" applyFont="1" applyFill="1" applyBorder="1" applyAlignment="1">
      <alignment horizontal="right"/>
    </xf>
    <xf numFmtId="38" fontId="53" fillId="16" borderId="3" xfId="0" applyNumberFormat="1" applyFont="1" applyFill="1" applyBorder="1" applyAlignment="1">
      <alignment horizontal="right"/>
    </xf>
    <xf numFmtId="0" fontId="62" fillId="0" borderId="13" xfId="0" applyFont="1" applyFill="1" applyBorder="1" applyAlignment="1">
      <alignment horizontal="left" vertical="center" wrapText="1"/>
    </xf>
    <xf numFmtId="49" fontId="62" fillId="0" borderId="2" xfId="0" applyNumberFormat="1" applyFont="1" applyFill="1" applyBorder="1" applyAlignment="1">
      <alignment horizontal="center" vertical="center"/>
    </xf>
    <xf numFmtId="0" fontId="62" fillId="17" borderId="13" xfId="0" applyFont="1" applyFill="1" applyBorder="1" applyAlignment="1">
      <alignment horizontal="left" vertical="center" wrapText="1"/>
    </xf>
    <xf numFmtId="49" fontId="62" fillId="17" borderId="2" xfId="0" applyNumberFormat="1" applyFont="1" applyFill="1" applyBorder="1" applyAlignment="1">
      <alignment horizontal="center" vertical="center"/>
    </xf>
    <xf numFmtId="3" fontId="60" fillId="0" borderId="13" xfId="0" applyNumberFormat="1" applyFont="1" applyFill="1" applyBorder="1" applyAlignment="1">
      <alignment horizontal="left" vertical="center" wrapText="1" indent="1"/>
    </xf>
    <xf numFmtId="0" fontId="62" fillId="0" borderId="49" xfId="0" applyFont="1" applyFill="1" applyBorder="1" applyAlignment="1">
      <alignment horizontal="left" vertical="center" wrapText="1" indent="1"/>
    </xf>
    <xf numFmtId="0" fontId="62" fillId="0" borderId="13" xfId="0" applyFont="1" applyFill="1" applyBorder="1" applyAlignment="1">
      <alignment horizontal="left" vertical="center" wrapText="1" indent="1"/>
    </xf>
    <xf numFmtId="38" fontId="53" fillId="27" borderId="26" xfId="0" applyNumberFormat="1" applyFont="1" applyFill="1" applyBorder="1" applyAlignment="1">
      <alignment horizontal="right"/>
    </xf>
    <xf numFmtId="3" fontId="60" fillId="0" borderId="12" xfId="0" applyNumberFormat="1" applyFont="1" applyBorder="1" applyAlignment="1">
      <alignment horizontal="left" vertical="top" wrapText="1" indent="1"/>
    </xf>
    <xf numFmtId="38" fontId="53" fillId="17" borderId="19" xfId="0" applyNumberFormat="1" applyFont="1" applyFill="1" applyBorder="1" applyAlignment="1" applyProtection="1">
      <alignment horizontal="right"/>
    </xf>
    <xf numFmtId="49" fontId="31" fillId="0" borderId="0" xfId="2" applyNumberFormat="1" applyBorder="1" applyAlignment="1" applyProtection="1">
      <alignment horizontal="center"/>
    </xf>
    <xf numFmtId="49" fontId="2" fillId="0" borderId="158" xfId="17" applyNumberFormat="1" applyFont="1" applyBorder="1" applyAlignment="1" applyProtection="1">
      <alignment horizontal="center" vertical="center"/>
      <protection locked="0"/>
    </xf>
    <xf numFmtId="14" fontId="55" fillId="0" borderId="0" xfId="0" applyNumberFormat="1" applyFont="1" applyBorder="1" applyAlignment="1" applyProtection="1">
      <alignment vertical="center"/>
      <protection locked="0"/>
    </xf>
    <xf numFmtId="0" fontId="71" fillId="0" borderId="0" xfId="3" applyFont="1" applyBorder="1" applyAlignment="1" applyProtection="1">
      <alignment horizontal="center" vertical="top"/>
    </xf>
    <xf numFmtId="0" fontId="55" fillId="0" borderId="162" xfId="3" applyFont="1" applyBorder="1" applyProtection="1"/>
    <xf numFmtId="49" fontId="60" fillId="0" borderId="14" xfId="0" applyNumberFormat="1" applyFont="1" applyFill="1" applyBorder="1" applyAlignment="1" applyProtection="1">
      <alignment horizontal="center" vertical="center"/>
    </xf>
    <xf numFmtId="38" fontId="53" fillId="16" borderId="3" xfId="0" applyNumberFormat="1" applyFont="1" applyFill="1" applyBorder="1" applyAlignment="1" applyProtection="1">
      <alignment horizontal="right"/>
    </xf>
    <xf numFmtId="38" fontId="53" fillId="16" borderId="26" xfId="0" applyNumberFormat="1" applyFont="1" applyFill="1" applyBorder="1" applyAlignment="1" applyProtection="1">
      <alignment horizontal="right"/>
    </xf>
    <xf numFmtId="38" fontId="5" fillId="0" borderId="158" xfId="17" applyNumberFormat="1" applyBorder="1" applyAlignment="1" applyProtection="1">
      <alignment horizontal="right" vertical="top"/>
      <protection locked="0"/>
    </xf>
    <xf numFmtId="49" fontId="3" fillId="0" borderId="158" xfId="17" applyNumberFormat="1" applyFont="1" applyBorder="1" applyAlignment="1" applyProtection="1">
      <alignment horizontal="center" vertical="top"/>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98" fillId="0" borderId="0" xfId="18" applyFont="1"/>
    <xf numFmtId="0" fontId="99" fillId="24" borderId="0" xfId="18" applyFont="1" applyFill="1" applyAlignment="1">
      <alignment horizontal="centerContinuous" vertical="center"/>
    </xf>
    <xf numFmtId="0" fontId="98" fillId="24" borderId="0" xfId="18" applyFont="1" applyFill="1" applyAlignment="1">
      <alignment horizontal="centerContinuous"/>
    </xf>
    <xf numFmtId="0" fontId="86" fillId="0" borderId="138" xfId="18" applyFont="1" applyFill="1" applyBorder="1" applyAlignment="1">
      <alignment horizontal="center" vertical="top" wrapText="1"/>
    </xf>
    <xf numFmtId="0" fontId="86" fillId="0" borderId="0" xfId="18" applyFont="1" applyFill="1" applyBorder="1" applyAlignment="1">
      <alignment horizontal="center" vertical="top" wrapText="1"/>
    </xf>
    <xf numFmtId="0" fontId="2" fillId="0" borderId="0" xfId="18" applyFont="1" applyAlignment="1">
      <alignment wrapText="1"/>
    </xf>
    <xf numFmtId="0" fontId="130" fillId="0" borderId="163" xfId="18" applyFont="1" applyFill="1" applyBorder="1" applyAlignment="1" applyProtection="1">
      <alignment horizontal="center" vertical="center"/>
      <protection locked="0"/>
    </xf>
    <xf numFmtId="0" fontId="101" fillId="0" borderId="0" xfId="18" applyNumberFormat="1" applyFont="1"/>
    <xf numFmtId="0" fontId="76" fillId="0" borderId="107" xfId="18" applyFont="1" applyBorder="1" applyAlignment="1">
      <alignment horizontal="left" vertical="center" wrapText="1"/>
    </xf>
    <xf numFmtId="0" fontId="76" fillId="0" borderId="165" xfId="18" applyFont="1" applyBorder="1" applyAlignment="1">
      <alignment horizontal="left" vertical="center" wrapText="1"/>
    </xf>
    <xf numFmtId="49" fontId="124" fillId="0" borderId="106" xfId="18" applyNumberFormat="1" applyFont="1" applyBorder="1" applyAlignment="1" applyProtection="1">
      <alignment horizontal="center" vertical="center"/>
      <protection locked="0"/>
    </xf>
    <xf numFmtId="0" fontId="124" fillId="0" borderId="106" xfId="18" applyFont="1" applyFill="1" applyBorder="1" applyAlignment="1" applyProtection="1">
      <alignment horizontal="center" vertical="center" wrapText="1"/>
      <protection locked="0"/>
    </xf>
    <xf numFmtId="0" fontId="98" fillId="0" borderId="106" xfId="18" applyFont="1" applyFill="1" applyBorder="1"/>
    <xf numFmtId="0" fontId="102" fillId="0" borderId="160" xfId="18" applyFont="1" applyBorder="1" applyAlignment="1">
      <alignment horizontal="left" vertical="center" wrapText="1"/>
    </xf>
    <xf numFmtId="0" fontId="102" fillId="0" borderId="161" xfId="18" applyFont="1" applyBorder="1" applyAlignment="1">
      <alignment horizontal="left" vertical="center" wrapText="1"/>
    </xf>
    <xf numFmtId="49" fontId="102" fillId="18" borderId="106" xfId="18" applyNumberFormat="1" applyFont="1" applyFill="1" applyBorder="1" applyAlignment="1">
      <alignment horizontal="center" vertical="center"/>
    </xf>
    <xf numFmtId="0" fontId="76" fillId="0" borderId="107" xfId="18" applyFont="1" applyFill="1" applyBorder="1" applyAlignment="1">
      <alignment horizontal="left" vertical="center" wrapText="1"/>
    </xf>
    <xf numFmtId="0" fontId="76" fillId="0" borderId="133" xfId="18" applyFont="1" applyFill="1" applyBorder="1" applyAlignment="1">
      <alignment horizontal="left" vertical="center" wrapText="1"/>
    </xf>
    <xf numFmtId="49" fontId="131" fillId="0" borderId="105" xfId="18" applyNumberFormat="1" applyFont="1" applyBorder="1" applyAlignment="1" applyProtection="1">
      <alignment horizontal="center" vertical="center"/>
      <protection locked="0"/>
    </xf>
    <xf numFmtId="49" fontId="131" fillId="0" borderId="109" xfId="18" applyNumberFormat="1" applyFont="1" applyFill="1" applyBorder="1" applyAlignment="1" applyProtection="1">
      <alignment horizontal="center" vertical="center"/>
      <protection locked="0"/>
    </xf>
    <xf numFmtId="0" fontId="98" fillId="0" borderId="105" xfId="18" applyFont="1" applyBorder="1" applyProtection="1">
      <protection locked="0"/>
    </xf>
    <xf numFmtId="49" fontId="131" fillId="0" borderId="107" xfId="18" applyNumberFormat="1" applyFont="1" applyFill="1" applyBorder="1" applyAlignment="1" applyProtection="1">
      <alignment horizontal="center" vertical="center"/>
      <protection locked="0"/>
    </xf>
    <xf numFmtId="0" fontId="98" fillId="0" borderId="0" xfId="18" applyFont="1" applyProtection="1"/>
    <xf numFmtId="0" fontId="2" fillId="0" borderId="0" xfId="18" applyFont="1"/>
    <xf numFmtId="0" fontId="46" fillId="0" borderId="141" xfId="18" applyFont="1" applyBorder="1" applyAlignment="1">
      <alignment vertical="top"/>
    </xf>
    <xf numFmtId="0" fontId="46" fillId="0" borderId="142" xfId="18" applyFont="1" applyBorder="1" applyAlignment="1">
      <alignment vertical="top"/>
    </xf>
    <xf numFmtId="0" fontId="47" fillId="16" borderId="76" xfId="18" applyFont="1" applyFill="1" applyBorder="1" applyAlignment="1">
      <alignment vertical="top"/>
    </xf>
    <xf numFmtId="0" fontId="46" fillId="0" borderId="141" xfId="18" applyFont="1" applyBorder="1" applyAlignment="1">
      <alignment vertical="top" wrapText="1"/>
    </xf>
    <xf numFmtId="0" fontId="46" fillId="0" borderId="142" xfId="18" applyFont="1" applyBorder="1" applyAlignment="1">
      <alignment vertical="top" wrapText="1"/>
    </xf>
    <xf numFmtId="0" fontId="98" fillId="0" borderId="0" xfId="18" applyFont="1" applyAlignment="1">
      <alignment horizontal="left" vertical="center" wrapText="1"/>
    </xf>
    <xf numFmtId="0" fontId="98" fillId="0" borderId="0" xfId="18" applyFont="1" applyFill="1" applyBorder="1"/>
    <xf numFmtId="0" fontId="101" fillId="0" borderId="0" xfId="18" applyFont="1"/>
    <xf numFmtId="0" fontId="132" fillId="0" borderId="0" xfId="18" applyFont="1"/>
    <xf numFmtId="0" fontId="63" fillId="13" borderId="46" xfId="0" applyFont="1" applyFill="1" applyBorder="1" applyAlignment="1" applyProtection="1">
      <alignment horizontal="left" vertical="center"/>
    </xf>
    <xf numFmtId="0" fontId="62" fillId="13" borderId="6" xfId="0" applyFont="1" applyFill="1" applyBorder="1" applyAlignment="1" applyProtection="1">
      <alignment horizontal="left" vertical="center"/>
    </xf>
    <xf numFmtId="0" fontId="60" fillId="13" borderId="7" xfId="0" applyFont="1" applyFill="1" applyBorder="1" applyAlignment="1" applyProtection="1">
      <alignment horizontal="left" vertical="center" indent="2"/>
    </xf>
    <xf numFmtId="0" fontId="63" fillId="13" borderId="2" xfId="0" applyFont="1" applyFill="1" applyBorder="1" applyAlignment="1">
      <alignment horizontal="center" vertical="center"/>
    </xf>
    <xf numFmtId="49" fontId="62" fillId="0" borderId="2" xfId="0" applyNumberFormat="1" applyFont="1" applyFill="1" applyBorder="1" applyAlignment="1" applyProtection="1">
      <alignment horizontal="center" vertical="top" wrapText="1"/>
    </xf>
    <xf numFmtId="49" fontId="62" fillId="0" borderId="2" xfId="9" applyNumberFormat="1" applyFont="1" applyFill="1" applyBorder="1" applyAlignment="1">
      <alignment horizontal="center" vertical="top" wrapText="1"/>
    </xf>
    <xf numFmtId="49" fontId="62" fillId="5" borderId="2" xfId="9" applyNumberFormat="1" applyFont="1" applyFill="1" applyBorder="1" applyAlignment="1" applyProtection="1">
      <alignment horizontal="center" vertical="top" wrapText="1"/>
    </xf>
    <xf numFmtId="0" fontId="98" fillId="24" borderId="0" xfId="18" applyFont="1" applyFill="1" applyAlignment="1">
      <alignment horizontal="centerContinuous" vertical="center"/>
    </xf>
    <xf numFmtId="0" fontId="102" fillId="24" borderId="139" xfId="18" applyFont="1" applyFill="1" applyBorder="1" applyAlignment="1">
      <alignment horizontal="center" vertical="center" wrapText="1"/>
    </xf>
    <xf numFmtId="0" fontId="102" fillId="24" borderId="164" xfId="18" applyFont="1" applyFill="1" applyBorder="1" applyAlignment="1">
      <alignment horizontal="center" vertical="center" wrapText="1"/>
    </xf>
    <xf numFmtId="0" fontId="102" fillId="18" borderId="140" xfId="18" applyFont="1" applyFill="1" applyBorder="1" applyAlignment="1">
      <alignment horizontal="center" vertical="center" wrapText="1"/>
    </xf>
    <xf numFmtId="49" fontId="102" fillId="18" borderId="107" xfId="18" applyNumberFormat="1" applyFont="1" applyFill="1" applyBorder="1" applyAlignment="1">
      <alignment horizontal="center" vertical="center" wrapText="1"/>
    </xf>
    <xf numFmtId="0" fontId="47" fillId="18" borderId="108" xfId="18" applyFont="1" applyFill="1" applyBorder="1" applyAlignment="1">
      <alignment horizontal="center"/>
    </xf>
    <xf numFmtId="0" fontId="100" fillId="0" borderId="140" xfId="18" applyFont="1" applyFill="1" applyBorder="1" applyAlignment="1" applyProtection="1">
      <alignment horizontal="right"/>
    </xf>
    <xf numFmtId="0" fontId="63" fillId="24" borderId="12" xfId="3" applyNumberFormat="1" applyFont="1" applyFill="1" applyBorder="1" applyAlignment="1">
      <alignment horizontal="left"/>
    </xf>
    <xf numFmtId="0" fontId="52" fillId="0" borderId="12" xfId="3" applyNumberFormat="1" applyFont="1" applyFill="1" applyBorder="1" applyAlignment="1">
      <alignment horizontal="centerContinuous" vertical="center"/>
    </xf>
    <xf numFmtId="0" fontId="52" fillId="0" borderId="3" xfId="3" applyNumberFormat="1" applyFont="1" applyFill="1" applyBorder="1" applyAlignment="1">
      <alignment horizontal="centerContinuous" vertical="center"/>
    </xf>
    <xf numFmtId="0" fontId="53" fillId="13" borderId="39" xfId="0" applyFont="1" applyFill="1" applyBorder="1"/>
    <xf numFmtId="0" fontId="53" fillId="13" borderId="23" xfId="0" applyFont="1" applyFill="1" applyBorder="1" applyAlignment="1">
      <alignment horizontal="left" vertical="top"/>
    </xf>
    <xf numFmtId="0" fontId="53" fillId="13" borderId="23" xfId="0" applyFont="1" applyFill="1" applyBorder="1" applyAlignment="1">
      <alignment vertical="top" wrapText="1"/>
    </xf>
    <xf numFmtId="0" fontId="62" fillId="13" borderId="62" xfId="0" applyFont="1" applyFill="1" applyBorder="1" applyAlignment="1">
      <alignment vertical="top"/>
    </xf>
    <xf numFmtId="6" fontId="53" fillId="0" borderId="78" xfId="3" applyNumberFormat="1" applyFont="1" applyBorder="1" applyAlignment="1" applyProtection="1">
      <alignment horizontal="center"/>
      <protection locked="0"/>
    </xf>
    <xf numFmtId="0" fontId="55" fillId="0" borderId="0" xfId="3" applyFont="1" applyFill="1" applyBorder="1" applyAlignment="1" applyProtection="1">
      <alignment horizontal="center" vertical="center"/>
    </xf>
    <xf numFmtId="3" fontId="53" fillId="0" borderId="0" xfId="3" applyNumberFormat="1" applyFont="1" applyBorder="1" applyAlignment="1" applyProtection="1">
      <alignment horizontal="right" indent="1"/>
    </xf>
    <xf numFmtId="5" fontId="53" fillId="0" borderId="0" xfId="3" applyNumberFormat="1" applyFont="1" applyBorder="1" applyAlignment="1" applyProtection="1"/>
    <xf numFmtId="5" fontId="53" fillId="0" borderId="0" xfId="3" applyNumberFormat="1" applyFont="1" applyBorder="1" applyAlignment="1" applyProtection="1">
      <alignment horizontal="center"/>
    </xf>
    <xf numFmtId="38" fontId="60" fillId="0" borderId="148" xfId="11" applyNumberFormat="1" applyFont="1" applyFill="1" applyBorder="1" applyAlignment="1" applyProtection="1">
      <alignment horizontal="right"/>
      <protection locked="0"/>
    </xf>
    <xf numFmtId="38" fontId="60" fillId="17" borderId="0" xfId="11" applyNumberFormat="1" applyFont="1" applyFill="1" applyBorder="1" applyAlignment="1" applyProtection="1">
      <alignment horizontal="right"/>
    </xf>
    <xf numFmtId="38" fontId="60" fillId="17" borderId="9" xfId="11" applyNumberFormat="1" applyFont="1" applyFill="1" applyBorder="1" applyAlignment="1" applyProtection="1">
      <alignment horizontal="right"/>
    </xf>
    <xf numFmtId="3" fontId="60" fillId="17" borderId="9" xfId="10" applyNumberFormat="1" applyFont="1" applyFill="1" applyBorder="1" applyAlignment="1" applyProtection="1">
      <alignment vertical="center"/>
    </xf>
    <xf numFmtId="3" fontId="60" fillId="17" borderId="6" xfId="10" applyNumberFormat="1" applyFont="1" applyFill="1" applyBorder="1" applyAlignment="1" applyProtection="1">
      <alignment vertical="center"/>
    </xf>
    <xf numFmtId="38" fontId="60" fillId="17" borderId="9" xfId="10" applyNumberFormat="1" applyFont="1" applyFill="1" applyBorder="1" applyAlignment="1" applyProtection="1">
      <alignment horizontal="right" vertical="center"/>
    </xf>
    <xf numFmtId="38" fontId="60" fillId="17" borderId="0" xfId="10" applyNumberFormat="1" applyFont="1" applyFill="1" applyAlignment="1">
      <alignment vertical="top"/>
    </xf>
    <xf numFmtId="38" fontId="60" fillId="17" borderId="6" xfId="10" applyNumberFormat="1" applyFont="1" applyFill="1" applyBorder="1" applyAlignment="1" applyProtection="1">
      <alignment horizontal="right" vertical="center"/>
    </xf>
    <xf numFmtId="38" fontId="60" fillId="17" borderId="6" xfId="10" applyNumberFormat="1" applyFont="1" applyFill="1" applyBorder="1" applyAlignment="1" applyProtection="1">
      <alignment horizontal="right"/>
    </xf>
    <xf numFmtId="38" fontId="60" fillId="17" borderId="0" xfId="10" applyNumberFormat="1" applyFont="1" applyFill="1" applyAlignment="1">
      <alignment horizontal="right"/>
    </xf>
    <xf numFmtId="38" fontId="60" fillId="17" borderId="9" xfId="10" applyNumberFormat="1" applyFont="1" applyFill="1" applyBorder="1" applyAlignment="1" applyProtection="1">
      <alignment horizontal="right"/>
    </xf>
    <xf numFmtId="38" fontId="60" fillId="17" borderId="6" xfId="10" applyNumberFormat="1" applyFont="1" applyFill="1" applyBorder="1" applyAlignment="1">
      <alignment horizontal="right"/>
    </xf>
    <xf numFmtId="38" fontId="60" fillId="17" borderId="148" xfId="10" applyNumberFormat="1" applyFont="1" applyFill="1" applyBorder="1" applyAlignment="1" applyProtection="1">
      <alignment horizontal="right"/>
    </xf>
    <xf numFmtId="0" fontId="62" fillId="0" borderId="0" xfId="11" quotePrefix="1" applyFont="1" applyAlignment="1">
      <alignment horizontal="left" vertical="top"/>
    </xf>
    <xf numFmtId="0" fontId="62" fillId="0" borderId="0" xfId="11" applyFont="1" applyAlignment="1">
      <alignment horizontal="left" vertical="top"/>
    </xf>
    <xf numFmtId="0" fontId="62" fillId="0" borderId="0" xfId="11" applyFont="1" applyAlignment="1">
      <alignment horizontal="center" vertical="top"/>
    </xf>
    <xf numFmtId="0" fontId="62" fillId="0" borderId="0" xfId="11" applyFont="1" applyAlignment="1">
      <alignment horizontal="left" vertical="top" wrapText="1"/>
    </xf>
    <xf numFmtId="0" fontId="62" fillId="0" borderId="0" xfId="10" applyFont="1" applyAlignment="1">
      <alignment vertical="center"/>
    </xf>
    <xf numFmtId="0" fontId="62" fillId="0" borderId="0" xfId="11" applyFont="1" applyAlignment="1">
      <alignment vertical="center"/>
    </xf>
    <xf numFmtId="0" fontId="62" fillId="0" borderId="0" xfId="11" applyFont="1" applyAlignment="1">
      <alignment horizontal="right" vertical="center"/>
    </xf>
    <xf numFmtId="0" fontId="62" fillId="0" borderId="0" xfId="0" applyFont="1" applyBorder="1" applyAlignment="1" applyProtection="1">
      <alignment horizontal="left" vertical="center"/>
    </xf>
    <xf numFmtId="0" fontId="85" fillId="0" borderId="0" xfId="2" applyFont="1" applyAlignment="1" applyProtection="1">
      <alignment horizontal="right" vertical="center"/>
    </xf>
    <xf numFmtId="0" fontId="31" fillId="0" borderId="0" xfId="2" applyAlignment="1" applyProtection="1">
      <alignment vertical="center"/>
    </xf>
    <xf numFmtId="0" fontId="62" fillId="18" borderId="21" xfId="0" applyFont="1" applyFill="1" applyBorder="1" applyAlignment="1" applyProtection="1">
      <alignment vertical="center"/>
    </xf>
    <xf numFmtId="0" fontId="62" fillId="18" borderId="2" xfId="0" applyFont="1" applyFill="1" applyBorder="1" applyAlignment="1" applyProtection="1">
      <alignment vertical="center"/>
    </xf>
    <xf numFmtId="0" fontId="1" fillId="0" borderId="158" xfId="17" applyFont="1" applyBorder="1" applyAlignment="1" applyProtection="1">
      <alignment horizontal="left" vertical="top" wrapText="1"/>
      <protection locked="0"/>
    </xf>
    <xf numFmtId="49" fontId="1" fillId="0" borderId="158" xfId="17" applyNumberFormat="1" applyFont="1" applyBorder="1" applyAlignment="1" applyProtection="1">
      <alignment horizontal="center" vertical="top"/>
      <protection locked="0"/>
    </xf>
    <xf numFmtId="0" fontId="1" fillId="0" borderId="158" xfId="17" applyFont="1" applyBorder="1" applyAlignment="1" applyProtection="1">
      <alignment vertical="top"/>
      <protection locked="0"/>
    </xf>
    <xf numFmtId="38" fontId="1" fillId="0" borderId="158" xfId="17" applyNumberFormat="1" applyFont="1" applyBorder="1" applyAlignment="1" applyProtection="1">
      <alignment horizontal="right" vertical="top"/>
      <protection locked="0"/>
    </xf>
    <xf numFmtId="0" fontId="31" fillId="0" borderId="19" xfId="2" applyBorder="1" applyAlignment="1" applyProtection="1">
      <protection locked="0"/>
    </xf>
    <xf numFmtId="0" fontId="17" fillId="0" borderId="20" xfId="0" applyFont="1" applyBorder="1" applyProtection="1">
      <protection locked="0"/>
    </xf>
    <xf numFmtId="0" fontId="17" fillId="0" borderId="11" xfId="0" applyFont="1" applyBorder="1" applyProtection="1">
      <protection locked="0"/>
    </xf>
    <xf numFmtId="0" fontId="11" fillId="0" borderId="17" xfId="12" applyNumberFormat="1" applyFont="1" applyBorder="1" applyAlignment="1" applyProtection="1">
      <alignment horizontal="left" vertical="center" indent="1"/>
      <protection locked="0"/>
    </xf>
    <xf numFmtId="0" fontId="11" fillId="0" borderId="0"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protection locked="0"/>
    </xf>
    <xf numFmtId="180" fontId="11" fillId="0" borderId="20" xfId="0" applyNumberFormat="1" applyFont="1" applyBorder="1" applyAlignment="1" applyProtection="1">
      <alignment horizontal="left" vertical="center"/>
      <protection locked="0"/>
    </xf>
    <xf numFmtId="180" fontId="11" fillId="0" borderId="11" xfId="0" applyNumberFormat="1" applyFont="1" applyBorder="1" applyAlignment="1" applyProtection="1">
      <alignment horizontal="left" vertical="center"/>
      <protection locked="0"/>
    </xf>
    <xf numFmtId="180" fontId="11" fillId="0" borderId="17" xfId="12" applyNumberFormat="1" applyFont="1" applyBorder="1" applyAlignment="1" applyProtection="1">
      <alignment horizontal="left" vertical="center" indent="1"/>
      <protection locked="0"/>
    </xf>
    <xf numFmtId="180" fontId="11" fillId="0" borderId="0" xfId="0" applyNumberFormat="1" applyFont="1" applyBorder="1" applyAlignment="1" applyProtection="1">
      <alignment horizontal="left" vertical="center" indent="1"/>
      <protection locked="0"/>
    </xf>
    <xf numFmtId="180" fontId="11" fillId="0" borderId="19" xfId="12" applyNumberFormat="1" applyFont="1" applyBorder="1" applyAlignment="1" applyProtection="1">
      <alignment horizontal="left" vertical="center"/>
      <protection locked="0"/>
    </xf>
    <xf numFmtId="0" fontId="11" fillId="0" borderId="19" xfId="12" applyNumberFormat="1" applyFont="1" applyBorder="1" applyAlignment="1" applyProtection="1">
      <alignment horizontal="left" vertical="center"/>
      <protection locked="0"/>
    </xf>
    <xf numFmtId="0" fontId="11" fillId="0" borderId="20" xfId="0" applyNumberFormat="1" applyFont="1" applyBorder="1" applyAlignment="1" applyProtection="1">
      <alignment horizontal="left" vertical="center"/>
      <protection locked="0"/>
    </xf>
    <xf numFmtId="0" fontId="11" fillId="0" borderId="20" xfId="0" applyFont="1" applyBorder="1" applyAlignment="1" applyProtection="1">
      <alignment horizontal="left" vertical="center"/>
      <protection locked="0"/>
    </xf>
    <xf numFmtId="0" fontId="11" fillId="0" borderId="11" xfId="0" applyFont="1" applyBorder="1" applyAlignment="1" applyProtection="1">
      <alignment horizontal="left" vertical="center"/>
      <protection locked="0"/>
    </xf>
    <xf numFmtId="0" fontId="42" fillId="0" borderId="19" xfId="2" applyNumberFormat="1" applyFont="1" applyBorder="1" applyAlignment="1" applyProtection="1">
      <alignment horizontal="left" vertical="center"/>
      <protection locked="0"/>
    </xf>
    <xf numFmtId="0" fontId="42" fillId="0" borderId="20" xfId="2" applyNumberFormat="1" applyFont="1" applyBorder="1" applyAlignment="1" applyProtection="1">
      <alignment horizontal="left" vertical="center"/>
      <protection locked="0"/>
    </xf>
    <xf numFmtId="0" fontId="42" fillId="0" borderId="20" xfId="2" applyFont="1" applyBorder="1" applyAlignment="1" applyProtection="1">
      <alignment horizontal="left" vertical="center"/>
      <protection locked="0"/>
    </xf>
    <xf numFmtId="0" fontId="42" fillId="0" borderId="11" xfId="2" applyFont="1" applyBorder="1" applyAlignment="1" applyProtection="1">
      <alignment horizontal="left" vertical="center"/>
      <protection locked="0"/>
    </xf>
    <xf numFmtId="14" fontId="11" fillId="0" borderId="126" xfId="12" applyNumberFormat="1" applyFont="1" applyBorder="1" applyAlignment="1" applyProtection="1">
      <alignment horizontal="left" vertical="center" indent="1"/>
      <protection locked="0"/>
    </xf>
    <xf numFmtId="0" fontId="11" fillId="0" borderId="129" xfId="12" applyNumberFormat="1" applyFont="1" applyBorder="1" applyAlignment="1" applyProtection="1">
      <alignment horizontal="left" vertical="center" indent="1"/>
      <protection locked="0"/>
    </xf>
    <xf numFmtId="0" fontId="11" fillId="0" borderId="127" xfId="12" applyNumberFormat="1" applyFont="1" applyBorder="1" applyAlignment="1" applyProtection="1">
      <alignment horizontal="left" vertical="center" indent="1"/>
      <protection locked="0"/>
    </xf>
    <xf numFmtId="180" fontId="11" fillId="0" borderId="126" xfId="12" applyNumberFormat="1" applyFont="1" applyBorder="1" applyAlignment="1" applyProtection="1">
      <alignment horizontal="left" vertical="center" indent="1"/>
      <protection locked="0"/>
    </xf>
    <xf numFmtId="180" fontId="11" fillId="0" borderId="129" xfId="12" applyNumberFormat="1" applyFont="1" applyBorder="1" applyAlignment="1" applyProtection="1">
      <alignment horizontal="left" vertical="center" indent="1"/>
      <protection locked="0"/>
    </xf>
    <xf numFmtId="180" fontId="11" fillId="0" borderId="127" xfId="12" applyNumberFormat="1" applyFont="1" applyBorder="1" applyAlignment="1" applyProtection="1">
      <alignment horizontal="left" vertical="center" indent="1"/>
      <protection locked="0"/>
    </xf>
    <xf numFmtId="0" fontId="32"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0"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2" fillId="0" borderId="17" xfId="12" applyNumberFormat="1" applyFont="1" applyBorder="1" applyAlignment="1" applyProtection="1">
      <alignment horizontal="center" vertical="center"/>
    </xf>
    <xf numFmtId="0" fontId="11" fillId="0" borderId="0" xfId="0" applyFont="1" applyBorder="1" applyAlignment="1">
      <alignment horizontal="center" vertical="center"/>
    </xf>
    <xf numFmtId="0" fontId="11" fillId="0" borderId="18" xfId="0" applyFont="1" applyBorder="1" applyAlignment="1">
      <alignment horizontal="center" vertical="center"/>
    </xf>
    <xf numFmtId="0" fontId="37" fillId="0" borderId="19" xfId="0" applyFont="1" applyBorder="1" applyAlignment="1">
      <alignment horizontal="center" vertical="top"/>
    </xf>
    <xf numFmtId="0" fontId="37" fillId="0" borderId="20" xfId="0" applyFont="1" applyBorder="1" applyAlignment="1">
      <alignment horizontal="center" vertical="top"/>
    </xf>
    <xf numFmtId="0" fontId="37" fillId="0" borderId="11" xfId="0" applyFont="1" applyBorder="1" applyAlignment="1">
      <alignment horizontal="center" vertical="top"/>
    </xf>
    <xf numFmtId="0" fontId="11" fillId="0" borderId="19" xfId="12" applyNumberFormat="1" applyFont="1" applyFill="1" applyBorder="1" applyAlignment="1" applyProtection="1">
      <alignment horizontal="left" vertical="center" indent="1"/>
      <protection locked="0"/>
    </xf>
    <xf numFmtId="0" fontId="11" fillId="0" borderId="20" xfId="0" applyFont="1" applyBorder="1" applyAlignment="1" applyProtection="1">
      <alignment horizontal="left" vertical="center" indent="1"/>
      <protection locked="0"/>
    </xf>
    <xf numFmtId="0" fontId="11" fillId="0" borderId="11" xfId="0"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indent="1"/>
      <protection locked="0"/>
    </xf>
    <xf numFmtId="0" fontId="11" fillId="0" borderId="20" xfId="0" applyNumberFormat="1" applyFont="1" applyBorder="1" applyAlignment="1" applyProtection="1">
      <alignment horizontal="left" vertical="center" indent="1"/>
      <protection locked="0"/>
    </xf>
    <xf numFmtId="174" fontId="11" fillId="0" borderId="17" xfId="12" applyNumberFormat="1" applyFont="1" applyBorder="1" applyAlignment="1" applyProtection="1">
      <alignment horizontal="left" vertical="center" indent="1"/>
      <protection locked="0"/>
    </xf>
    <xf numFmtId="174" fontId="11" fillId="0" borderId="0" xfId="0" applyNumberFormat="1" applyFont="1" applyBorder="1" applyAlignment="1" applyProtection="1">
      <alignment horizontal="left" vertical="center" indent="1"/>
      <protection locked="0"/>
    </xf>
    <xf numFmtId="174" fontId="11" fillId="0" borderId="18" xfId="0" applyNumberFormat="1" applyFont="1" applyBorder="1" applyAlignment="1" applyProtection="1">
      <alignment horizontal="left" vertical="center" indent="1"/>
      <protection locked="0"/>
    </xf>
    <xf numFmtId="0" fontId="11" fillId="0" borderId="20" xfId="12" applyNumberFormat="1" applyFont="1" applyBorder="1" applyAlignment="1" applyProtection="1">
      <alignment horizontal="left" vertical="center" indent="1"/>
      <protection locked="0"/>
    </xf>
    <xf numFmtId="0" fontId="11" fillId="0" borderId="11" xfId="12" applyNumberFormat="1" applyFont="1" applyBorder="1" applyAlignment="1" applyProtection="1">
      <alignment horizontal="left" vertical="center" indent="1"/>
      <protection locked="0"/>
    </xf>
    <xf numFmtId="0" fontId="11" fillId="0" borderId="19" xfId="12" applyNumberFormat="1" applyFont="1" applyBorder="1" applyAlignment="1" applyProtection="1">
      <alignment horizontal="left" vertical="center" readingOrder="1"/>
      <protection locked="0"/>
    </xf>
    <xf numFmtId="0" fontId="11" fillId="0" borderId="20" xfId="0" applyNumberFormat="1" applyFont="1" applyBorder="1" applyAlignment="1" applyProtection="1">
      <alignment horizontal="left" vertical="center" readingOrder="1"/>
      <protection locked="0"/>
    </xf>
    <xf numFmtId="0" fontId="12" fillId="0" borderId="20" xfId="0" applyFont="1" applyBorder="1" applyAlignment="1" applyProtection="1">
      <alignment vertical="center" readingOrder="1"/>
      <protection locked="0"/>
    </xf>
    <xf numFmtId="0" fontId="12" fillId="0" borderId="11" xfId="0" applyFont="1" applyBorder="1" applyAlignment="1" applyProtection="1">
      <alignment vertical="center" readingOrder="1"/>
      <protection locked="0"/>
    </xf>
    <xf numFmtId="0" fontId="12" fillId="0" borderId="20" xfId="0" applyFont="1" applyBorder="1" applyAlignment="1" applyProtection="1">
      <alignment vertical="center"/>
      <protection locked="0"/>
    </xf>
    <xf numFmtId="0" fontId="12" fillId="0" borderId="11" xfId="0" applyFont="1" applyBorder="1" applyAlignment="1" applyProtection="1">
      <alignment vertical="center"/>
      <protection locked="0"/>
    </xf>
    <xf numFmtId="0" fontId="11" fillId="0" borderId="137" xfId="12" applyFont="1" applyBorder="1" applyAlignment="1" applyProtection="1">
      <alignment horizontal="left" vertical="center" indent="1"/>
      <protection locked="0"/>
    </xf>
    <xf numFmtId="0" fontId="11" fillId="0" borderId="127" xfId="0" applyFont="1" applyBorder="1" applyAlignment="1" applyProtection="1">
      <alignment horizontal="left" vertical="center" indent="1"/>
      <protection locked="0"/>
    </xf>
    <xf numFmtId="0" fontId="11" fillId="0" borderId="19" xfId="0" applyFont="1" applyBorder="1" applyAlignment="1" applyProtection="1">
      <alignment horizontal="left" vertical="center" indent="1"/>
      <protection locked="0"/>
    </xf>
    <xf numFmtId="0" fontId="11" fillId="0" borderId="129" xfId="0" applyFont="1" applyBorder="1" applyAlignment="1" applyProtection="1">
      <alignment horizontal="left" vertical="center" indent="1"/>
      <protection locked="0"/>
    </xf>
    <xf numFmtId="0" fontId="18"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49" fontId="31" fillId="0" borderId="19" xfId="2" applyNumberFormat="1" applyFill="1" applyBorder="1" applyAlignment="1" applyProtection="1">
      <alignment horizontal="left" vertical="center" indent="1"/>
      <protection locked="0"/>
    </xf>
    <xf numFmtId="49" fontId="35" fillId="0" borderId="20" xfId="0" applyNumberFormat="1" applyFont="1" applyBorder="1" applyAlignment="1" applyProtection="1">
      <alignment horizontal="left" vertical="center" indent="1"/>
      <protection locked="0"/>
    </xf>
    <xf numFmtId="49" fontId="35" fillId="0" borderId="11" xfId="0" applyNumberFormat="1" applyFont="1" applyBorder="1" applyAlignment="1" applyProtection="1">
      <alignment horizontal="left" vertical="center" indent="1"/>
      <protection locked="0"/>
    </xf>
    <xf numFmtId="0" fontId="19" fillId="0" borderId="17" xfId="12" applyNumberFormat="1" applyFont="1" applyBorder="1" applyAlignment="1" applyProtection="1">
      <alignment horizontal="center" vertical="center"/>
    </xf>
    <xf numFmtId="0" fontId="31" fillId="0" borderId="17" xfId="2" applyNumberFormat="1" applyBorder="1" applyAlignment="1" applyProtection="1">
      <alignment horizontal="center" vertical="center"/>
    </xf>
    <xf numFmtId="0" fontId="31" fillId="0" borderId="0" xfId="2" applyBorder="1" applyAlignment="1" applyProtection="1">
      <alignment horizontal="center" vertical="center"/>
    </xf>
    <xf numFmtId="0" fontId="31" fillId="0" borderId="18" xfId="2" applyBorder="1" applyAlignment="1" applyProtection="1">
      <alignment horizontal="center" vertical="center"/>
    </xf>
    <xf numFmtId="0" fontId="32" fillId="0" borderId="17" xfId="12"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11" fillId="0" borderId="0" xfId="0" applyNumberFormat="1" applyFont="1" applyBorder="1" applyAlignment="1" applyProtection="1">
      <alignment horizontal="left" vertical="center" indent="1"/>
      <protection locked="0"/>
    </xf>
    <xf numFmtId="0" fontId="11" fillId="0" borderId="18" xfId="0" applyFont="1" applyBorder="1" applyAlignment="1" applyProtection="1">
      <alignment horizontal="left" vertical="center" indent="1"/>
      <protection locked="0"/>
    </xf>
    <xf numFmtId="49" fontId="14" fillId="0" borderId="0"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0" xfId="12" applyFont="1" applyBorder="1" applyAlignment="1" applyProtection="1">
      <alignment horizontal="center" vertical="center"/>
    </xf>
    <xf numFmtId="171" fontId="11"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2" fillId="0" borderId="12" xfId="12" applyFont="1" applyBorder="1" applyAlignment="1" applyProtection="1">
      <alignment horizontal="center"/>
    </xf>
    <xf numFmtId="0" fontId="12" fillId="0" borderId="16" xfId="0" applyFont="1" applyBorder="1" applyAlignment="1">
      <alignment horizontal="center"/>
    </xf>
    <xf numFmtId="0" fontId="12" fillId="0" borderId="10" xfId="0" applyFont="1" applyBorder="1" applyAlignment="1">
      <alignment horizontal="center"/>
    </xf>
    <xf numFmtId="0" fontId="11" fillId="0" borderId="0" xfId="12" applyFont="1" applyBorder="1" applyAlignment="1" applyProtection="1">
      <alignment horizontal="center" vertical="center"/>
    </xf>
    <xf numFmtId="49" fontId="11" fillId="0" borderId="0" xfId="12" applyNumberFormat="1" applyFont="1" applyBorder="1" applyAlignment="1" applyProtection="1">
      <alignment horizontal="center" vertical="center"/>
    </xf>
    <xf numFmtId="0" fontId="12" fillId="0" borderId="19" xfId="12" applyFont="1" applyBorder="1" applyAlignment="1" applyProtection="1">
      <alignment vertical="center"/>
    </xf>
    <xf numFmtId="0" fontId="12" fillId="0" borderId="20"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180" fontId="11" fillId="0" borderId="19" xfId="12" applyNumberFormat="1" applyFont="1" applyBorder="1" applyAlignment="1" applyProtection="1">
      <alignment horizontal="left" vertical="center" indent="1"/>
      <protection locked="0"/>
    </xf>
    <xf numFmtId="180" fontId="11" fillId="0" borderId="20" xfId="0" applyNumberFormat="1" applyFont="1" applyBorder="1" applyAlignment="1" applyProtection="1">
      <alignment horizontal="left" vertical="center" indent="1"/>
      <protection locked="0"/>
    </xf>
    <xf numFmtId="180" fontId="11" fillId="0" borderId="11" xfId="0" applyNumberFormat="1" applyFont="1" applyBorder="1" applyAlignment="1" applyProtection="1">
      <alignment horizontal="left" vertical="center" indent="1"/>
      <protection locked="0"/>
    </xf>
    <xf numFmtId="0" fontId="11" fillId="0" borderId="0" xfId="12" applyFont="1" applyBorder="1" applyAlignment="1" applyProtection="1">
      <alignment vertical="center"/>
      <protection locked="0"/>
    </xf>
    <xf numFmtId="0" fontId="12"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9" fillId="0" borderId="12" xfId="12" applyNumberFormat="1" applyFont="1" applyBorder="1" applyAlignment="1" applyProtection="1">
      <alignment horizontal="left" vertical="center"/>
    </xf>
    <xf numFmtId="0" fontId="12" fillId="0" borderId="16" xfId="0" applyNumberFormat="1" applyFont="1" applyBorder="1" applyAlignment="1">
      <alignment horizontal="left" vertical="center"/>
    </xf>
    <xf numFmtId="0" fontId="32" fillId="0" borderId="17" xfId="12" applyNumberFormat="1" applyFont="1" applyBorder="1" applyAlignment="1" applyProtection="1">
      <alignment horizontal="center"/>
    </xf>
    <xf numFmtId="0" fontId="31" fillId="0" borderId="19" xfId="2" applyNumberFormat="1" applyBorder="1" applyAlignment="1" applyProtection="1">
      <alignment horizontal="left" vertical="center" indent="1"/>
      <protection locked="0"/>
    </xf>
    <xf numFmtId="0" fontId="42" fillId="0" borderId="20" xfId="2" applyNumberFormat="1" applyFont="1" applyBorder="1" applyAlignment="1" applyProtection="1">
      <alignment horizontal="left" vertical="center" indent="1"/>
      <protection locked="0"/>
    </xf>
    <xf numFmtId="0" fontId="42" fillId="0" borderId="20" xfId="2" applyFont="1" applyBorder="1" applyAlignment="1" applyProtection="1">
      <alignment horizontal="left" vertical="center" indent="1"/>
      <protection locked="0"/>
    </xf>
    <xf numFmtId="0" fontId="19" fillId="0" borderId="20" xfId="0" applyFont="1" applyBorder="1" applyAlignment="1" applyProtection="1">
      <alignment horizontal="left" vertical="center" indent="1"/>
      <protection locked="0"/>
    </xf>
    <xf numFmtId="0" fontId="19" fillId="0" borderId="11" xfId="0" applyFont="1" applyBorder="1" applyAlignment="1" applyProtection="1">
      <alignment horizontal="left" vertical="center" indent="1"/>
      <protection locked="0"/>
    </xf>
    <xf numFmtId="180" fontId="11" fillId="0" borderId="19" xfId="0" applyNumberFormat="1" applyFont="1" applyBorder="1" applyAlignment="1" applyProtection="1">
      <alignment horizontal="left" vertical="center" indent="1"/>
      <protection locked="0"/>
    </xf>
    <xf numFmtId="0" fontId="133" fillId="0" borderId="0" xfId="12" applyFont="1" applyBorder="1" applyAlignment="1" applyProtection="1">
      <alignment horizontal="center" vertical="center" wrapText="1"/>
    </xf>
    <xf numFmtId="0" fontId="133" fillId="0" borderId="18" xfId="12" applyFont="1" applyBorder="1" applyAlignment="1" applyProtection="1">
      <alignment horizontal="center" vertical="center" wrapText="1"/>
    </xf>
    <xf numFmtId="0" fontId="133" fillId="0" borderId="129" xfId="12" applyFont="1" applyBorder="1" applyAlignment="1" applyProtection="1">
      <alignment horizontal="center" vertical="center" wrapText="1"/>
    </xf>
    <xf numFmtId="0" fontId="133" fillId="0" borderId="127" xfId="12" applyFont="1" applyBorder="1" applyAlignment="1" applyProtection="1">
      <alignment horizontal="center" vertical="center" wrapText="1"/>
    </xf>
    <xf numFmtId="0" fontId="52" fillId="0" borderId="0" xfId="0" applyFont="1" applyBorder="1" applyAlignment="1">
      <alignment horizontal="center" vertical="center"/>
    </xf>
    <xf numFmtId="0" fontId="52" fillId="0" borderId="0" xfId="0" applyFont="1" applyBorder="1" applyAlignment="1">
      <alignment horizontal="center"/>
    </xf>
    <xf numFmtId="0" fontId="56" fillId="0" borderId="0" xfId="2" applyFont="1" applyBorder="1" applyAlignment="1" applyProtection="1">
      <alignment horizontal="center"/>
    </xf>
    <xf numFmtId="0" fontId="52" fillId="0" borderId="48" xfId="0" applyFont="1" applyBorder="1" applyAlignment="1">
      <alignment horizontal="center"/>
    </xf>
    <xf numFmtId="0" fontId="64" fillId="0" borderId="0" xfId="0" applyFont="1" applyBorder="1" applyAlignment="1" applyProtection="1">
      <alignment horizontal="center" vertical="center"/>
    </xf>
    <xf numFmtId="0" fontId="53" fillId="0" borderId="12" xfId="3" applyFont="1" applyBorder="1" applyAlignment="1" applyProtection="1">
      <alignment horizontal="left" vertical="top"/>
      <protection locked="0"/>
    </xf>
    <xf numFmtId="0" fontId="53" fillId="0" borderId="16" xfId="3" applyFont="1" applyBorder="1" applyAlignment="1" applyProtection="1">
      <alignment horizontal="left" vertical="top"/>
      <protection locked="0"/>
    </xf>
    <xf numFmtId="0" fontId="53" fillId="0" borderId="10" xfId="3" applyFont="1" applyBorder="1" applyAlignment="1" applyProtection="1">
      <alignment horizontal="left" vertical="top"/>
      <protection locked="0"/>
    </xf>
    <xf numFmtId="0" fontId="53" fillId="0" borderId="17" xfId="3" applyFont="1" applyBorder="1" applyAlignment="1" applyProtection="1">
      <alignment horizontal="left" vertical="top"/>
      <protection locked="0"/>
    </xf>
    <xf numFmtId="0" fontId="53" fillId="0" borderId="0" xfId="3" applyFont="1" applyBorder="1" applyAlignment="1" applyProtection="1">
      <alignment horizontal="left" vertical="top"/>
      <protection locked="0"/>
    </xf>
    <xf numFmtId="0" fontId="53" fillId="0" borderId="18" xfId="3" applyFont="1" applyBorder="1" applyAlignment="1" applyProtection="1">
      <alignment horizontal="left" vertical="top"/>
      <protection locked="0"/>
    </xf>
    <xf numFmtId="0" fontId="53" fillId="0" borderId="126" xfId="3" applyFont="1" applyBorder="1" applyAlignment="1" applyProtection="1">
      <alignment horizontal="left" vertical="top"/>
      <protection locked="0"/>
    </xf>
    <xf numFmtId="0" fontId="53" fillId="0" borderId="129" xfId="3" applyFont="1" applyBorder="1" applyAlignment="1" applyProtection="1">
      <alignment horizontal="left" vertical="top"/>
      <protection locked="0"/>
    </xf>
    <xf numFmtId="0" fontId="53" fillId="0" borderId="127" xfId="3" applyFont="1" applyBorder="1" applyAlignment="1" applyProtection="1">
      <alignment horizontal="left" vertical="top"/>
      <protection locked="0"/>
    </xf>
    <xf numFmtId="0" fontId="52" fillId="0" borderId="135" xfId="3" applyFont="1" applyBorder="1" applyAlignment="1" applyProtection="1">
      <alignment horizontal="center"/>
      <protection locked="0"/>
    </xf>
    <xf numFmtId="0" fontId="71" fillId="0" borderId="0" xfId="3" applyFont="1" applyBorder="1" applyAlignment="1">
      <alignment horizontal="left" vertical="top" wrapText="1"/>
    </xf>
    <xf numFmtId="0" fontId="78" fillId="0" borderId="0" xfId="3" applyFont="1" applyBorder="1" applyAlignment="1">
      <alignment horizontal="left" vertical="top" wrapText="1"/>
    </xf>
    <xf numFmtId="0" fontId="78" fillId="0" borderId="0" xfId="3" applyFont="1" applyAlignment="1">
      <alignment horizontal="left" vertical="top" wrapText="1"/>
    </xf>
    <xf numFmtId="0" fontId="64" fillId="0" borderId="0" xfId="0" applyFont="1" applyBorder="1" applyAlignment="1" applyProtection="1">
      <alignment horizontal="left" vertical="center"/>
    </xf>
    <xf numFmtId="0" fontId="64" fillId="0" borderId="0" xfId="0" applyFont="1" applyAlignment="1">
      <alignment horizontal="left" vertical="center"/>
    </xf>
    <xf numFmtId="0" fontId="63" fillId="0" borderId="0" xfId="0" applyFont="1" applyAlignment="1">
      <alignment horizontal="left" vertical="center"/>
    </xf>
    <xf numFmtId="0" fontId="73" fillId="0" borderId="0" xfId="0" applyFont="1" applyAlignment="1">
      <alignment horizontal="left" vertical="center"/>
    </xf>
    <xf numFmtId="0" fontId="55" fillId="0" borderId="0" xfId="0" applyFont="1" applyAlignment="1">
      <alignment horizontal="left" vertical="center"/>
    </xf>
    <xf numFmtId="0" fontId="52" fillId="19" borderId="0" xfId="0" applyFont="1" applyFill="1" applyBorder="1" applyAlignment="1" applyProtection="1">
      <alignment horizontal="center" vertical="center"/>
    </xf>
    <xf numFmtId="0" fontId="52" fillId="19" borderId="104" xfId="0" applyFont="1" applyFill="1" applyBorder="1" applyAlignment="1" applyProtection="1">
      <alignment horizontal="center" vertical="center"/>
    </xf>
    <xf numFmtId="0" fontId="53" fillId="0" borderId="12" xfId="0" applyFont="1" applyBorder="1" applyAlignment="1" applyProtection="1">
      <alignment horizontal="left" vertical="top" wrapText="1"/>
      <protection locked="0"/>
    </xf>
    <xf numFmtId="0" fontId="53" fillId="0" borderId="16" xfId="0" applyFont="1" applyBorder="1" applyAlignment="1" applyProtection="1">
      <alignment horizontal="left" vertical="top" wrapText="1"/>
      <protection locked="0"/>
    </xf>
    <xf numFmtId="0" fontId="53" fillId="0" borderId="10" xfId="0" applyFont="1" applyBorder="1" applyAlignment="1" applyProtection="1">
      <alignment horizontal="left" vertical="top" wrapText="1"/>
      <protection locked="0"/>
    </xf>
    <xf numFmtId="0" fontId="53" fillId="0" borderId="17" xfId="0" applyFont="1" applyBorder="1" applyAlignment="1" applyProtection="1">
      <alignment horizontal="left" vertical="top" wrapText="1"/>
      <protection locked="0"/>
    </xf>
    <xf numFmtId="0" fontId="53" fillId="0" borderId="0" xfId="0" applyFont="1" applyBorder="1" applyAlignment="1" applyProtection="1">
      <alignment horizontal="left" vertical="top" wrapText="1"/>
      <protection locked="0"/>
    </xf>
    <xf numFmtId="0" fontId="53" fillId="0" borderId="18" xfId="0" applyFont="1" applyBorder="1" applyAlignment="1" applyProtection="1">
      <alignment horizontal="left" vertical="top" wrapText="1"/>
      <protection locked="0"/>
    </xf>
    <xf numFmtId="0" fontId="53" fillId="0" borderId="126" xfId="0" applyFont="1" applyBorder="1" applyAlignment="1" applyProtection="1">
      <alignment horizontal="left" vertical="top" wrapText="1"/>
      <protection locked="0"/>
    </xf>
    <xf numFmtId="0" fontId="53" fillId="0" borderId="129" xfId="0" applyFont="1" applyBorder="1" applyAlignment="1" applyProtection="1">
      <alignment horizontal="left" vertical="top" wrapText="1"/>
      <protection locked="0"/>
    </xf>
    <xf numFmtId="0" fontId="53" fillId="0" borderId="127" xfId="0" applyFont="1" applyBorder="1" applyAlignment="1" applyProtection="1">
      <alignment horizontal="left" vertical="top" wrapText="1"/>
      <protection locked="0"/>
    </xf>
    <xf numFmtId="0" fontId="58" fillId="0" borderId="0" xfId="0" applyFont="1" applyBorder="1" applyAlignment="1" applyProtection="1">
      <alignment horizontal="center" vertical="center"/>
    </xf>
    <xf numFmtId="38" fontId="52" fillId="0" borderId="79" xfId="0" applyNumberFormat="1" applyFont="1" applyBorder="1" applyAlignment="1" applyProtection="1">
      <alignment horizontal="left" vertical="top" wrapText="1"/>
      <protection locked="0"/>
    </xf>
    <xf numFmtId="0" fontId="52" fillId="0" borderId="80" xfId="0" applyFont="1" applyBorder="1" applyAlignment="1" applyProtection="1">
      <alignment wrapText="1"/>
      <protection locked="0"/>
    </xf>
    <xf numFmtId="0" fontId="52" fillId="0" borderId="81" xfId="0" applyFont="1" applyBorder="1" applyAlignment="1" applyProtection="1">
      <alignment wrapText="1"/>
      <protection locked="0"/>
    </xf>
    <xf numFmtId="0" fontId="52" fillId="0" borderId="82" xfId="0" applyFont="1" applyBorder="1" applyAlignment="1" applyProtection="1">
      <alignment wrapText="1"/>
      <protection locked="0"/>
    </xf>
    <xf numFmtId="0" fontId="52" fillId="0" borderId="0" xfId="0" applyFont="1" applyAlignment="1" applyProtection="1">
      <alignment wrapText="1"/>
      <protection locked="0"/>
    </xf>
    <xf numFmtId="0" fontId="52" fillId="0" borderId="83" xfId="0" applyFont="1" applyBorder="1" applyAlignment="1" applyProtection="1">
      <alignment wrapText="1"/>
      <protection locked="0"/>
    </xf>
    <xf numFmtId="0" fontId="52" fillId="0" borderId="84" xfId="0" applyFont="1" applyBorder="1" applyAlignment="1" applyProtection="1">
      <alignment wrapText="1"/>
      <protection locked="0"/>
    </xf>
    <xf numFmtId="0" fontId="52" fillId="0" borderId="85" xfId="0" applyFont="1" applyBorder="1" applyAlignment="1" applyProtection="1">
      <alignment wrapText="1"/>
      <protection locked="0"/>
    </xf>
    <xf numFmtId="0" fontId="52" fillId="0" borderId="86" xfId="0" applyFont="1" applyBorder="1" applyAlignment="1" applyProtection="1">
      <alignment wrapText="1"/>
      <protection locked="0"/>
    </xf>
    <xf numFmtId="0" fontId="82" fillId="0" borderId="0" xfId="0" applyNumberFormat="1" applyFont="1" applyBorder="1" applyAlignment="1" applyProtection="1">
      <alignment horizontal="left" vertical="center" wrapText="1"/>
    </xf>
    <xf numFmtId="0" fontId="53" fillId="0" borderId="0" xfId="0" applyFont="1" applyAlignment="1">
      <alignment horizontal="left" vertical="center" wrapText="1"/>
    </xf>
    <xf numFmtId="166" fontId="60" fillId="0" borderId="0" xfId="0" applyNumberFormat="1" applyFont="1" applyBorder="1" applyAlignment="1" applyProtection="1">
      <alignment horizontal="left" vertical="center"/>
    </xf>
    <xf numFmtId="166" fontId="55" fillId="0" borderId="0" xfId="0" applyNumberFormat="1" applyFont="1" applyAlignment="1">
      <alignment horizontal="left" vertical="center"/>
    </xf>
    <xf numFmtId="0" fontId="60" fillId="0" borderId="0" xfId="0" applyFont="1" applyBorder="1" applyAlignment="1" applyProtection="1">
      <alignment wrapText="1"/>
    </xf>
    <xf numFmtId="0" fontId="60" fillId="0" borderId="0" xfId="0" applyFont="1" applyAlignment="1" applyProtection="1">
      <alignment horizontal="left" vertical="center"/>
    </xf>
    <xf numFmtId="0" fontId="60" fillId="0" borderId="0" xfId="0" applyFont="1" applyAlignment="1">
      <alignment horizontal="left" vertical="center"/>
    </xf>
    <xf numFmtId="0" fontId="60" fillId="0" borderId="0" xfId="0" applyFont="1" applyBorder="1" applyAlignment="1" applyProtection="1">
      <alignment vertical="top" wrapText="1"/>
    </xf>
    <xf numFmtId="0" fontId="60" fillId="0" borderId="0" xfId="0" applyFont="1" applyAlignment="1">
      <alignment wrapText="1"/>
    </xf>
    <xf numFmtId="0" fontId="70" fillId="0" borderId="0" xfId="0" applyFont="1" applyAlignment="1">
      <alignment horizontal="center" vertical="center"/>
    </xf>
    <xf numFmtId="0" fontId="55" fillId="0" borderId="0" xfId="0" applyFont="1" applyAlignment="1">
      <alignment horizontal="center" vertical="center"/>
    </xf>
    <xf numFmtId="0" fontId="54" fillId="0" borderId="0" xfId="2" applyFont="1" applyAlignment="1" applyProtection="1">
      <alignment horizontal="center" vertical="center"/>
    </xf>
    <xf numFmtId="0" fontId="52" fillId="0" borderId="10" xfId="0" applyFont="1" applyFill="1" applyBorder="1" applyAlignment="1" applyProtection="1">
      <alignment horizontal="center" vertical="center" wrapText="1"/>
    </xf>
    <xf numFmtId="0" fontId="52" fillId="0" borderId="127" xfId="0" applyFont="1" applyFill="1" applyBorder="1" applyAlignment="1" applyProtection="1">
      <alignment horizontal="center" vertical="center" wrapText="1"/>
    </xf>
    <xf numFmtId="3" fontId="62" fillId="24" borderId="13" xfId="0" applyNumberFormat="1" applyFont="1" applyFill="1" applyBorder="1" applyAlignment="1" applyProtection="1">
      <alignment horizontal="left" vertical="center"/>
    </xf>
    <xf numFmtId="3" fontId="62" fillId="24" borderId="14" xfId="0" applyNumberFormat="1" applyFont="1" applyFill="1" applyBorder="1" applyAlignment="1" applyProtection="1">
      <alignment horizontal="left" vertical="center"/>
    </xf>
    <xf numFmtId="164" fontId="62" fillId="24" borderId="49" xfId="0" applyNumberFormat="1" applyFont="1" applyFill="1" applyBorder="1" applyAlignment="1" applyProtection="1">
      <alignment horizontal="left" vertical="center"/>
    </xf>
    <xf numFmtId="164" fontId="62" fillId="24" borderId="31" xfId="0" applyNumberFormat="1" applyFont="1" applyFill="1" applyBorder="1" applyAlignment="1" applyProtection="1">
      <alignment horizontal="left" vertical="center"/>
    </xf>
    <xf numFmtId="0" fontId="62" fillId="24" borderId="34" xfId="0" applyFont="1" applyFill="1" applyBorder="1" applyAlignment="1" applyProtection="1">
      <alignment horizontal="left" vertical="center"/>
    </xf>
    <xf numFmtId="0" fontId="62" fillId="24" borderId="31" xfId="0" applyFont="1" applyFill="1" applyBorder="1" applyAlignment="1" applyProtection="1">
      <alignment horizontal="left" vertical="center"/>
    </xf>
    <xf numFmtId="164" fontId="62" fillId="24" borderId="13" xfId="0" applyNumberFormat="1" applyFont="1" applyFill="1" applyBorder="1" applyAlignment="1" applyProtection="1">
      <alignment horizontal="left" vertical="center"/>
    </xf>
    <xf numFmtId="164" fontId="62" fillId="24" borderId="14" xfId="0" applyNumberFormat="1" applyFont="1" applyFill="1" applyBorder="1" applyAlignment="1" applyProtection="1">
      <alignment horizontal="left" vertical="center"/>
    </xf>
    <xf numFmtId="164" fontId="62" fillId="17" borderId="36" xfId="0" applyNumberFormat="1" applyFont="1" applyFill="1" applyBorder="1" applyAlignment="1" applyProtection="1">
      <alignment horizontal="left" vertical="center" wrapText="1" indent="2"/>
    </xf>
    <xf numFmtId="164" fontId="62" fillId="17" borderId="30" xfId="0" applyNumberFormat="1" applyFont="1" applyFill="1" applyBorder="1" applyAlignment="1" applyProtection="1">
      <alignment horizontal="left" vertical="center" wrapText="1" indent="2"/>
    </xf>
    <xf numFmtId="0" fontId="62" fillId="17" borderId="52" xfId="0" applyFont="1" applyFill="1" applyBorder="1" applyAlignment="1" applyProtection="1">
      <alignment horizontal="left" vertical="center" indent="2"/>
    </xf>
    <xf numFmtId="0" fontId="62" fillId="17" borderId="53" xfId="0" applyFont="1" applyFill="1" applyBorder="1" applyAlignment="1" applyProtection="1">
      <alignment horizontal="left" vertical="center" indent="2"/>
    </xf>
    <xf numFmtId="0" fontId="62" fillId="17" borderId="35" xfId="0" applyFont="1" applyFill="1" applyBorder="1" applyAlignment="1" applyProtection="1">
      <alignment horizontal="left" vertical="center" indent="2"/>
    </xf>
    <xf numFmtId="0" fontId="62" fillId="17" borderId="30" xfId="0" applyFont="1" applyFill="1" applyBorder="1" applyAlignment="1" applyProtection="1">
      <alignment horizontal="left" vertical="center" indent="2"/>
    </xf>
    <xf numFmtId="0" fontId="60" fillId="17" borderId="52" xfId="0" applyFont="1" applyFill="1" applyBorder="1" applyAlignment="1" applyProtection="1">
      <alignment horizontal="left" vertical="center" wrapText="1" indent="2"/>
    </xf>
    <xf numFmtId="0" fontId="55" fillId="17" borderId="53" xfId="0" applyFont="1" applyFill="1" applyBorder="1" applyAlignment="1">
      <alignment horizontal="left" wrapText="1" indent="2"/>
    </xf>
    <xf numFmtId="3" fontId="62" fillId="0" borderId="10" xfId="0" applyNumberFormat="1" applyFont="1" applyBorder="1" applyAlignment="1" applyProtection="1">
      <alignment horizontal="center" vertical="center" wrapText="1"/>
    </xf>
    <xf numFmtId="3" fontId="62" fillId="0" borderId="127" xfId="0" applyNumberFormat="1" applyFont="1" applyBorder="1" applyAlignment="1" applyProtection="1">
      <alignment horizontal="center" vertical="center" wrapText="1"/>
    </xf>
    <xf numFmtId="0" fontId="62" fillId="17" borderId="34" xfId="0" applyFont="1" applyFill="1" applyBorder="1" applyAlignment="1" applyProtection="1">
      <alignment horizontal="left" vertical="center" indent="1"/>
    </xf>
    <xf numFmtId="0" fontId="62" fillId="17" borderId="31" xfId="0" applyFont="1" applyFill="1" applyBorder="1" applyAlignment="1" applyProtection="1">
      <alignment horizontal="left" vertical="center" indent="1"/>
    </xf>
    <xf numFmtId="0" fontId="60" fillId="0" borderId="21" xfId="0" applyFont="1" applyBorder="1" applyAlignment="1" applyProtection="1">
      <alignment horizontal="left" vertical="center" indent="1"/>
    </xf>
    <xf numFmtId="0" fontId="60" fillId="0" borderId="14" xfId="0" applyFont="1" applyBorder="1" applyAlignment="1" applyProtection="1">
      <alignment horizontal="left" vertical="center" indent="1"/>
    </xf>
    <xf numFmtId="164" fontId="62" fillId="26" borderId="13" xfId="0" applyNumberFormat="1" applyFont="1" applyFill="1" applyBorder="1" applyAlignment="1" applyProtection="1">
      <alignment horizontal="left" vertical="center" wrapText="1" indent="1"/>
    </xf>
    <xf numFmtId="164" fontId="62" fillId="26" borderId="14" xfId="0" applyNumberFormat="1" applyFont="1" applyFill="1" applyBorder="1" applyAlignment="1" applyProtection="1">
      <alignment horizontal="left" vertical="center" wrapText="1" indent="1"/>
    </xf>
    <xf numFmtId="164" fontId="62" fillId="15" borderId="13" xfId="0" applyNumberFormat="1" applyFont="1" applyFill="1" applyBorder="1" applyAlignment="1" applyProtection="1">
      <alignment horizontal="left" vertical="center" wrapText="1" indent="1"/>
    </xf>
    <xf numFmtId="164" fontId="62" fillId="15" borderId="14" xfId="0" applyNumberFormat="1" applyFont="1" applyFill="1" applyBorder="1" applyAlignment="1" applyProtection="1">
      <alignment horizontal="left" vertical="center" wrapText="1" indent="1"/>
    </xf>
    <xf numFmtId="164" fontId="62" fillId="18" borderId="13" xfId="0" applyNumberFormat="1" applyFont="1" applyFill="1" applyBorder="1" applyAlignment="1" applyProtection="1">
      <alignment horizontal="left" vertical="center" wrapText="1"/>
    </xf>
    <xf numFmtId="164" fontId="62" fillId="18" borderId="14" xfId="0" applyNumberFormat="1" applyFont="1" applyFill="1" applyBorder="1" applyAlignment="1" applyProtection="1">
      <alignment horizontal="left" vertical="center" wrapText="1"/>
    </xf>
    <xf numFmtId="49" fontId="62" fillId="24" borderId="13" xfId="0" applyNumberFormat="1" applyFont="1" applyFill="1" applyBorder="1" applyAlignment="1" applyProtection="1">
      <alignment horizontal="left" vertical="center"/>
    </xf>
    <xf numFmtId="49" fontId="62" fillId="24" borderId="14" xfId="0" applyNumberFormat="1" applyFont="1" applyFill="1" applyBorder="1" applyAlignment="1" applyProtection="1">
      <alignment horizontal="left" vertical="center"/>
    </xf>
    <xf numFmtId="0" fontId="62" fillId="24" borderId="13" xfId="0" applyFont="1" applyFill="1" applyBorder="1" applyAlignment="1" applyProtection="1">
      <alignment vertical="center"/>
    </xf>
    <xf numFmtId="0" fontId="62" fillId="24" borderId="14" xfId="0" applyFont="1" applyFill="1" applyBorder="1" applyAlignment="1" applyProtection="1">
      <alignment vertical="center"/>
    </xf>
    <xf numFmtId="164" fontId="62" fillId="17" borderId="13" xfId="0" applyNumberFormat="1" applyFont="1" applyFill="1" applyBorder="1" applyAlignment="1" applyProtection="1">
      <alignment horizontal="left" vertical="center" wrapText="1" indent="2"/>
    </xf>
    <xf numFmtId="164" fontId="62" fillId="17" borderId="14" xfId="0" applyNumberFormat="1" applyFont="1" applyFill="1" applyBorder="1" applyAlignment="1" applyProtection="1">
      <alignment horizontal="left" vertical="center" wrapText="1" indent="2"/>
    </xf>
    <xf numFmtId="164" fontId="62" fillId="6" borderId="13" xfId="0" applyNumberFormat="1" applyFont="1" applyFill="1" applyBorder="1" applyAlignment="1" applyProtection="1">
      <alignment horizontal="left" vertical="center" wrapText="1" indent="1"/>
    </xf>
    <xf numFmtId="164" fontId="62" fillId="6" borderId="14" xfId="0" applyNumberFormat="1" applyFont="1" applyFill="1" applyBorder="1" applyAlignment="1" applyProtection="1">
      <alignment horizontal="left" vertical="center" wrapText="1" indent="1"/>
    </xf>
    <xf numFmtId="0" fontId="62" fillId="17" borderId="24" xfId="0" applyFont="1" applyFill="1" applyBorder="1" applyAlignment="1" applyProtection="1">
      <alignment horizontal="left" vertical="center" indent="1"/>
    </xf>
    <xf numFmtId="0" fontId="55" fillId="17" borderId="51" xfId="0" applyFont="1" applyFill="1" applyBorder="1" applyAlignment="1">
      <alignment horizontal="left" vertical="center" indent="1"/>
    </xf>
    <xf numFmtId="0" fontId="62" fillId="18" borderId="21" xfId="0" applyFont="1" applyFill="1" applyBorder="1" applyAlignment="1">
      <alignment horizontal="left" vertical="center" wrapText="1"/>
    </xf>
    <xf numFmtId="0" fontId="55" fillId="18" borderId="14" xfId="0" applyFont="1" applyFill="1" applyBorder="1" applyAlignment="1">
      <alignment horizontal="left" vertical="center" wrapText="1"/>
    </xf>
    <xf numFmtId="0" fontId="62" fillId="18" borderId="34" xfId="0" applyFont="1" applyFill="1" applyBorder="1" applyAlignment="1">
      <alignment vertical="top" wrapText="1"/>
    </xf>
    <xf numFmtId="0" fontId="55" fillId="18" borderId="31" xfId="0" applyFont="1" applyFill="1" applyBorder="1" applyAlignment="1">
      <alignment vertical="top" wrapText="1"/>
    </xf>
    <xf numFmtId="0" fontId="62" fillId="17" borderId="35" xfId="0" applyFont="1" applyFill="1" applyBorder="1" applyAlignment="1" applyProtection="1">
      <alignment horizontal="left" vertical="top" wrapText="1" indent="1"/>
    </xf>
    <xf numFmtId="0" fontId="55" fillId="17" borderId="30" xfId="0" applyFont="1" applyFill="1" applyBorder="1" applyAlignment="1">
      <alignment horizontal="left" vertical="top" wrapText="1" indent="1"/>
    </xf>
    <xf numFmtId="0" fontId="62" fillId="17" borderId="35" xfId="0" applyFont="1" applyFill="1" applyBorder="1" applyAlignment="1" applyProtection="1">
      <alignment horizontal="left" vertical="top" indent="1"/>
    </xf>
    <xf numFmtId="0" fontId="55" fillId="17" borderId="30" xfId="0" applyFont="1" applyFill="1" applyBorder="1" applyAlignment="1">
      <alignment horizontal="left" vertical="top" indent="1"/>
    </xf>
    <xf numFmtId="0" fontId="62" fillId="18" borderId="34" xfId="0" applyFont="1" applyFill="1" applyBorder="1" applyAlignment="1">
      <alignment vertical="center" wrapText="1"/>
    </xf>
    <xf numFmtId="0" fontId="55" fillId="18" borderId="31" xfId="0" applyFont="1" applyFill="1" applyBorder="1" applyAlignment="1">
      <alignment vertical="center" wrapText="1"/>
    </xf>
    <xf numFmtId="3" fontId="62" fillId="0" borderId="18" xfId="0" applyNumberFormat="1" applyFont="1" applyBorder="1" applyAlignment="1" applyProtection="1">
      <alignment horizontal="center" vertical="center" wrapText="1"/>
    </xf>
    <xf numFmtId="0" fontId="63" fillId="24" borderId="19" xfId="0" applyFont="1" applyFill="1" applyBorder="1" applyAlignment="1">
      <alignment horizontal="center" vertical="center"/>
    </xf>
    <xf numFmtId="0" fontId="55" fillId="24" borderId="11" xfId="0" applyFont="1" applyFill="1" applyBorder="1" applyAlignment="1">
      <alignment horizontal="center" vertical="center"/>
    </xf>
    <xf numFmtId="0" fontId="63" fillId="25" borderId="20" xfId="0" applyFont="1" applyFill="1" applyBorder="1" applyAlignment="1">
      <alignment horizontal="center" vertical="center"/>
    </xf>
    <xf numFmtId="0" fontId="63" fillId="25" borderId="11" xfId="0" applyFont="1" applyFill="1" applyBorder="1" applyAlignment="1">
      <alignment horizontal="center" vertical="center"/>
    </xf>
    <xf numFmtId="0" fontId="55" fillId="25" borderId="11" xfId="0" applyFont="1" applyFill="1" applyBorder="1" applyAlignment="1">
      <alignment horizontal="center" vertical="center"/>
    </xf>
    <xf numFmtId="0" fontId="63" fillId="24" borderId="107" xfId="0" applyFont="1" applyFill="1" applyBorder="1" applyAlignment="1">
      <alignment horizontal="center" vertical="center"/>
    </xf>
    <xf numFmtId="0" fontId="55" fillId="24" borderId="132" xfId="0" applyFont="1" applyFill="1" applyBorder="1" applyAlignment="1">
      <alignment horizontal="center" vertical="center"/>
    </xf>
    <xf numFmtId="0" fontId="63" fillId="24" borderId="20" xfId="0" applyFont="1" applyFill="1" applyBorder="1" applyAlignment="1">
      <alignment horizontal="center" vertical="center"/>
    </xf>
    <xf numFmtId="3" fontId="62" fillId="17" borderId="34" xfId="0" applyNumberFormat="1" applyFont="1" applyFill="1" applyBorder="1" applyAlignment="1">
      <alignment horizontal="left" vertical="top" wrapText="1" indent="1"/>
    </xf>
    <xf numFmtId="0" fontId="55" fillId="17" borderId="31" xfId="0" applyFont="1" applyFill="1" applyBorder="1" applyAlignment="1">
      <alignment horizontal="left" vertical="top" wrapText="1"/>
    </xf>
    <xf numFmtId="3" fontId="62" fillId="17" borderId="23" xfId="0" applyNumberFormat="1" applyFont="1" applyFill="1" applyBorder="1" applyAlignment="1">
      <alignment horizontal="left" vertical="top" wrapText="1" indent="1"/>
    </xf>
    <xf numFmtId="0" fontId="55" fillId="17" borderId="38" xfId="0" applyFont="1" applyFill="1" applyBorder="1" applyAlignment="1">
      <alignment horizontal="left" vertical="top" wrapText="1" indent="1"/>
    </xf>
    <xf numFmtId="3" fontId="62" fillId="17" borderId="24" xfId="0" applyNumberFormat="1" applyFont="1" applyFill="1" applyBorder="1" applyAlignment="1">
      <alignment horizontal="left" vertical="top" wrapText="1" indent="1"/>
    </xf>
    <xf numFmtId="0" fontId="60" fillId="17" borderId="51" xfId="0" applyFont="1" applyFill="1" applyBorder="1" applyAlignment="1">
      <alignment horizontal="left" vertical="top" wrapText="1" indent="1"/>
    </xf>
    <xf numFmtId="3" fontId="62" fillId="17" borderId="35" xfId="0" applyNumberFormat="1" applyFont="1" applyFill="1" applyBorder="1" applyAlignment="1">
      <alignment horizontal="left" vertical="top" wrapText="1" indent="1"/>
    </xf>
    <xf numFmtId="3" fontId="62" fillId="17" borderId="35" xfId="0" applyNumberFormat="1" applyFont="1" applyFill="1" applyBorder="1" applyAlignment="1">
      <alignment horizontal="left" vertical="top" indent="1"/>
    </xf>
    <xf numFmtId="0" fontId="60" fillId="17" borderId="30" xfId="0" applyFont="1" applyFill="1" applyBorder="1" applyAlignment="1">
      <alignment horizontal="left" vertical="top" indent="1"/>
    </xf>
    <xf numFmtId="3" fontId="62" fillId="0" borderId="23" xfId="0" applyNumberFormat="1" applyFont="1" applyBorder="1" applyAlignment="1">
      <alignment horizontal="left" vertical="top" wrapText="1" indent="1"/>
    </xf>
    <xf numFmtId="0" fontId="55" fillId="0" borderId="38" xfId="0" applyFont="1" applyBorder="1" applyAlignment="1">
      <alignment horizontal="left" vertical="top" wrapText="1" indent="1"/>
    </xf>
    <xf numFmtId="0" fontId="63" fillId="24" borderId="20" xfId="0" applyFont="1" applyFill="1" applyBorder="1" applyAlignment="1">
      <alignment horizontal="center" vertical="center" wrapText="1"/>
    </xf>
    <xf numFmtId="0" fontId="55" fillId="24" borderId="11" xfId="0" applyFont="1" applyFill="1" applyBorder="1" applyAlignment="1">
      <alignment horizontal="center" vertical="center" wrapText="1"/>
    </xf>
    <xf numFmtId="3" fontId="63" fillId="24" borderId="13" xfId="0" applyNumberFormat="1" applyFont="1" applyFill="1" applyBorder="1" applyAlignment="1">
      <alignment horizontal="center" vertical="center"/>
    </xf>
    <xf numFmtId="0" fontId="55" fillId="24" borderId="14" xfId="0" applyFont="1" applyFill="1" applyBorder="1" applyAlignment="1">
      <alignment horizontal="center" vertical="center"/>
    </xf>
    <xf numFmtId="0" fontId="63" fillId="24" borderId="21" xfId="0" applyFont="1" applyFill="1" applyBorder="1" applyAlignment="1">
      <alignment horizontal="center" vertical="center"/>
    </xf>
    <xf numFmtId="3" fontId="62" fillId="17" borderId="49" xfId="0" applyNumberFormat="1" applyFont="1" applyFill="1" applyBorder="1" applyAlignment="1">
      <alignment horizontal="left" vertical="top" indent="1"/>
    </xf>
    <xf numFmtId="3" fontId="62" fillId="17" borderId="31" xfId="0" applyNumberFormat="1" applyFont="1" applyFill="1" applyBorder="1" applyAlignment="1">
      <alignment horizontal="left" vertical="top" indent="1"/>
    </xf>
    <xf numFmtId="3" fontId="62" fillId="16" borderId="10" xfId="0" applyNumberFormat="1" applyFont="1" applyFill="1" applyBorder="1" applyAlignment="1" applyProtection="1">
      <alignment horizontal="center" vertical="center" wrapText="1"/>
    </xf>
    <xf numFmtId="3" fontId="62" fillId="16" borderId="127" xfId="0" applyNumberFormat="1" applyFont="1" applyFill="1" applyBorder="1" applyAlignment="1" applyProtection="1">
      <alignment horizontal="center" vertical="center" wrapText="1"/>
    </xf>
    <xf numFmtId="0" fontId="62" fillId="6" borderId="13" xfId="0" applyFont="1" applyFill="1" applyBorder="1" applyAlignment="1" applyProtection="1">
      <alignment horizontal="left" vertical="center" wrapText="1"/>
    </xf>
    <xf numFmtId="0" fontId="55" fillId="6" borderId="14" xfId="0" applyFont="1" applyFill="1" applyBorder="1" applyAlignment="1">
      <alignment horizontal="left" vertical="center" wrapText="1"/>
    </xf>
    <xf numFmtId="49" fontId="62" fillId="17" borderId="13" xfId="0" applyNumberFormat="1" applyFont="1" applyFill="1" applyBorder="1" applyAlignment="1" applyProtection="1">
      <alignment horizontal="left" vertical="center" wrapText="1" indent="1"/>
    </xf>
    <xf numFmtId="0" fontId="55" fillId="17" borderId="14" xfId="0" applyFont="1" applyFill="1" applyBorder="1" applyAlignment="1">
      <alignment horizontal="left" vertical="center" wrapText="1" indent="1"/>
    </xf>
    <xf numFmtId="49" fontId="63" fillId="13" borderId="13" xfId="0" applyNumberFormat="1" applyFont="1" applyFill="1" applyBorder="1" applyAlignment="1" applyProtection="1">
      <alignment horizontal="center" vertical="center"/>
    </xf>
    <xf numFmtId="0" fontId="55" fillId="13" borderId="14" xfId="0" applyFont="1" applyFill="1" applyBorder="1" applyAlignment="1">
      <alignment horizontal="center" vertical="center"/>
    </xf>
    <xf numFmtId="49" fontId="71" fillId="6" borderId="19" xfId="0" applyNumberFormat="1" applyFont="1" applyFill="1" applyBorder="1" applyAlignment="1" applyProtection="1">
      <alignment horizontal="left" vertical="center" wrapText="1"/>
    </xf>
    <xf numFmtId="0" fontId="55" fillId="0" borderId="20" xfId="0" applyFont="1" applyBorder="1" applyAlignment="1">
      <alignment horizontal="left" vertical="center" wrapText="1"/>
    </xf>
    <xf numFmtId="0" fontId="55" fillId="0" borderId="11" xfId="0" applyFont="1" applyBorder="1" applyAlignment="1">
      <alignment horizontal="left" vertical="center" wrapText="1"/>
    </xf>
    <xf numFmtId="49" fontId="81" fillId="6" borderId="19" xfId="0" applyNumberFormat="1" applyFont="1" applyFill="1" applyBorder="1" applyAlignment="1" applyProtection="1">
      <alignment horizontal="left" vertical="center" wrapText="1"/>
    </xf>
    <xf numFmtId="0" fontId="53" fillId="0" borderId="20" xfId="0" applyFont="1" applyBorder="1" applyAlignment="1">
      <alignment horizontal="left" vertical="center" wrapText="1"/>
    </xf>
    <xf numFmtId="0" fontId="53" fillId="0" borderId="11" xfId="0" applyFont="1" applyBorder="1" applyAlignment="1">
      <alignment horizontal="left" vertical="center" wrapText="1"/>
    </xf>
    <xf numFmtId="164" fontId="62" fillId="6" borderId="13" xfId="0" applyNumberFormat="1" applyFont="1" applyFill="1" applyBorder="1" applyAlignment="1" applyProtection="1">
      <alignment horizontal="left" vertical="center" wrapText="1"/>
    </xf>
    <xf numFmtId="49" fontId="62" fillId="0" borderId="13" xfId="0" applyNumberFormat="1" applyFont="1" applyBorder="1" applyAlignment="1" applyProtection="1">
      <alignment horizontal="center" vertical="center" wrapText="1"/>
    </xf>
    <xf numFmtId="49" fontId="62" fillId="0" borderId="14" xfId="0" applyNumberFormat="1" applyFont="1" applyBorder="1" applyAlignment="1" applyProtection="1">
      <alignment horizontal="center" vertical="center" wrapText="1"/>
    </xf>
    <xf numFmtId="49" fontId="62" fillId="17" borderId="13" xfId="0" applyNumberFormat="1" applyFont="1" applyFill="1" applyBorder="1" applyAlignment="1" applyProtection="1">
      <alignment horizontal="left" vertical="center" indent="1"/>
    </xf>
    <xf numFmtId="0" fontId="55" fillId="17" borderId="14" xfId="0" applyFont="1" applyFill="1" applyBorder="1" applyAlignment="1">
      <alignment horizontal="left" vertical="center" indent="1"/>
    </xf>
    <xf numFmtId="49" fontId="62" fillId="6" borderId="13" xfId="0" applyNumberFormat="1" applyFont="1" applyFill="1" applyBorder="1" applyAlignment="1" applyProtection="1">
      <alignment horizontal="left" vertical="center"/>
    </xf>
    <xf numFmtId="49" fontId="62" fillId="6" borderId="14" xfId="0" applyNumberFormat="1" applyFont="1" applyFill="1" applyBorder="1" applyAlignment="1" applyProtection="1">
      <alignment horizontal="left" vertical="center"/>
    </xf>
    <xf numFmtId="0" fontId="60" fillId="0" borderId="0" xfId="9" applyFont="1" applyFill="1" applyAlignment="1">
      <alignment wrapText="1"/>
    </xf>
    <xf numFmtId="0" fontId="55" fillId="0" borderId="0" xfId="0" applyFont="1" applyAlignment="1">
      <alignment wrapText="1"/>
    </xf>
    <xf numFmtId="0" fontId="53" fillId="0" borderId="9" xfId="9" applyFont="1" applyFill="1" applyBorder="1" applyAlignment="1" applyProtection="1">
      <protection locked="0"/>
    </xf>
    <xf numFmtId="0" fontId="53" fillId="0" borderId="9" xfId="0" applyFont="1" applyBorder="1" applyAlignment="1"/>
    <xf numFmtId="0" fontId="53" fillId="0" borderId="6" xfId="9" applyFont="1" applyFill="1" applyBorder="1" applyAlignment="1" applyProtection="1">
      <protection locked="0"/>
    </xf>
    <xf numFmtId="0" fontId="53" fillId="0" borderId="6" xfId="0" applyFont="1" applyBorder="1" applyAlignment="1"/>
    <xf numFmtId="49" fontId="60" fillId="0" borderId="13" xfId="0" applyNumberFormat="1" applyFont="1" applyBorder="1" applyAlignment="1" applyProtection="1">
      <alignment horizontal="left" vertical="center" wrapText="1" indent="1"/>
    </xf>
    <xf numFmtId="0" fontId="55" fillId="0" borderId="14" xfId="0" applyFont="1" applyBorder="1" applyAlignment="1">
      <alignment horizontal="left" vertical="center" wrapText="1" indent="1"/>
    </xf>
    <xf numFmtId="49" fontId="62" fillId="6" borderId="13" xfId="0" applyNumberFormat="1" applyFont="1" applyFill="1" applyBorder="1" applyAlignment="1" applyProtection="1">
      <alignment horizontal="left" vertical="center" wrapText="1"/>
    </xf>
    <xf numFmtId="0" fontId="63" fillId="13" borderId="13" xfId="9" applyFont="1" applyFill="1" applyBorder="1" applyAlignment="1">
      <alignment horizontal="center" vertical="center"/>
    </xf>
    <xf numFmtId="0" fontId="60" fillId="0" borderId="6" xfId="0" applyFont="1" applyBorder="1" applyAlignment="1" applyProtection="1">
      <alignment horizontal="left" vertical="center" wrapText="1" indent="1"/>
    </xf>
    <xf numFmtId="0" fontId="55" fillId="0" borderId="6" xfId="0" applyFont="1" applyBorder="1" applyAlignment="1" applyProtection="1">
      <alignment horizontal="left" vertical="center" wrapText="1" indent="1"/>
    </xf>
    <xf numFmtId="0" fontId="55" fillId="0" borderId="7" xfId="0" applyFont="1" applyBorder="1" applyAlignment="1" applyProtection="1">
      <alignment horizontal="left" vertical="center" wrapText="1" indent="1"/>
    </xf>
    <xf numFmtId="49" fontId="62" fillId="0" borderId="66" xfId="0" applyNumberFormat="1" applyFont="1" applyFill="1" applyBorder="1" applyAlignment="1" applyProtection="1">
      <alignment horizontal="center" vertical="center" wrapText="1"/>
    </xf>
    <xf numFmtId="49" fontId="62" fillId="0" borderId="15" xfId="0" applyNumberFormat="1" applyFont="1" applyFill="1" applyBorder="1" applyAlignment="1" applyProtection="1">
      <alignment horizontal="center" vertical="center" wrapText="1"/>
    </xf>
    <xf numFmtId="0" fontId="55" fillId="0" borderId="67" xfId="0" applyFont="1" applyFill="1" applyBorder="1" applyAlignment="1">
      <alignment wrapText="1"/>
    </xf>
    <xf numFmtId="0" fontId="62" fillId="0" borderId="46" xfId="0" applyFont="1" applyBorder="1" applyAlignment="1" applyProtection="1">
      <alignment horizontal="left" vertical="center" wrapText="1"/>
    </xf>
    <xf numFmtId="0" fontId="62" fillId="0" borderId="6" xfId="0" applyFont="1" applyBorder="1" applyAlignment="1" applyProtection="1">
      <alignment horizontal="left" vertical="center" wrapText="1"/>
    </xf>
    <xf numFmtId="0" fontId="55" fillId="0" borderId="6" xfId="0" applyFont="1" applyBorder="1" applyAlignment="1">
      <alignment wrapText="1"/>
    </xf>
    <xf numFmtId="0" fontId="62" fillId="6" borderId="5" xfId="0" applyFont="1" applyFill="1" applyBorder="1" applyAlignment="1" applyProtection="1">
      <alignment horizontal="left" vertical="center" wrapText="1"/>
    </xf>
    <xf numFmtId="0" fontId="62" fillId="6" borderId="0" xfId="0" applyFont="1" applyFill="1" applyBorder="1" applyAlignment="1" applyProtection="1">
      <alignment horizontal="left" vertical="center" wrapText="1"/>
    </xf>
    <xf numFmtId="0" fontId="62" fillId="6" borderId="87" xfId="0" applyFont="1" applyFill="1" applyBorder="1" applyAlignment="1" applyProtection="1">
      <alignment horizontal="left" vertical="center" wrapText="1"/>
    </xf>
    <xf numFmtId="0" fontId="62" fillId="6" borderId="88" xfId="0" applyFont="1" applyFill="1" applyBorder="1" applyAlignment="1" applyProtection="1">
      <alignment horizontal="left" vertical="center" wrapText="1"/>
    </xf>
    <xf numFmtId="0" fontId="55" fillId="0" borderId="88" xfId="0" applyFont="1" applyBorder="1" applyAlignment="1">
      <alignment wrapText="1"/>
    </xf>
    <xf numFmtId="0" fontId="60" fillId="0" borderId="6" xfId="0" applyFont="1" applyBorder="1" applyAlignment="1" applyProtection="1">
      <alignment horizontal="left" vertical="center" indent="1"/>
    </xf>
    <xf numFmtId="0" fontId="55" fillId="0" borderId="6" xfId="0" applyFont="1" applyBorder="1" applyAlignment="1">
      <alignment horizontal="left" indent="1"/>
    </xf>
    <xf numFmtId="0" fontId="55" fillId="0" borderId="7" xfId="0" applyFont="1" applyBorder="1" applyAlignment="1">
      <alignment horizontal="left" indent="1"/>
    </xf>
    <xf numFmtId="0" fontId="62" fillId="17" borderId="54" xfId="0" applyFont="1" applyFill="1" applyBorder="1" applyAlignment="1" applyProtection="1">
      <alignment horizontal="left" vertical="center" indent="1"/>
    </xf>
    <xf numFmtId="0" fontId="62" fillId="17" borderId="57" xfId="0" applyFont="1" applyFill="1" applyBorder="1" applyAlignment="1" applyProtection="1">
      <alignment horizontal="left" vertical="center" indent="1"/>
    </xf>
    <xf numFmtId="0" fontId="62" fillId="17" borderId="61" xfId="0" applyFont="1" applyFill="1" applyBorder="1" applyAlignment="1" applyProtection="1">
      <alignment horizontal="left" vertical="center" indent="1"/>
    </xf>
    <xf numFmtId="0" fontId="62" fillId="17" borderId="148" xfId="0" applyFont="1" applyFill="1" applyBorder="1" applyAlignment="1" applyProtection="1">
      <alignment horizontal="left" vertical="center" indent="1"/>
    </xf>
    <xf numFmtId="0" fontId="62" fillId="17" borderId="147" xfId="0" applyFont="1" applyFill="1" applyBorder="1" applyAlignment="1" applyProtection="1">
      <alignment horizontal="left" vertical="center" indent="1"/>
    </xf>
    <xf numFmtId="0" fontId="62" fillId="3" borderId="148" xfId="0" applyFont="1" applyFill="1" applyBorder="1" applyAlignment="1" applyProtection="1">
      <alignment horizontal="left" vertical="center"/>
    </xf>
    <xf numFmtId="0" fontId="62" fillId="3" borderId="149" xfId="0" applyFont="1" applyFill="1" applyBorder="1" applyAlignment="1" applyProtection="1">
      <alignment horizontal="left" vertical="center"/>
    </xf>
    <xf numFmtId="0" fontId="63" fillId="13" borderId="46" xfId="0" applyFont="1" applyFill="1" applyBorder="1" applyAlignment="1" applyProtection="1">
      <alignment horizontal="left" vertical="center" wrapText="1"/>
    </xf>
    <xf numFmtId="0" fontId="55" fillId="13" borderId="6" xfId="0" applyFont="1" applyFill="1" applyBorder="1" applyAlignment="1">
      <alignment horizontal="left" wrapText="1"/>
    </xf>
    <xf numFmtId="0" fontId="55" fillId="13" borderId="7" xfId="0" applyFont="1" applyFill="1" applyBorder="1" applyAlignment="1">
      <alignment horizontal="left" wrapText="1"/>
    </xf>
    <xf numFmtId="0" fontId="60" fillId="0" borderId="46" xfId="0" applyFont="1" applyBorder="1" applyAlignment="1" applyProtection="1">
      <alignment horizontal="left" vertical="center" wrapText="1" indent="1"/>
    </xf>
    <xf numFmtId="0" fontId="55" fillId="0" borderId="7" xfId="0" applyFont="1" applyBorder="1" applyAlignment="1">
      <alignment horizontal="left" wrapText="1" indent="1"/>
    </xf>
    <xf numFmtId="0" fontId="60" fillId="0" borderId="7" xfId="0" applyFont="1" applyBorder="1" applyAlignment="1">
      <alignment horizontal="left" wrapText="1" indent="1"/>
    </xf>
    <xf numFmtId="0" fontId="92" fillId="0" borderId="5" xfId="0" applyFont="1" applyBorder="1" applyAlignment="1" applyProtection="1">
      <alignment horizontal="left" wrapText="1" indent="2"/>
    </xf>
    <xf numFmtId="0" fontId="60" fillId="0" borderId="0" xfId="0" applyFont="1" applyAlignment="1">
      <alignment horizontal="left" wrapText="1"/>
    </xf>
    <xf numFmtId="0" fontId="60" fillId="0" borderId="5" xfId="0" applyFont="1" applyBorder="1" applyAlignment="1">
      <alignment horizontal="left" wrapText="1"/>
    </xf>
    <xf numFmtId="0" fontId="60" fillId="0" borderId="9" xfId="0" applyFont="1" applyBorder="1" applyAlignment="1" applyProtection="1">
      <alignment horizontal="left" vertical="center" wrapText="1" indent="1"/>
    </xf>
    <xf numFmtId="0" fontId="55" fillId="0" borderId="59" xfId="0" applyFont="1" applyBorder="1" applyAlignment="1">
      <alignment horizontal="left" wrapText="1" indent="1"/>
    </xf>
    <xf numFmtId="0" fontId="60" fillId="0" borderId="148" xfId="0" applyFont="1" applyBorder="1" applyAlignment="1" applyProtection="1">
      <alignment horizontal="left" vertical="center" wrapText="1" indent="1"/>
    </xf>
    <xf numFmtId="0" fontId="60" fillId="0" borderId="149" xfId="0" applyFont="1" applyBorder="1" applyAlignment="1" applyProtection="1">
      <alignment horizontal="left" vertical="center" wrapText="1" indent="1"/>
    </xf>
    <xf numFmtId="0" fontId="95" fillId="0" borderId="9" xfId="0" applyFont="1" applyBorder="1" applyAlignment="1">
      <alignment horizontal="left" vertical="center" wrapText="1" indent="1"/>
    </xf>
    <xf numFmtId="0" fontId="55" fillId="0" borderId="9" xfId="0" applyFont="1" applyBorder="1" applyAlignment="1">
      <alignment horizontal="left" vertical="center" wrapText="1" indent="1"/>
    </xf>
    <xf numFmtId="0" fontId="63" fillId="24" borderId="147" xfId="0" applyFont="1" applyFill="1" applyBorder="1" applyAlignment="1" applyProtection="1">
      <alignment horizontal="left" vertical="center" indent="1"/>
    </xf>
    <xf numFmtId="0" fontId="63" fillId="24" borderId="148" xfId="0" applyFont="1" applyFill="1" applyBorder="1" applyAlignment="1" applyProtection="1">
      <alignment horizontal="left" vertical="center" indent="1"/>
    </xf>
    <xf numFmtId="0" fontId="63" fillId="24" borderId="149" xfId="0" applyFont="1" applyFill="1" applyBorder="1" applyAlignment="1" applyProtection="1">
      <alignment horizontal="left" vertical="center" indent="1"/>
    </xf>
    <xf numFmtId="0" fontId="66" fillId="6" borderId="89" xfId="10" applyFont="1" applyFill="1" applyBorder="1" applyAlignment="1">
      <alignment horizontal="center" vertical="center"/>
    </xf>
    <xf numFmtId="0" fontId="96" fillId="0" borderId="90" xfId="0" applyFont="1" applyBorder="1" applyAlignment="1">
      <alignment horizontal="center" vertical="center"/>
    </xf>
    <xf numFmtId="0" fontId="96" fillId="0" borderId="91" xfId="0" applyFont="1" applyBorder="1" applyAlignment="1">
      <alignment horizontal="center" vertical="center"/>
    </xf>
    <xf numFmtId="0" fontId="63" fillId="24" borderId="92" xfId="10" applyFont="1" applyFill="1" applyBorder="1" applyAlignment="1">
      <alignment horizontal="center" vertical="center" wrapText="1"/>
    </xf>
    <xf numFmtId="0" fontId="63" fillId="24" borderId="25" xfId="0" applyFont="1" applyFill="1" applyBorder="1" applyAlignment="1">
      <alignment horizontal="center" vertical="center" wrapText="1"/>
    </xf>
    <xf numFmtId="0" fontId="63" fillId="24" borderId="93" xfId="0" applyFont="1" applyFill="1" applyBorder="1" applyAlignment="1">
      <alignment horizontal="center" vertical="center" wrapText="1"/>
    </xf>
    <xf numFmtId="0" fontId="128" fillId="24" borderId="94" xfId="10" applyFont="1" applyFill="1" applyBorder="1" applyAlignment="1">
      <alignment horizontal="center" vertical="center"/>
    </xf>
    <xf numFmtId="0" fontId="53" fillId="24" borderId="47" xfId="0" applyFont="1" applyFill="1" applyBorder="1" applyAlignment="1">
      <alignment horizontal="center" vertical="center"/>
    </xf>
    <xf numFmtId="0" fontId="53" fillId="24" borderId="95" xfId="0" applyFont="1" applyFill="1" applyBorder="1" applyAlignment="1">
      <alignment horizontal="center" vertical="center"/>
    </xf>
    <xf numFmtId="0" fontId="78" fillId="0" borderId="74" xfId="10" applyFont="1" applyBorder="1" applyAlignment="1">
      <alignment horizontal="center"/>
    </xf>
    <xf numFmtId="0" fontId="55" fillId="0" borderId="74" xfId="0" applyFont="1" applyBorder="1" applyAlignment="1">
      <alignment horizontal="center"/>
    </xf>
    <xf numFmtId="0" fontId="125" fillId="0" borderId="96" xfId="17" applyFont="1" applyBorder="1" applyAlignment="1">
      <alignment horizontal="left" vertical="top" wrapText="1"/>
    </xf>
    <xf numFmtId="0" fontId="125" fillId="0" borderId="0" xfId="17" applyFont="1" applyBorder="1" applyAlignment="1">
      <alignment horizontal="left" vertical="top" wrapText="1"/>
    </xf>
    <xf numFmtId="0" fontId="125" fillId="0" borderId="97" xfId="17" applyFont="1" applyBorder="1" applyAlignment="1">
      <alignment horizontal="left" vertical="top" wrapText="1"/>
    </xf>
    <xf numFmtId="0" fontId="124" fillId="24" borderId="141" xfId="17" applyFont="1" applyFill="1" applyBorder="1" applyAlignment="1">
      <alignment horizontal="center" vertical="center"/>
    </xf>
    <xf numFmtId="0" fontId="124" fillId="24" borderId="142" xfId="17" applyFont="1" applyFill="1" applyBorder="1" applyAlignment="1">
      <alignment horizontal="center" vertical="center"/>
    </xf>
    <xf numFmtId="0" fontId="124" fillId="24" borderId="143" xfId="17" applyFont="1" applyFill="1" applyBorder="1" applyAlignment="1">
      <alignment horizontal="center" vertical="center"/>
    </xf>
    <xf numFmtId="0" fontId="124" fillId="24" borderId="98" xfId="17" applyFont="1" applyFill="1" applyBorder="1" applyAlignment="1">
      <alignment horizontal="center" vertical="center"/>
    </xf>
    <xf numFmtId="0" fontId="124" fillId="24" borderId="78" xfId="17" applyFont="1" applyFill="1" applyBorder="1" applyAlignment="1">
      <alignment horizontal="center" vertical="center"/>
    </xf>
    <xf numFmtId="0" fontId="124" fillId="24" borderId="99" xfId="17" applyFont="1" applyFill="1" applyBorder="1" applyAlignment="1">
      <alignment horizontal="center" vertical="center"/>
    </xf>
    <xf numFmtId="0" fontId="125" fillId="0" borderId="96" xfId="17" applyFont="1" applyBorder="1" applyAlignment="1">
      <alignment vertical="top" wrapText="1"/>
    </xf>
    <xf numFmtId="0" fontId="125" fillId="0" borderId="0" xfId="17" applyFont="1" applyBorder="1" applyAlignment="1">
      <alignment vertical="top" wrapText="1"/>
    </xf>
    <xf numFmtId="0" fontId="125" fillId="0" borderId="97" xfId="17" applyFont="1" applyBorder="1" applyAlignment="1">
      <alignment vertical="top" wrapText="1"/>
    </xf>
    <xf numFmtId="0" fontId="125" fillId="0" borderId="96" xfId="17" applyFont="1" applyBorder="1" applyAlignment="1">
      <alignment vertical="top"/>
    </xf>
    <xf numFmtId="0" fontId="125" fillId="0" borderId="0" xfId="17" applyFont="1" applyBorder="1" applyAlignment="1">
      <alignment vertical="top"/>
    </xf>
    <xf numFmtId="0" fontId="125" fillId="0" borderId="97" xfId="17" applyFont="1" applyBorder="1" applyAlignment="1">
      <alignment vertical="top"/>
    </xf>
    <xf numFmtId="0" fontId="62" fillId="0" borderId="12" xfId="0" applyFont="1" applyFill="1" applyBorder="1" applyAlignment="1" applyProtection="1">
      <alignment horizontal="left" vertical="center" wrapText="1"/>
    </xf>
    <xf numFmtId="0" fontId="55" fillId="0" borderId="16" xfId="0" applyFont="1" applyBorder="1" applyAlignment="1">
      <alignment horizontal="left" vertical="center" wrapText="1"/>
    </xf>
    <xf numFmtId="0" fontId="55" fillId="0" borderId="10" xfId="0" applyFont="1" applyBorder="1" applyAlignment="1">
      <alignment horizontal="left" vertical="center" wrapText="1"/>
    </xf>
    <xf numFmtId="0" fontId="62" fillId="0" borderId="20" xfId="0" applyFont="1" applyBorder="1" applyAlignment="1">
      <alignment horizontal="center" vertical="center"/>
    </xf>
    <xf numFmtId="0" fontId="60" fillId="0" borderId="11" xfId="0" applyFont="1" applyBorder="1" applyAlignment="1">
      <alignment horizontal="center" vertical="center"/>
    </xf>
    <xf numFmtId="0" fontId="60" fillId="20" borderId="13" xfId="0" applyFont="1" applyFill="1" applyBorder="1" applyAlignment="1" applyProtection="1">
      <alignment horizontal="left" vertical="center" wrapText="1" indent="1"/>
    </xf>
    <xf numFmtId="0" fontId="55" fillId="20" borderId="21" xfId="0" applyFont="1" applyFill="1" applyBorder="1" applyAlignment="1">
      <alignment horizontal="left" vertical="center" wrapText="1" indent="1"/>
    </xf>
    <xf numFmtId="0" fontId="55" fillId="20" borderId="14" xfId="0" applyFont="1" applyFill="1" applyBorder="1" applyAlignment="1">
      <alignment horizontal="left" vertical="center" wrapText="1" indent="1"/>
    </xf>
    <xf numFmtId="0" fontId="2" fillId="0" borderId="96" xfId="18" applyFont="1" applyBorder="1" applyAlignment="1" applyProtection="1">
      <alignment vertical="top" wrapText="1"/>
      <protection locked="0"/>
    </xf>
    <xf numFmtId="0" fontId="2" fillId="0" borderId="0" xfId="18" applyFont="1" applyBorder="1" applyAlignment="1" applyProtection="1">
      <alignment vertical="top" wrapText="1"/>
      <protection locked="0"/>
    </xf>
    <xf numFmtId="0" fontId="2" fillId="0" borderId="97" xfId="18" applyFont="1" applyBorder="1" applyAlignment="1" applyProtection="1">
      <alignment vertical="top" wrapText="1"/>
      <protection locked="0"/>
    </xf>
    <xf numFmtId="0" fontId="99" fillId="24" borderId="0" xfId="18" applyFont="1" applyFill="1" applyAlignment="1">
      <alignment horizontal="center" vertical="center"/>
    </xf>
    <xf numFmtId="0" fontId="71" fillId="0" borderId="138" xfId="18" applyFont="1" applyFill="1" applyBorder="1" applyAlignment="1">
      <alignment horizontal="left" vertical="top" wrapText="1"/>
    </xf>
    <xf numFmtId="0" fontId="71" fillId="0" borderId="0" xfId="18" applyFont="1" applyFill="1" applyBorder="1" applyAlignment="1">
      <alignment horizontal="left" vertical="top" wrapText="1"/>
    </xf>
    <xf numFmtId="0" fontId="105" fillId="0" borderId="0" xfId="18" applyFont="1" applyAlignment="1">
      <alignment wrapText="1"/>
    </xf>
    <xf numFmtId="0" fontId="49" fillId="0" borderId="0" xfId="18" applyFont="1" applyAlignment="1">
      <alignment horizontal="center" vertical="center" wrapText="1"/>
    </xf>
    <xf numFmtId="174" fontId="49" fillId="0" borderId="78" xfId="18" applyNumberFormat="1" applyFont="1" applyBorder="1" applyAlignment="1">
      <alignment horizontal="center" vertical="center" wrapText="1"/>
    </xf>
    <xf numFmtId="0" fontId="2" fillId="0" borderId="142" xfId="18" applyFont="1" applyBorder="1" applyAlignment="1" applyProtection="1">
      <alignment horizontal="center" vertical="top" wrapText="1"/>
      <protection locked="0"/>
    </xf>
    <xf numFmtId="0" fontId="2" fillId="0" borderId="143" xfId="18" applyFont="1" applyBorder="1" applyAlignment="1" applyProtection="1">
      <alignment horizontal="center" vertical="top" wrapText="1"/>
      <protection locked="0"/>
    </xf>
    <xf numFmtId="0" fontId="47" fillId="0" borderId="98" xfId="18" applyFont="1" applyBorder="1" applyAlignment="1" applyProtection="1">
      <alignment vertical="top" wrapText="1"/>
      <protection locked="0"/>
    </xf>
    <xf numFmtId="0" fontId="47" fillId="0" borderId="78" xfId="18" applyFont="1" applyBorder="1" applyAlignment="1" applyProtection="1">
      <alignment vertical="top" wrapText="1"/>
      <protection locked="0"/>
    </xf>
    <xf numFmtId="0" fontId="47" fillId="0" borderId="99" xfId="18" applyFont="1" applyBorder="1" applyAlignment="1" applyProtection="1">
      <alignment vertical="top" wrapText="1"/>
      <protection locked="0"/>
    </xf>
    <xf numFmtId="0" fontId="2" fillId="0" borderId="98" xfId="18" applyFont="1" applyBorder="1" applyAlignment="1" applyProtection="1">
      <alignment vertical="top" wrapText="1"/>
      <protection locked="0"/>
    </xf>
    <xf numFmtId="0" fontId="2" fillId="0" borderId="78" xfId="18" applyFont="1" applyBorder="1" applyAlignment="1" applyProtection="1">
      <alignment vertical="top" wrapText="1"/>
      <protection locked="0"/>
    </xf>
    <xf numFmtId="0" fontId="2" fillId="0" borderId="99" xfId="18" applyFont="1" applyBorder="1" applyAlignment="1" applyProtection="1">
      <alignment vertical="top" wrapText="1"/>
      <protection locked="0"/>
    </xf>
    <xf numFmtId="0" fontId="47" fillId="0" borderId="142" xfId="18" applyFont="1" applyBorder="1" applyAlignment="1" applyProtection="1">
      <alignment horizontal="center" vertical="top" wrapText="1"/>
      <protection locked="0"/>
    </xf>
    <xf numFmtId="0" fontId="47" fillId="0" borderId="143" xfId="18" applyFont="1" applyBorder="1" applyAlignment="1" applyProtection="1">
      <alignment horizontal="center" vertical="top" wrapText="1"/>
      <protection locked="0"/>
    </xf>
    <xf numFmtId="0" fontId="47" fillId="0" borderId="96" xfId="18" applyFont="1" applyBorder="1" applyAlignment="1" applyProtection="1">
      <alignment vertical="top" wrapText="1"/>
      <protection locked="0"/>
    </xf>
    <xf numFmtId="0" fontId="47" fillId="0" borderId="0" xfId="18" applyFont="1" applyBorder="1" applyAlignment="1" applyProtection="1">
      <alignment vertical="top" wrapText="1"/>
      <protection locked="0"/>
    </xf>
    <xf numFmtId="0" fontId="47" fillId="0" borderId="97" xfId="18" applyFont="1" applyBorder="1" applyAlignment="1" applyProtection="1">
      <alignment vertical="top" wrapText="1"/>
      <protection locked="0"/>
    </xf>
    <xf numFmtId="0" fontId="60" fillId="0" borderId="5" xfId="3" quotePrefix="1" applyNumberFormat="1" applyFont="1" applyBorder="1" applyAlignment="1">
      <alignment horizontal="left" vertical="top" wrapText="1" indent="2"/>
    </xf>
    <xf numFmtId="0" fontId="60" fillId="0" borderId="0" xfId="3" quotePrefix="1" applyNumberFormat="1" applyFont="1" applyBorder="1" applyAlignment="1">
      <alignment horizontal="left" vertical="top" wrapText="1" indent="2"/>
    </xf>
    <xf numFmtId="0" fontId="60" fillId="0" borderId="0" xfId="3" applyNumberFormat="1" applyFont="1" applyBorder="1" applyAlignment="1">
      <alignment horizontal="left" vertical="top" wrapText="1" indent="2"/>
    </xf>
    <xf numFmtId="0" fontId="55" fillId="0" borderId="0" xfId="3" applyFont="1" applyAlignment="1">
      <alignment horizontal="left" vertical="top" wrapText="1" indent="2"/>
    </xf>
    <xf numFmtId="0" fontId="60" fillId="0" borderId="0" xfId="3" applyNumberFormat="1" applyFont="1" applyAlignment="1">
      <alignment horizontal="left" vertical="top" wrapText="1" indent="2"/>
    </xf>
    <xf numFmtId="0" fontId="53" fillId="0" borderId="20" xfId="3" applyNumberFormat="1" applyFont="1" applyBorder="1" applyAlignment="1">
      <alignment horizontal="left" vertical="center" indent="1"/>
    </xf>
    <xf numFmtId="0" fontId="53" fillId="0" borderId="20" xfId="3" applyNumberFormat="1" applyFont="1" applyBorder="1" applyAlignment="1">
      <alignment horizontal="left" vertical="center"/>
    </xf>
    <xf numFmtId="0" fontId="53" fillId="24" borderId="17" xfId="3" applyNumberFormat="1" applyFont="1" applyFill="1" applyBorder="1" applyAlignment="1">
      <alignment horizontal="left" vertical="top" wrapText="1"/>
    </xf>
    <xf numFmtId="0" fontId="53" fillId="24" borderId="0" xfId="3" applyFont="1" applyFill="1" applyBorder="1" applyAlignment="1">
      <alignment vertical="top"/>
    </xf>
    <xf numFmtId="0" fontId="53" fillId="24" borderId="18" xfId="3" applyFont="1" applyFill="1" applyBorder="1" applyAlignment="1">
      <alignment vertical="top"/>
    </xf>
    <xf numFmtId="166" fontId="53" fillId="0" borderId="21" xfId="3" applyNumberFormat="1" applyFont="1" applyBorder="1" applyAlignment="1">
      <alignment horizontal="left" vertical="center" indent="1"/>
    </xf>
    <xf numFmtId="0" fontId="62" fillId="0" borderId="19" xfId="3" applyNumberFormat="1" applyFont="1" applyBorder="1" applyAlignment="1">
      <alignment horizontal="center" vertical="center"/>
    </xf>
    <xf numFmtId="0" fontId="55" fillId="0" borderId="20" xfId="3" applyFont="1" applyBorder="1" applyAlignment="1">
      <alignment horizontal="center" vertical="center"/>
    </xf>
    <xf numFmtId="0" fontId="55" fillId="0" borderId="11" xfId="3" applyFont="1" applyBorder="1" applyAlignment="1">
      <alignment horizontal="center" vertical="center"/>
    </xf>
    <xf numFmtId="0" fontId="60" fillId="0" borderId="21" xfId="3" applyNumberFormat="1" applyFont="1" applyBorder="1" applyAlignment="1">
      <alignment horizontal="left" vertical="center" wrapText="1"/>
    </xf>
    <xf numFmtId="0" fontId="55" fillId="0" borderId="21" xfId="3" applyFont="1" applyBorder="1" applyAlignment="1">
      <alignment horizontal="left" vertical="center" wrapText="1"/>
    </xf>
    <xf numFmtId="0" fontId="55" fillId="0" borderId="14" xfId="3" applyFont="1" applyBorder="1" applyAlignment="1">
      <alignment horizontal="left" vertical="center" wrapText="1"/>
    </xf>
    <xf numFmtId="0" fontId="62" fillId="0" borderId="21" xfId="3" applyNumberFormat="1" applyFont="1" applyBorder="1" applyAlignment="1">
      <alignment vertical="center"/>
    </xf>
    <xf numFmtId="0" fontId="62" fillId="0" borderId="14" xfId="3" applyNumberFormat="1" applyFont="1" applyBorder="1" applyAlignment="1">
      <alignment vertical="center"/>
    </xf>
    <xf numFmtId="0" fontId="71" fillId="0" borderId="134" xfId="3" applyFont="1" applyBorder="1" applyAlignment="1">
      <alignment horizontal="center" vertical="center" wrapText="1"/>
    </xf>
    <xf numFmtId="0" fontId="71" fillId="0" borderId="134" xfId="3" applyNumberFormat="1" applyFont="1" applyBorder="1" applyAlignment="1">
      <alignment horizontal="center"/>
    </xf>
    <xf numFmtId="0" fontId="55" fillId="0" borderId="135" xfId="3" applyNumberFormat="1" applyFont="1" applyBorder="1" applyAlignment="1" applyProtection="1">
      <alignment horizontal="center"/>
      <protection locked="0"/>
    </xf>
    <xf numFmtId="171" fontId="55" fillId="0" borderId="135" xfId="3" applyNumberFormat="1" applyFont="1" applyBorder="1" applyAlignment="1" applyProtection="1">
      <alignment horizontal="center"/>
      <protection locked="0"/>
    </xf>
    <xf numFmtId="0" fontId="55" fillId="0" borderId="135" xfId="3" applyNumberFormat="1" applyFont="1" applyBorder="1" applyAlignment="1" applyProtection="1">
      <alignment horizontal="center" vertical="center"/>
      <protection locked="0"/>
    </xf>
    <xf numFmtId="0" fontId="81" fillId="0" borderId="0" xfId="0" applyFont="1" applyAlignment="1">
      <alignment vertical="top" wrapText="1"/>
    </xf>
    <xf numFmtId="0" fontId="63" fillId="13" borderId="13" xfId="3" applyFont="1" applyFill="1" applyBorder="1" applyAlignment="1">
      <alignment horizontal="center" vertical="center" wrapText="1"/>
    </xf>
    <xf numFmtId="0" fontId="63" fillId="13" borderId="21" xfId="3" applyFont="1" applyFill="1" applyBorder="1" applyAlignment="1">
      <alignment horizontal="center" vertical="center" wrapText="1"/>
    </xf>
    <xf numFmtId="0" fontId="63" fillId="13" borderId="14" xfId="3" applyFont="1" applyFill="1" applyBorder="1" applyAlignment="1">
      <alignment horizontal="center" vertical="center" wrapText="1"/>
    </xf>
    <xf numFmtId="0" fontId="55" fillId="0" borderId="0" xfId="3" applyFont="1" applyBorder="1" applyAlignment="1">
      <alignment wrapText="1"/>
    </xf>
    <xf numFmtId="0" fontId="107" fillId="0" borderId="113" xfId="3" applyFont="1" applyBorder="1" applyAlignment="1">
      <alignment horizontal="center" vertical="center" wrapText="1"/>
    </xf>
    <xf numFmtId="0" fontId="107" fillId="0" borderId="0" xfId="3" applyFont="1" applyBorder="1" applyAlignment="1">
      <alignment horizontal="center" vertical="center" wrapText="1"/>
    </xf>
    <xf numFmtId="0" fontId="107" fillId="0" borderId="114" xfId="3" applyFont="1" applyBorder="1" applyAlignment="1">
      <alignment horizontal="center" vertical="center" wrapText="1"/>
    </xf>
    <xf numFmtId="0" fontId="107" fillId="0" borderId="115" xfId="3" applyFont="1" applyBorder="1" applyAlignment="1">
      <alignment horizontal="center" vertical="center" wrapText="1"/>
    </xf>
    <xf numFmtId="0" fontId="107" fillId="0" borderId="116" xfId="3" applyFont="1" applyBorder="1" applyAlignment="1">
      <alignment horizontal="center" vertical="center" wrapText="1"/>
    </xf>
    <xf numFmtId="0" fontId="107" fillId="0" borderId="117" xfId="3" applyFont="1" applyBorder="1" applyAlignment="1">
      <alignment horizontal="center" vertical="center" wrapText="1"/>
    </xf>
    <xf numFmtId="0" fontId="108" fillId="0" borderId="13" xfId="3" applyNumberFormat="1" applyFont="1" applyBorder="1" applyAlignment="1">
      <alignment vertical="top" wrapText="1"/>
    </xf>
    <xf numFmtId="0" fontId="108" fillId="0" borderId="21" xfId="3" applyNumberFormat="1" applyFont="1" applyBorder="1" applyAlignment="1">
      <alignment vertical="top" wrapText="1"/>
    </xf>
    <xf numFmtId="0" fontId="108" fillId="0" borderId="14" xfId="3" applyNumberFormat="1" applyFont="1" applyBorder="1" applyAlignment="1">
      <alignment vertical="top" wrapText="1"/>
    </xf>
    <xf numFmtId="0" fontId="53" fillId="0" borderId="12" xfId="3" applyFont="1" applyBorder="1" applyAlignment="1">
      <alignment vertical="top" wrapText="1"/>
    </xf>
    <xf numFmtId="0" fontId="53" fillId="0" borderId="16" xfId="3" applyFont="1" applyBorder="1" applyAlignment="1">
      <alignment vertical="top" wrapText="1"/>
    </xf>
    <xf numFmtId="0" fontId="53" fillId="0" borderId="10" xfId="3" applyFont="1" applyBorder="1" applyAlignment="1">
      <alignment vertical="top" wrapText="1"/>
    </xf>
    <xf numFmtId="0" fontId="63" fillId="0" borderId="46" xfId="3" applyFont="1" applyBorder="1" applyAlignment="1">
      <alignment horizontal="center" vertical="center" wrapText="1"/>
    </xf>
    <xf numFmtId="0" fontId="63" fillId="0" borderId="6" xfId="3" applyFont="1" applyBorder="1" applyAlignment="1">
      <alignment horizontal="center" vertical="center" wrapText="1"/>
    </xf>
    <xf numFmtId="0" fontId="63" fillId="0" borderId="7" xfId="3" applyFont="1" applyBorder="1" applyAlignment="1">
      <alignment horizontal="center" vertical="center" wrapText="1"/>
    </xf>
    <xf numFmtId="0" fontId="81" fillId="0" borderId="5" xfId="3" applyFont="1" applyBorder="1" applyAlignment="1">
      <alignment vertical="top"/>
    </xf>
    <xf numFmtId="0" fontId="81" fillId="0" borderId="0" xfId="3" applyFont="1" applyBorder="1" applyAlignment="1">
      <alignment vertical="top"/>
    </xf>
    <xf numFmtId="0" fontId="81" fillId="0" borderId="40" xfId="3" applyFont="1" applyBorder="1" applyAlignment="1">
      <alignment vertical="top"/>
    </xf>
    <xf numFmtId="0" fontId="81" fillId="0" borderId="50" xfId="3" applyFont="1" applyBorder="1" applyAlignment="1">
      <alignment vertical="top"/>
    </xf>
    <xf numFmtId="0" fontId="81" fillId="0" borderId="9" xfId="3" applyFont="1" applyBorder="1" applyAlignment="1">
      <alignment vertical="top"/>
    </xf>
    <xf numFmtId="0" fontId="81" fillId="0" borderId="59" xfId="3" applyFont="1" applyBorder="1" applyAlignment="1">
      <alignment vertical="top"/>
    </xf>
    <xf numFmtId="0" fontId="110" fillId="13" borderId="126" xfId="0" applyFont="1" applyFill="1" applyBorder="1" applyAlignment="1">
      <alignment horizontal="center" vertical="center"/>
    </xf>
    <xf numFmtId="0" fontId="110" fillId="13" borderId="129" xfId="0" applyFont="1" applyFill="1" applyBorder="1" applyAlignment="1">
      <alignment horizontal="center" vertical="center"/>
    </xf>
    <xf numFmtId="0" fontId="110" fillId="13" borderId="154" xfId="0" applyFont="1" applyFill="1" applyBorder="1" applyAlignment="1">
      <alignment horizontal="center" vertical="center"/>
    </xf>
    <xf numFmtId="164" fontId="110" fillId="13" borderId="17" xfId="0" applyNumberFormat="1" applyFont="1" applyFill="1" applyBorder="1" applyAlignment="1">
      <alignment horizontal="center" vertical="center"/>
    </xf>
    <xf numFmtId="164" fontId="110" fillId="13" borderId="0" xfId="0" applyNumberFormat="1" applyFont="1" applyFill="1" applyBorder="1" applyAlignment="1">
      <alignment horizontal="center" vertical="center"/>
    </xf>
    <xf numFmtId="164" fontId="110" fillId="13" borderId="63" xfId="0" applyNumberFormat="1" applyFont="1" applyFill="1" applyBorder="1" applyAlignment="1">
      <alignment horizontal="center" vertical="center"/>
    </xf>
    <xf numFmtId="164" fontId="59" fillId="13" borderId="126" xfId="0" applyNumberFormat="1" applyFont="1" applyFill="1" applyBorder="1" applyAlignment="1">
      <alignment horizontal="center" vertical="top"/>
    </xf>
    <xf numFmtId="164" fontId="111" fillId="13" borderId="129" xfId="0" applyNumberFormat="1" applyFont="1" applyFill="1" applyBorder="1" applyAlignment="1">
      <alignment horizontal="center" vertical="top"/>
    </xf>
    <xf numFmtId="164" fontId="111" fillId="13" borderId="154" xfId="0" applyNumberFormat="1" applyFont="1" applyFill="1" applyBorder="1" applyAlignment="1">
      <alignment horizontal="center" vertical="top"/>
    </xf>
    <xf numFmtId="0" fontId="111" fillId="0" borderId="21" xfId="0" applyFont="1" applyBorder="1" applyAlignment="1">
      <alignment horizontal="left" vertical="top" wrapText="1"/>
    </xf>
    <xf numFmtId="0" fontId="53" fillId="0" borderId="14" xfId="0" applyFont="1" applyBorder="1" applyAlignment="1">
      <alignment horizontal="left" vertical="top" wrapText="1"/>
    </xf>
    <xf numFmtId="0" fontId="53" fillId="0" borderId="21" xfId="0" applyFont="1" applyBorder="1" applyAlignment="1">
      <alignment vertical="top" wrapText="1"/>
    </xf>
    <xf numFmtId="0" fontId="55" fillId="0" borderId="14" xfId="0" applyFont="1" applyBorder="1" applyAlignment="1">
      <alignment wrapText="1"/>
    </xf>
    <xf numFmtId="0" fontId="111" fillId="0" borderId="129" xfId="0" applyNumberFormat="1" applyFont="1" applyBorder="1" applyAlignment="1">
      <alignment horizontal="left" vertical="center" wrapText="1"/>
    </xf>
    <xf numFmtId="0" fontId="55" fillId="0" borderId="127" xfId="0" applyFont="1" applyBorder="1" applyAlignment="1">
      <alignment horizontal="left" vertical="center" wrapText="1"/>
    </xf>
    <xf numFmtId="0" fontId="111" fillId="0" borderId="0" xfId="0" applyNumberFormat="1" applyFont="1" applyBorder="1" applyAlignment="1">
      <alignment horizontal="left" vertical="center" wrapText="1"/>
    </xf>
    <xf numFmtId="0" fontId="53" fillId="0" borderId="18" xfId="0" applyFont="1" applyBorder="1" applyAlignment="1">
      <alignment vertical="center" wrapText="1"/>
    </xf>
    <xf numFmtId="0" fontId="111" fillId="0" borderId="21" xfId="0" applyNumberFormat="1" applyFont="1" applyBorder="1" applyAlignment="1">
      <alignment horizontal="left" vertical="center" wrapText="1"/>
    </xf>
    <xf numFmtId="0" fontId="53" fillId="0" borderId="14" xfId="0" applyFont="1" applyBorder="1" applyAlignment="1"/>
    <xf numFmtId="0" fontId="63" fillId="0" borderId="0" xfId="3" applyNumberFormat="1" applyFont="1" applyAlignment="1" applyProtection="1">
      <alignment horizontal="center" vertical="center"/>
    </xf>
    <xf numFmtId="0" fontId="53" fillId="0" borderId="147" xfId="3" applyNumberFormat="1" applyFont="1" applyBorder="1" applyProtection="1"/>
    <xf numFmtId="0" fontId="53" fillId="0" borderId="148" xfId="3" applyNumberFormat="1" applyFont="1" applyBorder="1" applyProtection="1"/>
    <xf numFmtId="0" fontId="63" fillId="0" borderId="5" xfId="3" applyNumberFormat="1" applyFont="1" applyBorder="1" applyAlignment="1" applyProtection="1">
      <alignment horizontal="left" vertical="center" indent="1"/>
    </xf>
    <xf numFmtId="0" fontId="63" fillId="0" borderId="0" xfId="3" applyNumberFormat="1" applyFont="1" applyBorder="1" applyAlignment="1" applyProtection="1">
      <alignment horizontal="left" vertical="center" indent="1"/>
    </xf>
    <xf numFmtId="0" fontId="63" fillId="0" borderId="40" xfId="3" applyNumberFormat="1" applyFont="1" applyBorder="1" applyAlignment="1" applyProtection="1">
      <alignment horizontal="left" vertical="center" indent="1"/>
    </xf>
    <xf numFmtId="0" fontId="63" fillId="0" borderId="5" xfId="3" applyNumberFormat="1" applyFont="1" applyBorder="1" applyAlignment="1" applyProtection="1">
      <alignment horizontal="left" indent="1"/>
    </xf>
    <xf numFmtId="0" fontId="63" fillId="0" borderId="0" xfId="3" applyNumberFormat="1" applyFont="1" applyBorder="1" applyAlignment="1" applyProtection="1">
      <alignment horizontal="left" indent="1"/>
    </xf>
    <xf numFmtId="0" fontId="63" fillId="0" borderId="40" xfId="3" applyNumberFormat="1" applyFont="1" applyBorder="1" applyAlignment="1" applyProtection="1">
      <alignment horizontal="left" indent="1"/>
    </xf>
    <xf numFmtId="0" fontId="55" fillId="0" borderId="50" xfId="3" applyNumberFormat="1" applyFont="1" applyBorder="1" applyProtection="1"/>
    <xf numFmtId="0" fontId="55" fillId="0" borderId="9" xfId="3" applyNumberFormat="1" applyFont="1" applyBorder="1" applyProtection="1"/>
    <xf numFmtId="0" fontId="55" fillId="0" borderId="59" xfId="3" applyNumberFormat="1" applyFont="1" applyBorder="1" applyProtection="1"/>
    <xf numFmtId="0" fontId="63" fillId="0" borderId="50" xfId="3" applyNumberFormat="1" applyFont="1" applyBorder="1" applyAlignment="1" applyProtection="1"/>
    <xf numFmtId="0" fontId="63" fillId="0" borderId="9" xfId="3" applyFont="1" applyBorder="1" applyAlignment="1" applyProtection="1"/>
    <xf numFmtId="0" fontId="63" fillId="0" borderId="59" xfId="3" applyFont="1" applyBorder="1" applyAlignment="1" applyProtection="1"/>
    <xf numFmtId="0" fontId="81" fillId="0" borderId="5" xfId="3" applyNumberFormat="1" applyFont="1" applyBorder="1" applyAlignment="1" applyProtection="1"/>
    <xf numFmtId="0" fontId="81" fillId="0" borderId="0" xfId="3" applyFont="1" applyBorder="1" applyAlignment="1" applyProtection="1"/>
    <xf numFmtId="0" fontId="81" fillId="0" borderId="40" xfId="3" applyFont="1" applyBorder="1" applyAlignment="1" applyProtection="1"/>
    <xf numFmtId="0" fontId="63" fillId="0" borderId="148" xfId="3" applyNumberFormat="1" applyFont="1" applyBorder="1" applyAlignment="1" applyProtection="1">
      <alignment horizontal="left" indent="1"/>
      <protection locked="0"/>
    </xf>
    <xf numFmtId="0" fontId="63" fillId="0" borderId="148" xfId="3" applyFont="1" applyBorder="1" applyAlignment="1" applyProtection="1">
      <alignment horizontal="left" indent="1"/>
      <protection locked="0"/>
    </xf>
    <xf numFmtId="0" fontId="63" fillId="0" borderId="149" xfId="3" applyFont="1" applyBorder="1" applyAlignment="1" applyProtection="1">
      <alignment horizontal="left" indent="1"/>
      <protection locked="0"/>
    </xf>
    <xf numFmtId="0" fontId="55" fillId="0" borderId="0" xfId="3" applyFont="1" applyAlignment="1">
      <alignment horizontal="center" vertical="center"/>
    </xf>
    <xf numFmtId="0" fontId="63" fillId="0" borderId="50" xfId="3" applyNumberFormat="1" applyFont="1" applyBorder="1" applyAlignment="1" applyProtection="1">
      <alignment horizontal="left" indent="1"/>
    </xf>
    <xf numFmtId="0" fontId="63" fillId="0" borderId="9" xfId="3" applyFont="1" applyBorder="1" applyAlignment="1" applyProtection="1">
      <alignment horizontal="left" indent="1"/>
    </xf>
    <xf numFmtId="0" fontId="63" fillId="0" borderId="59" xfId="3" applyFont="1" applyBorder="1" applyAlignment="1" applyProtection="1">
      <alignment horizontal="left" indent="1"/>
    </xf>
    <xf numFmtId="165" fontId="63" fillId="0" borderId="50" xfId="3" applyNumberFormat="1" applyFont="1" applyBorder="1" applyAlignment="1" applyProtection="1">
      <alignment horizontal="left" indent="1"/>
    </xf>
    <xf numFmtId="165" fontId="63" fillId="0" borderId="59" xfId="3" applyNumberFormat="1" applyFont="1" applyBorder="1" applyAlignment="1" applyProtection="1">
      <alignment horizontal="left" indent="1"/>
    </xf>
    <xf numFmtId="0" fontId="63" fillId="0" borderId="59" xfId="3" applyNumberFormat="1" applyFont="1" applyBorder="1" applyAlignment="1" applyProtection="1">
      <alignment horizontal="left" indent="1"/>
    </xf>
    <xf numFmtId="0" fontId="63" fillId="0" borderId="5" xfId="3" applyFont="1" applyBorder="1" applyAlignment="1" applyProtection="1"/>
    <xf numFmtId="0" fontId="63" fillId="0" borderId="0" xfId="3" applyFont="1" applyBorder="1" applyAlignment="1" applyProtection="1"/>
    <xf numFmtId="0" fontId="63" fillId="0" borderId="40" xfId="3" applyFont="1" applyBorder="1" applyAlignment="1" applyProtection="1"/>
    <xf numFmtId="0" fontId="63" fillId="0" borderId="0" xfId="3" applyNumberFormat="1" applyFont="1" applyAlignment="1" applyProtection="1">
      <alignment horizontal="center"/>
    </xf>
    <xf numFmtId="0" fontId="63" fillId="0" borderId="50" xfId="3" applyNumberFormat="1" applyFont="1" applyBorder="1" applyAlignment="1" applyProtection="1">
      <alignment horizontal="left" indent="1"/>
      <protection locked="0"/>
    </xf>
    <xf numFmtId="0" fontId="63" fillId="0" borderId="9" xfId="3" applyFont="1" applyBorder="1" applyAlignment="1">
      <alignment horizontal="left" indent="1"/>
    </xf>
    <xf numFmtId="0" fontId="63" fillId="0" borderId="59" xfId="3" applyFont="1" applyBorder="1" applyAlignment="1">
      <alignment horizontal="left" indent="1"/>
    </xf>
    <xf numFmtId="0" fontId="63" fillId="0" borderId="5" xfId="3" applyNumberFormat="1" applyFont="1" applyBorder="1" applyAlignment="1" applyProtection="1">
      <alignment horizontal="left" indent="1"/>
      <protection locked="0"/>
    </xf>
    <xf numFmtId="0" fontId="63" fillId="0" borderId="0" xfId="3" applyFont="1" applyBorder="1" applyAlignment="1">
      <alignment horizontal="left" indent="1"/>
    </xf>
    <xf numFmtId="0" fontId="63" fillId="0" borderId="40" xfId="3" applyFont="1" applyBorder="1" applyAlignment="1">
      <alignment horizontal="left" indent="1"/>
    </xf>
    <xf numFmtId="0" fontId="63" fillId="0" borderId="0" xfId="3" applyFont="1" applyBorder="1" applyAlignment="1" applyProtection="1">
      <alignment horizontal="left" indent="1"/>
    </xf>
    <xf numFmtId="0" fontId="63" fillId="0" borderId="40" xfId="3" applyFont="1" applyBorder="1" applyAlignment="1" applyProtection="1">
      <alignment horizontal="left" indent="1"/>
    </xf>
    <xf numFmtId="0" fontId="55" fillId="0" borderId="50" xfId="3" applyNumberFormat="1" applyFont="1" applyBorder="1" applyAlignment="1" applyProtection="1">
      <alignment horizontal="left" vertical="center" indent="1"/>
    </xf>
    <xf numFmtId="0" fontId="55" fillId="0" borderId="9" xfId="3" applyFont="1" applyBorder="1" applyAlignment="1" applyProtection="1">
      <alignment horizontal="left" vertical="center" indent="1"/>
    </xf>
    <xf numFmtId="0" fontId="55" fillId="0" borderId="59" xfId="3" applyFont="1" applyBorder="1" applyAlignment="1" applyProtection="1">
      <alignment horizontal="left" vertical="center" indent="1"/>
    </xf>
    <xf numFmtId="0" fontId="63" fillId="0" borderId="5" xfId="3" applyNumberFormat="1" applyFont="1" applyBorder="1" applyAlignment="1" applyProtection="1"/>
    <xf numFmtId="0" fontId="52" fillId="0" borderId="0" xfId="3" applyFont="1" applyAlignment="1">
      <alignment horizontal="center" vertical="center"/>
    </xf>
    <xf numFmtId="174" fontId="52" fillId="0" borderId="0" xfId="3" applyNumberFormat="1" applyFont="1" applyAlignment="1">
      <alignment horizontal="center" vertical="center"/>
    </xf>
    <xf numFmtId="174" fontId="55" fillId="0" borderId="0" xfId="3" applyNumberFormat="1" applyFont="1" applyAlignment="1">
      <alignment horizontal="center" vertical="center"/>
    </xf>
    <xf numFmtId="0" fontId="55" fillId="0" borderId="69" xfId="3" applyFont="1" applyBorder="1" applyAlignment="1" applyProtection="1">
      <protection locked="0"/>
    </xf>
    <xf numFmtId="0" fontId="63" fillId="0" borderId="0" xfId="3" applyFont="1" applyAlignment="1" applyProtection="1">
      <alignment horizontal="center" vertical="center"/>
    </xf>
    <xf numFmtId="174" fontId="63" fillId="0" borderId="0" xfId="3" applyNumberFormat="1" applyFont="1" applyAlignment="1" applyProtection="1">
      <alignment horizontal="center" vertical="center"/>
    </xf>
    <xf numFmtId="0" fontId="55" fillId="0" borderId="69" xfId="3" applyFont="1" applyBorder="1" applyAlignment="1" applyProtection="1">
      <alignment horizontal="left"/>
      <protection locked="0"/>
    </xf>
    <xf numFmtId="0" fontId="63" fillId="0" borderId="0" xfId="3" quotePrefix="1" applyFont="1" applyAlignment="1" applyProtection="1">
      <alignment horizontal="center" vertical="center"/>
    </xf>
    <xf numFmtId="0" fontId="60" fillId="0" borderId="0" xfId="3" applyFont="1" applyAlignment="1" applyProtection="1">
      <alignment horizontal="left" vertical="center" wrapText="1"/>
    </xf>
    <xf numFmtId="3" fontId="53" fillId="0" borderId="77" xfId="3" applyNumberFormat="1" applyFont="1" applyBorder="1" applyAlignment="1" applyProtection="1">
      <alignment horizontal="right" indent="1"/>
      <protection locked="0"/>
    </xf>
    <xf numFmtId="0" fontId="53" fillId="0" borderId="0" xfId="3" applyFont="1" applyBorder="1" applyAlignment="1" applyProtection="1">
      <alignment vertical="center" wrapText="1"/>
      <protection locked="0"/>
    </xf>
    <xf numFmtId="5" fontId="63" fillId="0" borderId="150" xfId="3" applyNumberFormat="1" applyFont="1" applyBorder="1" applyAlignment="1" applyProtection="1">
      <protection locked="0"/>
    </xf>
    <xf numFmtId="0" fontId="63" fillId="0" borderId="151" xfId="3" applyFont="1" applyBorder="1" applyAlignment="1" applyProtection="1">
      <protection locked="0"/>
    </xf>
    <xf numFmtId="0" fontId="60" fillId="0" borderId="0" xfId="3" applyFont="1" applyBorder="1" applyAlignment="1" applyProtection="1">
      <alignment horizontal="left" vertical="top" wrapText="1"/>
    </xf>
    <xf numFmtId="0" fontId="52" fillId="0" borderId="0" xfId="3" applyFont="1" applyAlignment="1" applyProtection="1">
      <alignment horizontal="center"/>
    </xf>
    <xf numFmtId="0" fontId="52" fillId="0" borderId="78" xfId="3" applyFont="1" applyBorder="1" applyAlignment="1" applyProtection="1">
      <alignment horizontal="center"/>
    </xf>
    <xf numFmtId="0" fontId="53" fillId="0" borderId="0" xfId="3" applyFont="1" applyAlignment="1" applyProtection="1">
      <alignment horizontal="left" vertical="center" wrapText="1"/>
      <protection locked="0"/>
    </xf>
    <xf numFmtId="0" fontId="63" fillId="0" borderId="0" xfId="3" applyNumberFormat="1" applyFont="1" applyBorder="1" applyAlignment="1" applyProtection="1">
      <alignment horizontal="center"/>
    </xf>
    <xf numFmtId="165" fontId="63" fillId="0" borderId="0" xfId="3" applyNumberFormat="1" applyFont="1" applyAlignment="1" applyProtection="1">
      <alignment horizontal="center" vertical="center"/>
    </xf>
    <xf numFmtId="0" fontId="52" fillId="0" borderId="0" xfId="3" applyFont="1" applyAlignment="1" applyProtection="1">
      <alignment horizontal="center" vertical="center" readingOrder="1"/>
    </xf>
    <xf numFmtId="0" fontId="52" fillId="0" borderId="0" xfId="3" applyFont="1" applyAlignment="1" applyProtection="1">
      <alignment horizontal="center" vertical="center"/>
    </xf>
    <xf numFmtId="0" fontId="63" fillId="0" borderId="0" xfId="3" applyNumberFormat="1" applyFont="1" applyAlignment="1">
      <alignment horizontal="center"/>
    </xf>
    <xf numFmtId="165" fontId="52" fillId="0" borderId="0" xfId="3" applyNumberFormat="1" applyFont="1" applyAlignment="1" applyProtection="1">
      <alignment horizontal="center" vertical="center"/>
    </xf>
    <xf numFmtId="0" fontId="52" fillId="0" borderId="0" xfId="3" applyNumberFormat="1" applyFont="1" applyAlignment="1" applyProtection="1">
      <alignment horizontal="center" vertical="center"/>
    </xf>
    <xf numFmtId="0" fontId="62" fillId="0" borderId="150" xfId="3" applyFont="1" applyBorder="1" applyAlignment="1" applyProtection="1">
      <alignment horizontal="center" vertical="center"/>
      <protection locked="0"/>
    </xf>
    <xf numFmtId="0" fontId="62" fillId="0" borderId="76" xfId="3" applyFont="1" applyBorder="1" applyAlignment="1" applyProtection="1">
      <alignment horizontal="center" vertical="center"/>
      <protection locked="0"/>
    </xf>
    <xf numFmtId="0" fontId="62" fillId="0" borderId="151" xfId="3" applyFont="1" applyBorder="1" applyAlignment="1" applyProtection="1">
      <alignment horizontal="center" vertical="center"/>
      <protection locked="0"/>
    </xf>
    <xf numFmtId="6" fontId="60" fillId="0" borderId="77" xfId="3" applyNumberFormat="1" applyFont="1" applyBorder="1" applyAlignment="1" applyProtection="1">
      <alignment horizontal="right" vertical="center"/>
      <protection locked="0"/>
    </xf>
    <xf numFmtId="6" fontId="60" fillId="0" borderId="150" xfId="3" applyNumberFormat="1" applyFont="1" applyBorder="1" applyProtection="1">
      <protection locked="0"/>
    </xf>
    <xf numFmtId="6" fontId="60" fillId="0" borderId="151" xfId="3" applyNumberFormat="1" applyFont="1" applyBorder="1" applyProtection="1">
      <protection locked="0"/>
    </xf>
    <xf numFmtId="170" fontId="55" fillId="0" borderId="9" xfId="3" applyNumberFormat="1" applyFont="1" applyBorder="1" applyAlignment="1" applyProtection="1">
      <alignment horizontal="center"/>
      <protection locked="0"/>
    </xf>
    <xf numFmtId="0" fontId="60" fillId="0" borderId="150" xfId="3" applyFont="1" applyBorder="1" applyAlignment="1" applyProtection="1">
      <alignment horizontal="left" vertical="center"/>
      <protection locked="0"/>
    </xf>
    <xf numFmtId="0" fontId="60" fillId="0" borderId="76" xfId="3" applyFont="1" applyBorder="1" applyAlignment="1" applyProtection="1">
      <alignment horizontal="left" vertical="center"/>
      <protection locked="0"/>
    </xf>
    <xf numFmtId="0" fontId="60" fillId="0" borderId="151" xfId="3" applyFont="1" applyBorder="1" applyAlignment="1" applyProtection="1">
      <alignment horizontal="left" vertical="center"/>
      <protection locked="0"/>
    </xf>
    <xf numFmtId="38" fontId="60" fillId="0" borderId="77" xfId="3" applyNumberFormat="1" applyFont="1" applyBorder="1" applyAlignment="1" applyProtection="1">
      <alignment horizontal="right" vertical="center"/>
      <protection locked="0"/>
    </xf>
    <xf numFmtId="0" fontId="63" fillId="0" borderId="0" xfId="3" applyNumberFormat="1" applyFont="1" applyBorder="1" applyAlignment="1" applyProtection="1">
      <alignment horizontal="center" vertical="center" wrapText="1"/>
    </xf>
    <xf numFmtId="0" fontId="55" fillId="0" borderId="0" xfId="3" applyNumberFormat="1" applyFont="1" applyAlignment="1">
      <alignment horizontal="center" vertical="center" wrapText="1"/>
    </xf>
    <xf numFmtId="165" fontId="63" fillId="0" borderId="0" xfId="3" applyNumberFormat="1" applyFont="1" applyBorder="1" applyAlignment="1" applyProtection="1">
      <alignment horizontal="center" vertical="center" wrapText="1"/>
    </xf>
    <xf numFmtId="0" fontId="55" fillId="0" borderId="0" xfId="3" applyFont="1" applyAlignment="1">
      <alignment horizontal="center" vertical="center" wrapText="1"/>
    </xf>
    <xf numFmtId="169" fontId="52" fillId="0" borderId="0" xfId="3" applyNumberFormat="1" applyFont="1" applyAlignment="1" applyProtection="1">
      <alignment horizontal="center" vertical="center" wrapText="1"/>
    </xf>
    <xf numFmtId="0" fontId="53" fillId="0" borderId="0" xfId="3" applyFont="1" applyAlignment="1">
      <alignment horizontal="center" vertical="center" wrapText="1"/>
    </xf>
    <xf numFmtId="0" fontId="55" fillId="0" borderId="9" xfId="3" applyFont="1" applyBorder="1" applyAlignment="1" applyProtection="1">
      <alignment horizontal="center"/>
      <protection locked="0"/>
    </xf>
    <xf numFmtId="0" fontId="55" fillId="0" borderId="74" xfId="3" applyFont="1" applyBorder="1" applyAlignment="1" applyProtection="1">
      <alignment horizontal="center"/>
      <protection locked="0"/>
    </xf>
    <xf numFmtId="0" fontId="60" fillId="0" borderId="150" xfId="3" applyFont="1" applyBorder="1" applyAlignment="1" applyProtection="1">
      <alignment horizontal="center"/>
    </xf>
    <xf numFmtId="0" fontId="60" fillId="0" borderId="76" xfId="3" applyFont="1" applyBorder="1" applyAlignment="1" applyProtection="1">
      <alignment horizontal="center"/>
    </xf>
    <xf numFmtId="0" fontId="60" fillId="0" borderId="151" xfId="3" applyFont="1" applyBorder="1" applyAlignment="1" applyProtection="1">
      <alignment horizontal="center"/>
    </xf>
    <xf numFmtId="38" fontId="60" fillId="0" borderId="150" xfId="3" applyNumberFormat="1" applyFont="1" applyBorder="1" applyAlignment="1" applyProtection="1">
      <alignment horizontal="right" vertical="center"/>
      <protection locked="0"/>
    </xf>
    <xf numFmtId="38" fontId="60" fillId="0" borderId="76" xfId="3" applyNumberFormat="1" applyFont="1" applyBorder="1" applyAlignment="1" applyProtection="1">
      <alignment horizontal="right" vertical="center"/>
      <protection locked="0"/>
    </xf>
    <xf numFmtId="38" fontId="60" fillId="0" borderId="151" xfId="3" applyNumberFormat="1" applyFont="1" applyBorder="1" applyAlignment="1" applyProtection="1">
      <alignment horizontal="right" vertical="center"/>
      <protection locked="0"/>
    </xf>
    <xf numFmtId="0" fontId="55" fillId="0" borderId="0" xfId="3" applyFont="1" applyBorder="1" applyAlignment="1" applyProtection="1">
      <alignment horizontal="left" vertical="top" wrapText="1"/>
      <protection locked="0"/>
    </xf>
    <xf numFmtId="0" fontId="55" fillId="0" borderId="0" xfId="3" applyFont="1" applyAlignment="1" applyProtection="1">
      <alignment horizontal="left" vertical="top" wrapText="1"/>
      <protection locked="0"/>
    </xf>
    <xf numFmtId="0" fontId="52" fillId="0" borderId="0" xfId="3" applyFont="1" applyAlignment="1" applyProtection="1">
      <alignment horizontal="center" vertical="center" wrapText="1"/>
    </xf>
    <xf numFmtId="0" fontId="52" fillId="0" borderId="0" xfId="3" applyFont="1" applyBorder="1" applyAlignment="1" applyProtection="1">
      <alignment horizontal="center" vertical="center" wrapText="1"/>
    </xf>
    <xf numFmtId="0" fontId="55" fillId="0" borderId="0" xfId="3" applyFont="1" applyBorder="1" applyAlignment="1">
      <alignment horizontal="center" vertical="center" wrapText="1"/>
    </xf>
    <xf numFmtId="8" fontId="55" fillId="0" borderId="0" xfId="3" applyNumberFormat="1" applyFont="1" applyAlignment="1" applyProtection="1">
      <alignment horizontal="left" vertical="top" wrapText="1"/>
      <protection locked="0"/>
    </xf>
    <xf numFmtId="0" fontId="63" fillId="0" borderId="74" xfId="3" applyNumberFormat="1" applyFont="1" applyBorder="1" applyAlignment="1" applyProtection="1">
      <alignment horizontal="center"/>
      <protection locked="0"/>
    </xf>
    <xf numFmtId="0" fontId="63" fillId="0" borderId="74" xfId="3" applyFont="1" applyBorder="1" applyAlignment="1" applyProtection="1">
      <alignment horizontal="center"/>
      <protection locked="0"/>
    </xf>
    <xf numFmtId="0" fontId="63" fillId="0" borderId="74" xfId="3" applyFont="1" applyBorder="1" applyAlignment="1" applyProtection="1">
      <alignment horizontal="center" vertical="center"/>
      <protection locked="0"/>
    </xf>
    <xf numFmtId="0" fontId="52" fillId="0" borderId="0" xfId="3" applyNumberFormat="1" applyFont="1" applyBorder="1" applyAlignment="1" applyProtection="1">
      <alignment horizontal="center" vertical="center" wrapText="1"/>
    </xf>
    <xf numFmtId="165" fontId="52" fillId="0" borderId="0" xfId="3" applyNumberFormat="1" applyFont="1" applyBorder="1" applyAlignment="1" applyProtection="1">
      <alignment horizontal="center" vertical="center" wrapText="1"/>
    </xf>
    <xf numFmtId="0" fontId="52" fillId="0" borderId="145" xfId="3" applyFont="1" applyBorder="1" applyAlignment="1" applyProtection="1">
      <alignment horizontal="center" vertical="center" wrapText="1"/>
    </xf>
    <xf numFmtId="0" fontId="52" fillId="0" borderId="0" xfId="3" applyNumberFormat="1" applyFont="1" applyAlignment="1" applyProtection="1">
      <alignment horizontal="center" vertical="center" wrapText="1"/>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1</xdr:col>
          <xdr:colOff>790575</xdr:colOff>
          <xdr:row>4</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0</xdr:col>
          <xdr:colOff>0</xdr:colOff>
          <xdr:row>5</xdr:row>
          <xdr:rowOff>0</xdr:rowOff>
        </xdr:from>
        <xdr:to>
          <xdr:col>1</xdr:col>
          <xdr:colOff>790575</xdr:colOff>
          <xdr:row>9</xdr:row>
          <xdr:rowOff>38100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1162050</xdr:colOff>
          <xdr:row>0</xdr:row>
          <xdr:rowOff>85725</xdr:rowOff>
        </xdr:from>
        <xdr:to>
          <xdr:col>1</xdr:col>
          <xdr:colOff>2076450</xdr:colOff>
          <xdr:row>4</xdr:row>
          <xdr:rowOff>123825</xdr:rowOff>
        </xdr:to>
        <xdr:sp macro="" textlink="">
          <xdr:nvSpPr>
            <xdr:cNvPr id="35843" name="Object 3" hidden="1">
              <a:extLst>
                <a:ext uri="{63B3BB69-23CF-44E3-9099-C40C66FF867C}">
                  <a14:compatExt spid="_x0000_s35843"/>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8" Type="http://schemas.openxmlformats.org/officeDocument/2006/relationships/package" Target="../embeddings/Microsoft_Word_Document.docx"/><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 Id="rId9" Type="http://schemas.openxmlformats.org/officeDocument/2006/relationships/image" Target="../media/image3.emf"/></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8" sqref="A18"/>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34" t="s">
        <v>425</v>
      </c>
      <c r="J1" s="2035"/>
      <c r="K1" s="2035"/>
      <c r="L1" s="2035"/>
      <c r="M1" s="2035"/>
      <c r="N1" s="2035"/>
      <c r="O1" s="2035"/>
      <c r="P1" s="2035"/>
      <c r="Q1" s="2035"/>
      <c r="R1" s="2035"/>
      <c r="S1" s="2035"/>
    </row>
    <row r="2" spans="1:28" ht="12" customHeight="1" x14ac:dyDescent="0.2">
      <c r="A2" s="47" t="s">
        <v>1684</v>
      </c>
      <c r="D2" s="48"/>
      <c r="I2" s="2036" t="s">
        <v>1036</v>
      </c>
      <c r="J2" s="2035"/>
      <c r="K2" s="2035"/>
      <c r="L2" s="2035"/>
      <c r="M2" s="2035"/>
      <c r="N2" s="2035"/>
      <c r="O2" s="2035"/>
      <c r="P2" s="2035"/>
      <c r="Q2" s="2035"/>
      <c r="R2" s="2035"/>
      <c r="S2" s="2035"/>
    </row>
    <row r="3" spans="1:28" ht="12" customHeight="1" x14ac:dyDescent="0.2">
      <c r="A3" s="155" t="s">
        <v>1685</v>
      </c>
      <c r="B3" s="156"/>
      <c r="C3" s="156"/>
      <c r="D3" s="157"/>
      <c r="I3" s="2036" t="s">
        <v>54</v>
      </c>
      <c r="J3" s="2035"/>
      <c r="K3" s="2035"/>
      <c r="L3" s="2035"/>
      <c r="M3" s="2035"/>
      <c r="N3" s="2035"/>
      <c r="O3" s="2035"/>
      <c r="P3" s="2035"/>
      <c r="Q3" s="2035"/>
      <c r="R3" s="2035"/>
      <c r="S3" s="2035"/>
    </row>
    <row r="4" spans="1:28" ht="12" customHeight="1" x14ac:dyDescent="0.2">
      <c r="A4" s="37"/>
      <c r="I4" s="2036" t="s">
        <v>545</v>
      </c>
      <c r="J4" s="2035"/>
      <c r="K4" s="2035"/>
      <c r="L4" s="2035"/>
      <c r="M4" s="2035"/>
      <c r="N4" s="2035"/>
      <c r="O4" s="2035"/>
      <c r="P4" s="2035"/>
      <c r="Q4" s="2035"/>
      <c r="R4" s="2035"/>
      <c r="S4" s="2035"/>
    </row>
    <row r="5" spans="1:28" ht="14.1" customHeight="1" x14ac:dyDescent="0.2">
      <c r="B5" s="104" t="s">
        <v>2077</v>
      </c>
      <c r="C5" s="26" t="s">
        <v>966</v>
      </c>
      <c r="D5" s="84"/>
      <c r="E5" s="84"/>
      <c r="H5" s="38"/>
      <c r="I5" s="2043" t="s">
        <v>701</v>
      </c>
      <c r="J5" s="1988"/>
      <c r="K5" s="1988"/>
      <c r="L5" s="1988"/>
      <c r="M5" s="1988"/>
      <c r="N5" s="1988"/>
      <c r="O5" s="1988"/>
      <c r="P5" s="1988"/>
      <c r="Q5" s="1988"/>
      <c r="R5" s="1988"/>
      <c r="S5" s="1988"/>
    </row>
    <row r="6" spans="1:28" ht="14.1" customHeight="1" x14ac:dyDescent="0.2">
      <c r="B6" s="104"/>
      <c r="C6" s="26" t="s">
        <v>967</v>
      </c>
      <c r="D6" s="84"/>
      <c r="E6" s="84"/>
      <c r="I6" s="2042" t="s">
        <v>938</v>
      </c>
      <c r="J6" s="1988"/>
      <c r="K6" s="1988"/>
      <c r="L6" s="1988"/>
      <c r="M6" s="1988"/>
      <c r="N6" s="1988"/>
      <c r="O6" s="1988"/>
      <c r="P6" s="1988"/>
      <c r="Q6" s="1988"/>
      <c r="R6" s="1988"/>
      <c r="S6" s="1988"/>
    </row>
    <row r="7" spans="1:28" ht="12.2" customHeight="1" x14ac:dyDescent="0.2">
      <c r="I7" s="2037">
        <v>43281</v>
      </c>
      <c r="J7" s="2038"/>
      <c r="K7" s="2038"/>
      <c r="L7" s="2038"/>
      <c r="M7" s="2038"/>
      <c r="N7" s="2038"/>
      <c r="O7" s="2038"/>
      <c r="P7" s="2038"/>
      <c r="Q7" s="2038"/>
      <c r="R7" s="2038"/>
      <c r="S7" s="2038"/>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39" t="s">
        <v>695</v>
      </c>
      <c r="J9" s="2040"/>
      <c r="K9" s="2040"/>
      <c r="L9" s="2040"/>
      <c r="M9" s="2040"/>
      <c r="N9" s="2040"/>
      <c r="O9" s="2040"/>
      <c r="P9" s="2040"/>
      <c r="Q9" s="2040"/>
      <c r="R9" s="2040"/>
      <c r="S9" s="2041"/>
      <c r="T9" s="1984" t="s">
        <v>554</v>
      </c>
      <c r="U9" s="1985"/>
      <c r="V9" s="1985"/>
      <c r="W9" s="1985"/>
      <c r="X9" s="1985"/>
      <c r="Y9" s="1985"/>
      <c r="Z9" s="1985"/>
      <c r="AA9" s="1986"/>
    </row>
    <row r="10" spans="1:28" ht="13.5" customHeight="1" x14ac:dyDescent="0.2">
      <c r="A10" s="1993" t="s">
        <v>696</v>
      </c>
      <c r="B10" s="1994"/>
      <c r="C10" s="1994"/>
      <c r="D10" s="1994"/>
      <c r="E10" s="1994"/>
      <c r="F10" s="1994"/>
      <c r="G10" s="1994"/>
      <c r="H10" s="1995"/>
      <c r="I10" s="29"/>
      <c r="J10" s="30"/>
      <c r="K10" s="28"/>
      <c r="R10" s="30"/>
      <c r="S10" s="30"/>
      <c r="T10" s="1987"/>
      <c r="U10" s="1988"/>
      <c r="V10" s="1988"/>
      <c r="W10" s="1988"/>
      <c r="X10" s="1988"/>
      <c r="Y10" s="1988"/>
      <c r="Z10" s="1988"/>
      <c r="AA10" s="1989"/>
    </row>
    <row r="11" spans="1:28" ht="14.25" customHeight="1" x14ac:dyDescent="0.2">
      <c r="A11" s="1996" t="s">
        <v>1012</v>
      </c>
      <c r="B11" s="1997"/>
      <c r="C11" s="1997"/>
      <c r="D11" s="1997"/>
      <c r="E11" s="1997"/>
      <c r="F11" s="1997"/>
      <c r="G11" s="1997"/>
      <c r="H11" s="1998"/>
      <c r="I11" s="27"/>
      <c r="J11" s="74"/>
      <c r="K11" s="27"/>
      <c r="O11" s="148" t="s">
        <v>2077</v>
      </c>
      <c r="P11" s="100" t="s">
        <v>210</v>
      </c>
      <c r="Q11" s="30"/>
      <c r="R11" s="28"/>
      <c r="S11" s="27"/>
      <c r="T11" s="1990"/>
      <c r="U11" s="1991"/>
      <c r="V11" s="1991"/>
      <c r="W11" s="1991"/>
      <c r="X11" s="1991"/>
      <c r="Y11" s="1991"/>
      <c r="Z11" s="1991"/>
      <c r="AA11" s="1992"/>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04">
        <v>20076001026</v>
      </c>
      <c r="B13" s="2005"/>
      <c r="C13" s="2005"/>
      <c r="D13" s="2005"/>
      <c r="E13" s="2005"/>
      <c r="F13" s="2005"/>
      <c r="G13" s="2005"/>
      <c r="H13" s="2006"/>
      <c r="I13" s="31"/>
      <c r="J13" s="30"/>
      <c r="K13" s="28"/>
      <c r="L13" s="30"/>
      <c r="M13" s="30"/>
      <c r="N13" s="30"/>
      <c r="O13" s="30"/>
      <c r="P13" s="30"/>
      <c r="Q13" s="30"/>
      <c r="R13" s="30"/>
      <c r="S13" s="30"/>
      <c r="T13" s="2009" t="s">
        <v>2078</v>
      </c>
      <c r="U13" s="2010"/>
      <c r="V13" s="2010"/>
      <c r="W13" s="2010"/>
      <c r="X13" s="2010"/>
      <c r="Y13" s="2011"/>
      <c r="Z13" s="2011"/>
      <c r="AA13" s="2012"/>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02" t="s">
        <v>2079</v>
      </c>
      <c r="B15" s="2007"/>
      <c r="C15" s="2007"/>
      <c r="D15" s="2007"/>
      <c r="E15" s="2007"/>
      <c r="F15" s="2007"/>
      <c r="G15" s="2007"/>
      <c r="H15" s="2008"/>
      <c r="T15" s="1970" t="s">
        <v>2080</v>
      </c>
      <c r="U15" s="1971"/>
      <c r="V15" s="1971"/>
      <c r="W15" s="1971"/>
      <c r="X15" s="1971"/>
      <c r="Y15" s="2013"/>
      <c r="Z15" s="2013"/>
      <c r="AA15" s="2014"/>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1962" t="s">
        <v>2142</v>
      </c>
      <c r="B17" s="2032"/>
      <c r="C17" s="2032"/>
      <c r="D17" s="2032"/>
      <c r="E17" s="2032"/>
      <c r="F17" s="2032"/>
      <c r="G17" s="2032"/>
      <c r="H17" s="2033"/>
      <c r="T17" s="2019" t="s">
        <v>2081</v>
      </c>
      <c r="U17" s="2020"/>
      <c r="V17" s="2020"/>
      <c r="W17" s="2020"/>
      <c r="X17" s="2020"/>
      <c r="Y17" s="2020"/>
      <c r="Z17" s="2020"/>
      <c r="AA17" s="2021"/>
    </row>
    <row r="18" spans="1:27" ht="13.5" customHeight="1" x14ac:dyDescent="0.2">
      <c r="A18" s="85" t="s">
        <v>551</v>
      </c>
      <c r="B18" s="76"/>
      <c r="C18" s="72"/>
      <c r="D18" s="76"/>
      <c r="E18" s="76"/>
      <c r="F18" s="76"/>
      <c r="G18" s="76"/>
      <c r="H18" s="56"/>
      <c r="I18" s="2029" t="s">
        <v>697</v>
      </c>
      <c r="J18" s="2030"/>
      <c r="K18" s="2030"/>
      <c r="L18" s="2030"/>
      <c r="M18" s="2030"/>
      <c r="N18" s="2030"/>
      <c r="O18" s="2030"/>
      <c r="P18" s="2030"/>
      <c r="Q18" s="2030"/>
      <c r="R18" s="2030"/>
      <c r="S18" s="2031"/>
      <c r="T18" s="85" t="s">
        <v>735</v>
      </c>
      <c r="U18" s="51"/>
      <c r="V18" s="72"/>
      <c r="W18" s="50"/>
      <c r="X18" s="85" t="s">
        <v>284</v>
      </c>
      <c r="Y18" s="81"/>
      <c r="Z18" s="159" t="s">
        <v>698</v>
      </c>
      <c r="AA18" s="46"/>
    </row>
    <row r="19" spans="1:27" ht="13.5" customHeight="1" x14ac:dyDescent="0.2">
      <c r="A19" s="2002" t="s">
        <v>2082</v>
      </c>
      <c r="B19" s="2003"/>
      <c r="C19" s="2003"/>
      <c r="D19" s="2003"/>
      <c r="E19" s="2003"/>
      <c r="F19" s="2003"/>
      <c r="G19" s="2003"/>
      <c r="H19" s="2001"/>
      <c r="I19" s="30"/>
      <c r="J19" s="99"/>
      <c r="K19" s="40"/>
      <c r="L19" s="38"/>
      <c r="M19" s="112" t="s">
        <v>333</v>
      </c>
      <c r="P19" s="27"/>
      <c r="Q19" s="27"/>
      <c r="R19" s="27"/>
      <c r="S19" s="31"/>
      <c r="T19" s="2002" t="s">
        <v>2083</v>
      </c>
      <c r="U19" s="2000"/>
      <c r="V19" s="2000"/>
      <c r="W19" s="2001"/>
      <c r="X19" s="2017" t="s">
        <v>2084</v>
      </c>
      <c r="Y19" s="2018"/>
      <c r="Z19" s="2015">
        <v>62095</v>
      </c>
      <c r="AA19" s="2016"/>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99" t="s">
        <v>2085</v>
      </c>
      <c r="B21" s="2000"/>
      <c r="C21" s="2000"/>
      <c r="D21" s="2000"/>
      <c r="E21" s="2000"/>
      <c r="F21" s="2000"/>
      <c r="G21" s="2000"/>
      <c r="H21" s="2001"/>
      <c r="I21" s="2025" t="s">
        <v>699</v>
      </c>
      <c r="J21" s="1988"/>
      <c r="K21" s="1988"/>
      <c r="L21" s="1988"/>
      <c r="M21" s="1988"/>
      <c r="N21" s="1988"/>
      <c r="O21" s="1988"/>
      <c r="P21" s="1988"/>
      <c r="Q21" s="1988"/>
      <c r="R21" s="1988"/>
      <c r="S21" s="1989"/>
      <c r="T21" s="1967" t="s">
        <v>2086</v>
      </c>
      <c r="U21" s="1968"/>
      <c r="V21" s="1968"/>
      <c r="W21" s="1968"/>
      <c r="X21" s="1981" t="s">
        <v>2087</v>
      </c>
      <c r="Y21" s="1982"/>
      <c r="Z21" s="1982"/>
      <c r="AA21" s="1983"/>
    </row>
    <row r="22" spans="1:27" ht="13.5" customHeight="1" x14ac:dyDescent="0.2">
      <c r="A22" s="87" t="s">
        <v>552</v>
      </c>
      <c r="B22" s="59"/>
      <c r="C22" s="59"/>
      <c r="D22" s="59"/>
      <c r="E22" s="59"/>
      <c r="F22" s="59"/>
      <c r="G22" s="59"/>
      <c r="H22" s="60"/>
      <c r="I22" s="2026" t="s">
        <v>1504</v>
      </c>
      <c r="J22" s="2027"/>
      <c r="K22" s="2027"/>
      <c r="L22" s="2027"/>
      <c r="M22" s="2027"/>
      <c r="N22" s="2027"/>
      <c r="O22" s="2027"/>
      <c r="P22" s="2027"/>
      <c r="Q22" s="2027"/>
      <c r="R22" s="2027"/>
      <c r="S22" s="2028"/>
      <c r="T22" s="85" t="s">
        <v>1596</v>
      </c>
      <c r="U22" s="51"/>
      <c r="V22" s="72"/>
      <c r="W22" s="51"/>
      <c r="X22" s="160" t="s">
        <v>1385</v>
      </c>
      <c r="Z22" s="45"/>
      <c r="AA22" s="46"/>
    </row>
    <row r="23" spans="1:27" ht="13.5" customHeight="1" x14ac:dyDescent="0.2">
      <c r="A23" s="2022" t="s">
        <v>2093</v>
      </c>
      <c r="B23" s="2023"/>
      <c r="C23" s="2023"/>
      <c r="D23" s="2023"/>
      <c r="E23" s="2023"/>
      <c r="F23" s="2023"/>
      <c r="G23" s="2023"/>
      <c r="H23" s="2024"/>
      <c r="T23" s="1962" t="s">
        <v>2088</v>
      </c>
      <c r="U23" s="1963"/>
      <c r="V23" s="1963"/>
      <c r="W23" s="1963"/>
      <c r="X23" s="1978">
        <v>43373</v>
      </c>
      <c r="Y23" s="1979"/>
      <c r="Z23" s="1979"/>
      <c r="AA23" s="1980"/>
    </row>
    <row r="24" spans="1:27" ht="14.1" customHeight="1" x14ac:dyDescent="0.2">
      <c r="A24" s="88" t="s">
        <v>698</v>
      </c>
      <c r="B24" s="49"/>
      <c r="C24" s="49"/>
      <c r="D24" s="49"/>
      <c r="E24" s="49"/>
      <c r="F24" s="49"/>
      <c r="G24" s="49"/>
      <c r="H24" s="61"/>
      <c r="J24" s="2064">
        <f>IF(B5="x",IF(AUDITCHECK!D29="AFR form Incomplete.","",IF(AUDITCHECK!D29="Deficit reduction plan is required.","School District must complete a deficit reduction plan in the 2018-2019 Budget",)),"")</f>
        <v>0</v>
      </c>
      <c r="K24" s="2064"/>
      <c r="L24" s="2064"/>
      <c r="M24" s="2064"/>
      <c r="N24" s="2064"/>
      <c r="O24" s="2064"/>
      <c r="P24" s="2064"/>
      <c r="Q24" s="2064"/>
      <c r="R24" s="2064"/>
      <c r="S24" s="2065"/>
      <c r="T24" s="105" t="s">
        <v>552</v>
      </c>
      <c r="U24" s="106"/>
      <c r="V24" s="106"/>
      <c r="W24" s="106"/>
      <c r="X24" s="107"/>
      <c r="Y24" s="107"/>
      <c r="Z24" s="107"/>
      <c r="AA24" s="108"/>
    </row>
    <row r="25" spans="1:27" ht="14.1" customHeight="1" x14ac:dyDescent="0.2">
      <c r="A25" s="1999">
        <v>62928</v>
      </c>
      <c r="B25" s="2000"/>
      <c r="C25" s="2000"/>
      <c r="D25" s="2000"/>
      <c r="E25" s="2000"/>
      <c r="F25" s="2000"/>
      <c r="G25" s="2000"/>
      <c r="H25" s="2001"/>
      <c r="I25" s="113"/>
      <c r="J25" s="2066"/>
      <c r="K25" s="2066"/>
      <c r="L25" s="2066"/>
      <c r="M25" s="2066"/>
      <c r="N25" s="2066"/>
      <c r="O25" s="2066"/>
      <c r="P25" s="2066"/>
      <c r="Q25" s="2066"/>
      <c r="R25" s="2066"/>
      <c r="S25" s="2067"/>
      <c r="T25" s="1959" t="s">
        <v>2089</v>
      </c>
      <c r="U25" s="1960"/>
      <c r="V25" s="1960"/>
      <c r="W25" s="1960"/>
      <c r="X25" s="1960"/>
      <c r="Y25" s="1960"/>
      <c r="Z25" s="1960"/>
      <c r="AA25" s="1961"/>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2057" t="s">
        <v>1591</v>
      </c>
      <c r="J27" s="2030"/>
      <c r="K27" s="2030"/>
      <c r="L27" s="2030"/>
      <c r="M27" s="2030"/>
      <c r="N27" s="2030"/>
      <c r="O27" s="2030"/>
      <c r="P27" s="2030"/>
      <c r="Q27" s="2030"/>
      <c r="R27" s="2030"/>
      <c r="S27" s="2031"/>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48" t="s">
        <v>2077</v>
      </c>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02"/>
      <c r="K31" s="40" t="s">
        <v>940</v>
      </c>
      <c r="L31" s="148" t="s">
        <v>2077</v>
      </c>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2003"/>
      <c r="Q35" s="2000"/>
      <c r="R35" s="2000"/>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62" t="s">
        <v>2141</v>
      </c>
      <c r="B38" s="2032"/>
      <c r="C38" s="2032"/>
      <c r="D38" s="2032"/>
      <c r="E38" s="2032"/>
      <c r="F38" s="2000"/>
      <c r="G38" s="2000"/>
      <c r="H38" s="2001"/>
      <c r="I38" s="2051"/>
      <c r="J38" s="1971"/>
      <c r="K38" s="1971"/>
      <c r="L38" s="1971"/>
      <c r="M38" s="1971"/>
      <c r="N38" s="1971"/>
      <c r="O38" s="1971"/>
      <c r="P38" s="1972"/>
      <c r="Q38" s="1972"/>
      <c r="R38" s="1972"/>
      <c r="S38" s="1973"/>
      <c r="T38" s="1970"/>
      <c r="U38" s="1971"/>
      <c r="V38" s="1971"/>
      <c r="W38" s="1971"/>
      <c r="X38" s="1972"/>
      <c r="Y38" s="1972"/>
      <c r="Z38" s="1972"/>
      <c r="AA38" s="1973"/>
    </row>
    <row r="39" spans="1:27" ht="12" customHeight="1" x14ac:dyDescent="0.2">
      <c r="A39" s="2055" t="s">
        <v>552</v>
      </c>
      <c r="B39" s="2056"/>
      <c r="C39" s="72"/>
      <c r="D39" s="69"/>
      <c r="E39" s="69"/>
      <c r="F39" s="79"/>
      <c r="G39" s="69"/>
      <c r="H39" s="56"/>
      <c r="I39" s="2055" t="s">
        <v>552</v>
      </c>
      <c r="J39" s="2056"/>
      <c r="K39" s="2056"/>
      <c r="L39" s="2056"/>
      <c r="M39" s="2056"/>
      <c r="N39" s="67"/>
      <c r="O39" s="72"/>
      <c r="P39" s="72"/>
      <c r="Q39" s="78"/>
      <c r="R39" s="72"/>
      <c r="S39" s="56"/>
      <c r="T39" s="72" t="s">
        <v>552</v>
      </c>
      <c r="U39" s="51"/>
      <c r="V39" s="72"/>
      <c r="W39" s="50"/>
      <c r="X39" s="78"/>
      <c r="Y39" s="45"/>
      <c r="Z39" s="45"/>
      <c r="AA39" s="46"/>
    </row>
    <row r="40" spans="1:27" ht="13.5" customHeight="1" x14ac:dyDescent="0.2">
      <c r="A40" s="2058" t="s">
        <v>2090</v>
      </c>
      <c r="B40" s="2059"/>
      <c r="C40" s="2060"/>
      <c r="D40" s="2060"/>
      <c r="E40" s="2060"/>
      <c r="F40" s="2061"/>
      <c r="G40" s="2061"/>
      <c r="H40" s="2062"/>
      <c r="I40" s="1974"/>
      <c r="J40" s="1976"/>
      <c r="K40" s="1976"/>
      <c r="L40" s="1976"/>
      <c r="M40" s="1976"/>
      <c r="N40" s="1976"/>
      <c r="O40" s="1976"/>
      <c r="P40" s="1976"/>
      <c r="Q40" s="1976"/>
      <c r="R40" s="1976"/>
      <c r="S40" s="1977"/>
      <c r="T40" s="1974"/>
      <c r="U40" s="1975"/>
      <c r="V40" s="1976"/>
      <c r="W40" s="1976"/>
      <c r="X40" s="1976"/>
      <c r="Y40" s="1976"/>
      <c r="Z40" s="1976"/>
      <c r="AA40" s="1977"/>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2048" t="s">
        <v>2091</v>
      </c>
      <c r="B42" s="2049"/>
      <c r="C42" s="2050"/>
      <c r="D42" s="2063" t="s">
        <v>2092</v>
      </c>
      <c r="E42" s="2049"/>
      <c r="F42" s="2049"/>
      <c r="G42" s="2049"/>
      <c r="H42" s="2050"/>
      <c r="I42" s="1969"/>
      <c r="J42" s="1965"/>
      <c r="K42" s="1965"/>
      <c r="L42" s="1965"/>
      <c r="M42" s="1965"/>
      <c r="N42" s="1965"/>
      <c r="O42" s="1966"/>
      <c r="P42" s="1964"/>
      <c r="Q42" s="1965"/>
      <c r="R42" s="1965"/>
      <c r="S42" s="1966"/>
      <c r="T42" s="1969"/>
      <c r="U42" s="1965"/>
      <c r="V42" s="1965"/>
      <c r="W42" s="1966"/>
      <c r="X42" s="1964"/>
      <c r="Y42" s="1965"/>
      <c r="Z42" s="1965"/>
      <c r="AA42" s="1966"/>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2052"/>
      <c r="B44" s="2053"/>
      <c r="C44" s="2053"/>
      <c r="D44" s="2053"/>
      <c r="E44" s="2053"/>
      <c r="F44" s="2053"/>
      <c r="G44" s="2053"/>
      <c r="H44" s="2054"/>
      <c r="I44" s="2044"/>
      <c r="J44" s="2046"/>
      <c r="K44" s="2046"/>
      <c r="L44" s="2046"/>
      <c r="M44" s="2046"/>
      <c r="N44" s="2046"/>
      <c r="O44" s="2046"/>
      <c r="P44" s="2046"/>
      <c r="Q44" s="2046"/>
      <c r="R44" s="2046"/>
      <c r="S44" s="2047"/>
      <c r="T44" s="2044"/>
      <c r="U44" s="2045"/>
      <c r="V44" s="2045"/>
      <c r="W44" s="2045"/>
      <c r="X44" s="2045"/>
      <c r="Y44" s="2045"/>
      <c r="Z44" s="2046"/>
      <c r="AA44" s="2047"/>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A25:H25"/>
    <mergeCell ref="I42:O42"/>
    <mergeCell ref="I39:M39"/>
    <mergeCell ref="A39:B39"/>
    <mergeCell ref="I44:S44"/>
    <mergeCell ref="I27:S27"/>
    <mergeCell ref="A40:H40"/>
    <mergeCell ref="D42:H42"/>
    <mergeCell ref="P35:R35"/>
    <mergeCell ref="J24:S25"/>
    <mergeCell ref="T44:AA44"/>
    <mergeCell ref="A42:C42"/>
    <mergeCell ref="I38:S38"/>
    <mergeCell ref="A44:H44"/>
    <mergeCell ref="A38:H38"/>
    <mergeCell ref="P42:S42"/>
    <mergeCell ref="I40:S40"/>
    <mergeCell ref="I1:S1"/>
    <mergeCell ref="I2:S2"/>
    <mergeCell ref="I7:S7"/>
    <mergeCell ref="I9:S9"/>
    <mergeCell ref="I6:S6"/>
    <mergeCell ref="I3:S3"/>
    <mergeCell ref="I4:S4"/>
    <mergeCell ref="I5:S5"/>
    <mergeCell ref="A23:H23"/>
    <mergeCell ref="I21:S21"/>
    <mergeCell ref="I22:S22"/>
    <mergeCell ref="I18:S18"/>
    <mergeCell ref="A17:H17"/>
    <mergeCell ref="T9:AA11"/>
    <mergeCell ref="A10:H10"/>
    <mergeCell ref="A11:H11"/>
    <mergeCell ref="A21:H21"/>
    <mergeCell ref="A19:H19"/>
    <mergeCell ref="A13:H13"/>
    <mergeCell ref="A15:H15"/>
    <mergeCell ref="T19:W19"/>
    <mergeCell ref="T13:AA13"/>
    <mergeCell ref="T15:AA15"/>
    <mergeCell ref="Z19:AA19"/>
    <mergeCell ref="X19:Y19"/>
    <mergeCell ref="T17:AA17"/>
    <mergeCell ref="T25:AA25"/>
    <mergeCell ref="T23:W23"/>
    <mergeCell ref="X42:AA42"/>
    <mergeCell ref="T21:W21"/>
    <mergeCell ref="T42:W42"/>
    <mergeCell ref="T38:AA38"/>
    <mergeCell ref="T40:AA40"/>
    <mergeCell ref="X23:AA23"/>
    <mergeCell ref="X21:AA21"/>
  </mergeCells>
  <phoneticPr fontId="13" type="noConversion"/>
  <hyperlinks>
    <hyperlink ref="I22" r:id="rId1" display="www.isbe.net/sfms/afr/afr.htm"/>
    <hyperlink ref="I22:S22" r:id="rId2" display="   Send ISBE a File"/>
  </hyperlinks>
  <pageMargins left="0.4" right="0.2" top="0.75" bottom="0.52" header="0.19" footer="0.17"/>
  <pageSetup scale="75" orientation="landscape" r:id="rId3"/>
  <headerFooter alignWithMargins="0">
    <oddFooter>&amp;C73</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C27" sqref="C27"/>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1" t="s">
        <v>1905</v>
      </c>
      <c r="B2" s="1550" t="s">
        <v>2035</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841224</v>
      </c>
      <c r="C4" s="1546"/>
      <c r="D4" s="1774">
        <f>B4-C4</f>
        <v>841224</v>
      </c>
      <c r="E4" s="1546">
        <v>886003</v>
      </c>
      <c r="F4" s="1774">
        <f>E4-C4</f>
        <v>886003</v>
      </c>
    </row>
    <row r="5" spans="1:6" ht="13.7" customHeight="1" x14ac:dyDescent="0.2">
      <c r="A5" s="716" t="s">
        <v>925</v>
      </c>
      <c r="B5" s="1772">
        <f>'Revenues 9-14'!D5</f>
        <v>228594</v>
      </c>
      <c r="C5" s="585"/>
      <c r="D5" s="1775">
        <f t="shared" ref="D5:D18" si="0">B5-C5</f>
        <v>228594</v>
      </c>
      <c r="E5" s="585">
        <v>245528</v>
      </c>
      <c r="F5" s="1775">
        <f>E5-C5</f>
        <v>245528</v>
      </c>
    </row>
    <row r="6" spans="1:6" ht="13.7" customHeight="1" x14ac:dyDescent="0.2">
      <c r="A6" s="716" t="s">
        <v>431</v>
      </c>
      <c r="B6" s="1772">
        <f>'Revenues 9-14'!E5</f>
        <v>0</v>
      </c>
      <c r="C6" s="585"/>
      <c r="D6" s="1775">
        <f t="shared" si="0"/>
        <v>0</v>
      </c>
      <c r="E6" s="585">
        <v>0</v>
      </c>
      <c r="F6" s="1775">
        <f t="shared" ref="F6:F18" si="1">E6-C6</f>
        <v>0</v>
      </c>
    </row>
    <row r="7" spans="1:6" ht="13.7" customHeight="1" x14ac:dyDescent="0.2">
      <c r="A7" s="716" t="s">
        <v>157</v>
      </c>
      <c r="B7" s="1772">
        <f>'Revenues 9-14'!F5</f>
        <v>91438</v>
      </c>
      <c r="C7" s="585"/>
      <c r="D7" s="1775">
        <f t="shared" si="0"/>
        <v>91438</v>
      </c>
      <c r="E7" s="585">
        <v>98212</v>
      </c>
      <c r="F7" s="1775">
        <f t="shared" si="1"/>
        <v>98212</v>
      </c>
    </row>
    <row r="8" spans="1:6" ht="13.7" customHeight="1" x14ac:dyDescent="0.2">
      <c r="A8" s="716" t="s">
        <v>1241</v>
      </c>
      <c r="B8" s="1772">
        <f>'Revenues 9-14'!G5</f>
        <v>95398</v>
      </c>
      <c r="C8" s="585"/>
      <c r="D8" s="1775">
        <f t="shared" si="0"/>
        <v>95398</v>
      </c>
      <c r="E8" s="585">
        <v>96001</v>
      </c>
      <c r="F8" s="1775">
        <f t="shared" si="1"/>
        <v>96001</v>
      </c>
    </row>
    <row r="9" spans="1:6" ht="13.7" customHeight="1" x14ac:dyDescent="0.2">
      <c r="A9" s="716" t="s">
        <v>428</v>
      </c>
      <c r="B9" s="1772">
        <f>'Revenues 9-14'!H5</f>
        <v>0</v>
      </c>
      <c r="C9" s="585"/>
      <c r="D9" s="1775">
        <f t="shared" si="0"/>
        <v>0</v>
      </c>
      <c r="E9" s="585">
        <v>0</v>
      </c>
      <c r="F9" s="1775">
        <f t="shared" si="1"/>
        <v>0</v>
      </c>
    </row>
    <row r="10" spans="1:6" ht="13.7" customHeight="1" x14ac:dyDescent="0.2">
      <c r="A10" s="716" t="s">
        <v>427</v>
      </c>
      <c r="B10" s="1772">
        <f>'Revenues 9-14'!I5</f>
        <v>22861</v>
      </c>
      <c r="C10" s="585"/>
      <c r="D10" s="1775">
        <f t="shared" si="0"/>
        <v>22861</v>
      </c>
      <c r="E10" s="585">
        <v>20151</v>
      </c>
      <c r="F10" s="1775">
        <f t="shared" si="1"/>
        <v>20151</v>
      </c>
    </row>
    <row r="11" spans="1:6" x14ac:dyDescent="0.2">
      <c r="A11" s="716" t="s">
        <v>429</v>
      </c>
      <c r="B11" s="1772">
        <f>'Revenues 9-14'!J5</f>
        <v>163681</v>
      </c>
      <c r="C11" s="585"/>
      <c r="D11" s="1775">
        <f t="shared" si="0"/>
        <v>163681</v>
      </c>
      <c r="E11" s="585">
        <v>165001</v>
      </c>
      <c r="F11" s="1775">
        <f t="shared" si="1"/>
        <v>165001</v>
      </c>
    </row>
    <row r="12" spans="1:6" ht="13.7" customHeight="1" x14ac:dyDescent="0.2">
      <c r="A12" s="716" t="s">
        <v>159</v>
      </c>
      <c r="B12" s="1772">
        <f>'Revenues 9-14'!K5</f>
        <v>22861</v>
      </c>
      <c r="C12" s="585"/>
      <c r="D12" s="1775">
        <f t="shared" si="0"/>
        <v>22861</v>
      </c>
      <c r="E12" s="585">
        <v>24554</v>
      </c>
      <c r="F12" s="1775">
        <f t="shared" si="1"/>
        <v>24554</v>
      </c>
    </row>
    <row r="13" spans="1:6" ht="13.7" customHeight="1" x14ac:dyDescent="0.2">
      <c r="A13" s="716" t="s">
        <v>993</v>
      </c>
      <c r="B13" s="1772">
        <f>SUM('Revenues 9-14'!C6:D6)</f>
        <v>22861</v>
      </c>
      <c r="C13" s="585"/>
      <c r="D13" s="1775">
        <f t="shared" si="0"/>
        <v>22861</v>
      </c>
      <c r="E13" s="585">
        <v>24554</v>
      </c>
      <c r="F13" s="1775">
        <f t="shared" si="1"/>
        <v>24554</v>
      </c>
    </row>
    <row r="14" spans="1:6" ht="13.7" customHeight="1" x14ac:dyDescent="0.2">
      <c r="A14" s="716" t="s">
        <v>430</v>
      </c>
      <c r="B14" s="1772">
        <f>SUM('Revenues 9-14'!C7:D7,'Revenues 9-14'!F7:H7)</f>
        <v>18291</v>
      </c>
      <c r="C14" s="585"/>
      <c r="D14" s="1775">
        <f t="shared" si="0"/>
        <v>18291</v>
      </c>
      <c r="E14" s="585">
        <v>19646</v>
      </c>
      <c r="F14" s="1775">
        <f t="shared" si="1"/>
        <v>19646</v>
      </c>
    </row>
    <row r="15" spans="1:6" ht="13.7" customHeight="1" x14ac:dyDescent="0.2">
      <c r="A15" s="716" t="s">
        <v>1220</v>
      </c>
      <c r="B15" s="1772">
        <f>'Revenues 9-14'!E9</f>
        <v>0</v>
      </c>
      <c r="C15" s="585"/>
      <c r="D15" s="1775">
        <f t="shared" si="0"/>
        <v>0</v>
      </c>
      <c r="E15" s="585">
        <v>0</v>
      </c>
      <c r="F15" s="1775">
        <f t="shared" si="1"/>
        <v>0</v>
      </c>
    </row>
    <row r="16" spans="1:6" ht="13.7" customHeight="1" x14ac:dyDescent="0.2">
      <c r="A16" s="716" t="s">
        <v>1221</v>
      </c>
      <c r="B16" s="1772">
        <f>'Revenues 9-14'!G8</f>
        <v>75316</v>
      </c>
      <c r="C16" s="585"/>
      <c r="D16" s="1775">
        <f t="shared" si="0"/>
        <v>75316</v>
      </c>
      <c r="E16" s="585">
        <v>75001</v>
      </c>
      <c r="F16" s="1775">
        <f t="shared" si="1"/>
        <v>75001</v>
      </c>
    </row>
    <row r="17" spans="1:6" ht="13.7" customHeight="1" x14ac:dyDescent="0.2">
      <c r="A17" s="716" t="s">
        <v>1222</v>
      </c>
      <c r="B17" s="1772">
        <f>'Revenues 9-14'!C10</f>
        <v>0</v>
      </c>
      <c r="C17" s="585"/>
      <c r="D17" s="1775">
        <f t="shared" si="0"/>
        <v>0</v>
      </c>
      <c r="E17" s="585">
        <v>0</v>
      </c>
      <c r="F17" s="1775">
        <f t="shared" si="1"/>
        <v>0</v>
      </c>
    </row>
    <row r="18" spans="1:6" ht="13.7" customHeight="1" x14ac:dyDescent="0.2">
      <c r="A18" s="716" t="s">
        <v>786</v>
      </c>
      <c r="B18" s="1772">
        <f>SUM('Revenues 9-14'!C11:K11)</f>
        <v>0</v>
      </c>
      <c r="C18" s="585"/>
      <c r="D18" s="1775">
        <f t="shared" si="0"/>
        <v>0</v>
      </c>
      <c r="E18" s="585">
        <v>0</v>
      </c>
      <c r="F18" s="1775">
        <f t="shared" si="1"/>
        <v>0</v>
      </c>
    </row>
    <row r="19" spans="1:6" ht="13.7" customHeight="1" thickBot="1" x14ac:dyDescent="0.25">
      <c r="A19" s="1776" t="s">
        <v>1223</v>
      </c>
      <c r="B19" s="1773">
        <f>SUM(B4:B18)</f>
        <v>1582525</v>
      </c>
      <c r="C19" s="1773">
        <f>SUM(C4:C18)</f>
        <v>0</v>
      </c>
      <c r="D19" s="1773">
        <f>SUM(D4:D18)</f>
        <v>1582525</v>
      </c>
      <c r="E19" s="1773">
        <f>SUM(E4:E18)</f>
        <v>1654651</v>
      </c>
      <c r="F19" s="1773">
        <f>SUM(F4:F18)</f>
        <v>1654651</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3" type="noConversion"/>
  <printOptions headings="1" gridLinesSet="0"/>
  <pageMargins left="0.25" right="0.15" top="1.65" bottom="0.52" header="0.44" footer="0.17"/>
  <pageSetup firstPageNumber="23" orientation="landscape" useFirstPageNumber="1" r:id="rId1"/>
  <headerFooter alignWithMargins="0">
    <oddFooter>&amp;C58</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4" colorId="8" zoomScale="110" zoomScaleNormal="110" workbookViewId="0">
      <selection sqref="A1:B1"/>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07" t="s">
        <v>650</v>
      </c>
      <c r="B1" s="2208"/>
      <c r="C1" s="722"/>
    </row>
    <row r="2" spans="1:7" ht="33.75" x14ac:dyDescent="0.2">
      <c r="A2" s="2216" t="s">
        <v>1905</v>
      </c>
      <c r="B2" s="2217"/>
      <c r="C2" s="1908" t="s">
        <v>2036</v>
      </c>
      <c r="D2" s="724" t="s">
        <v>2043</v>
      </c>
      <c r="E2" s="724" t="s">
        <v>2044</v>
      </c>
      <c r="F2" s="1908" t="s">
        <v>2037</v>
      </c>
    </row>
    <row r="3" spans="1:7" ht="15.75" customHeight="1" x14ac:dyDescent="0.2">
      <c r="A3" s="2220" t="s">
        <v>1176</v>
      </c>
      <c r="B3" s="2221"/>
      <c r="C3" s="2209"/>
      <c r="D3" s="2210"/>
      <c r="E3" s="2210"/>
      <c r="F3" s="2211"/>
    </row>
    <row r="4" spans="1:7" ht="12.75" customHeight="1" thickBot="1" x14ac:dyDescent="0.25">
      <c r="A4" s="2218" t="s">
        <v>651</v>
      </c>
      <c r="B4" s="2219"/>
      <c r="C4" s="581"/>
      <c r="D4" s="581"/>
      <c r="E4" s="581"/>
      <c r="F4" s="1777">
        <f>SUM(C4+D4)-E4</f>
        <v>0</v>
      </c>
    </row>
    <row r="5" spans="1:7" ht="15.75" customHeight="1" thickTop="1" x14ac:dyDescent="0.2">
      <c r="A5" s="2203" t="s">
        <v>1172</v>
      </c>
      <c r="B5" s="2204"/>
      <c r="C5" s="2212"/>
      <c r="D5" s="2213"/>
      <c r="E5" s="2213"/>
      <c r="F5" s="2214"/>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05" t="s">
        <v>652</v>
      </c>
      <c r="B15" s="2206"/>
      <c r="C15" s="1777">
        <f>SUM(C6:C14)</f>
        <v>0</v>
      </c>
      <c r="D15" s="1777">
        <f>SUM(D6:D14)</f>
        <v>0</v>
      </c>
      <c r="E15" s="1777">
        <f>SUM(E6:E14)</f>
        <v>0</v>
      </c>
      <c r="F15" s="1777">
        <f>SUM(F6:F14)</f>
        <v>0</v>
      </c>
      <c r="G15" s="552"/>
    </row>
    <row r="16" spans="1:7" s="202" customFormat="1" ht="15.75" customHeight="1" thickTop="1" x14ac:dyDescent="0.2">
      <c r="A16" s="2215" t="s">
        <v>1173</v>
      </c>
      <c r="B16" s="2204"/>
      <c r="C16" s="2212"/>
      <c r="D16" s="2213"/>
      <c r="E16" s="2213"/>
      <c r="F16" s="2214"/>
    </row>
    <row r="17" spans="1:11" ht="12.75" customHeight="1" thickBot="1" x14ac:dyDescent="0.25">
      <c r="A17" s="2228" t="s">
        <v>66</v>
      </c>
      <c r="B17" s="2229"/>
      <c r="C17" s="727"/>
      <c r="D17" s="585"/>
      <c r="E17" s="727"/>
      <c r="F17" s="1777">
        <f>SUM(C17+D17)-E17</f>
        <v>0</v>
      </c>
    </row>
    <row r="18" spans="1:11" ht="12.75" customHeight="1" thickTop="1" thickBot="1" x14ac:dyDescent="0.25">
      <c r="A18" s="2228" t="s">
        <v>6</v>
      </c>
      <c r="B18" s="2229"/>
      <c r="C18" s="727"/>
      <c r="D18" s="585"/>
      <c r="E18" s="727"/>
      <c r="F18" s="1777">
        <f>SUM(C18+D18)-E18</f>
        <v>0</v>
      </c>
    </row>
    <row r="19" spans="1:11" ht="12.75" customHeight="1" thickTop="1" thickBot="1" x14ac:dyDescent="0.25">
      <c r="A19" s="2228" t="s">
        <v>406</v>
      </c>
      <c r="B19" s="2229"/>
      <c r="C19" s="727"/>
      <c r="D19" s="585"/>
      <c r="E19" s="727"/>
      <c r="F19" s="1777">
        <f>SUM(C19+D19)-E19</f>
        <v>0</v>
      </c>
    </row>
    <row r="20" spans="1:11" ht="12.75" customHeight="1" thickTop="1" thickBot="1" x14ac:dyDescent="0.25">
      <c r="A20" s="2228" t="s">
        <v>468</v>
      </c>
      <c r="B20" s="2229"/>
      <c r="C20" s="727"/>
      <c r="D20" s="585"/>
      <c r="E20" s="727"/>
      <c r="F20" s="1777">
        <f>SUM(C20+D20)-E20</f>
        <v>0</v>
      </c>
    </row>
    <row r="21" spans="1:11" ht="14.25" thickTop="1" thickBot="1" x14ac:dyDescent="0.25">
      <c r="A21" s="2205" t="s">
        <v>653</v>
      </c>
      <c r="B21" s="2206"/>
      <c r="C21" s="1777">
        <f>SUM(C17:C20)</f>
        <v>0</v>
      </c>
      <c r="D21" s="1777">
        <f>SUM(D17:D20)</f>
        <v>0</v>
      </c>
      <c r="E21" s="1777">
        <f>SUM(E17:E20)</f>
        <v>0</v>
      </c>
      <c r="F21" s="1777">
        <f>SUM(F17:F20)</f>
        <v>0</v>
      </c>
      <c r="G21" s="552"/>
    </row>
    <row r="22" spans="1:11" ht="15.75" customHeight="1" thickTop="1" x14ac:dyDescent="0.2">
      <c r="A22" s="2230" t="s">
        <v>1174</v>
      </c>
      <c r="B22" s="2204"/>
      <c r="C22" s="2212"/>
      <c r="D22" s="2213"/>
      <c r="E22" s="2213"/>
      <c r="F22" s="2214"/>
    </row>
    <row r="23" spans="1:11" ht="13.5" thickBot="1" x14ac:dyDescent="0.25">
      <c r="A23" s="2218" t="s">
        <v>654</v>
      </c>
      <c r="B23" s="2219"/>
      <c r="C23" s="581"/>
      <c r="D23" s="581"/>
      <c r="E23" s="581"/>
      <c r="F23" s="1777">
        <f>SUM(C23+D23)-E23</f>
        <v>0</v>
      </c>
      <c r="G23" s="552"/>
    </row>
    <row r="24" spans="1:11" ht="15.75" customHeight="1" thickTop="1" x14ac:dyDescent="0.2">
      <c r="A24" s="2230" t="s">
        <v>1175</v>
      </c>
      <c r="B24" s="2204"/>
      <c r="C24" s="2212"/>
      <c r="D24" s="2213"/>
      <c r="E24" s="2213"/>
      <c r="F24" s="2214"/>
    </row>
    <row r="25" spans="1:11" ht="13.5" thickBot="1" x14ac:dyDescent="0.25">
      <c r="A25" s="2218" t="s">
        <v>655</v>
      </c>
      <c r="B25" s="2219"/>
      <c r="C25" s="581"/>
      <c r="D25" s="581"/>
      <c r="E25" s="581"/>
      <c r="F25" s="1777">
        <f>SUM(C25+D25)-E25</f>
        <v>0</v>
      </c>
      <c r="G25" s="552"/>
    </row>
    <row r="26" spans="1:11" ht="15.75" customHeight="1" thickTop="1" x14ac:dyDescent="0.2">
      <c r="A26" s="2203" t="s">
        <v>678</v>
      </c>
      <c r="B26" s="2204"/>
      <c r="C26" s="728"/>
      <c r="D26" s="728"/>
      <c r="E26" s="728"/>
      <c r="F26" s="729"/>
    </row>
    <row r="27" spans="1:11" ht="13.5" thickBot="1" x14ac:dyDescent="0.25">
      <c r="A27" s="2205" t="s">
        <v>1130</v>
      </c>
      <c r="B27" s="2206"/>
      <c r="C27" s="585"/>
      <c r="D27" s="585"/>
      <c r="E27" s="585"/>
      <c r="F27" s="1777">
        <f>SUM(C27+D27)-E27</f>
        <v>0</v>
      </c>
      <c r="G27" s="552"/>
    </row>
    <row r="28" spans="1:11" ht="7.5" customHeight="1" thickTop="1" x14ac:dyDescent="0.2">
      <c r="A28" s="594"/>
    </row>
    <row r="29" spans="1:11" ht="23.25" customHeight="1" x14ac:dyDescent="0.2">
      <c r="A29" s="2231" t="s">
        <v>603</v>
      </c>
      <c r="B29" s="2208"/>
      <c r="C29" s="730"/>
      <c r="D29" s="730"/>
      <c r="E29" s="730"/>
      <c r="F29" s="730"/>
      <c r="G29" s="730"/>
      <c r="H29" s="730"/>
      <c r="I29" s="730"/>
      <c r="J29" s="730"/>
    </row>
    <row r="30" spans="1:11" ht="33.75" x14ac:dyDescent="0.2">
      <c r="A30" s="1551" t="s">
        <v>1131</v>
      </c>
      <c r="B30" s="731" t="s">
        <v>1186</v>
      </c>
      <c r="C30" s="1909" t="s">
        <v>604</v>
      </c>
      <c r="D30" s="1909" t="s">
        <v>1772</v>
      </c>
      <c r="E30" s="1909" t="s">
        <v>2038</v>
      </c>
      <c r="F30" s="1909" t="s">
        <v>2039</v>
      </c>
      <c r="G30" s="1909" t="s">
        <v>2042</v>
      </c>
      <c r="H30" s="1909" t="s">
        <v>2040</v>
      </c>
      <c r="I30" s="1909" t="s">
        <v>2041</v>
      </c>
      <c r="J30" s="1910" t="s">
        <v>2</v>
      </c>
      <c r="K30" s="732"/>
    </row>
    <row r="31" spans="1:11" ht="12" customHeight="1" x14ac:dyDescent="0.2">
      <c r="A31" s="733"/>
      <c r="B31" s="734"/>
      <c r="C31" s="735"/>
      <c r="D31" s="736"/>
      <c r="E31" s="735"/>
      <c r="F31" s="735"/>
      <c r="G31" s="735"/>
      <c r="H31" s="735"/>
      <c r="I31" s="1778">
        <f>((E31+F31)-H31)+G31</f>
        <v>0</v>
      </c>
      <c r="J31" s="735"/>
      <c r="K31" s="737"/>
    </row>
    <row r="32" spans="1:11" ht="12" customHeight="1" x14ac:dyDescent="0.2">
      <c r="A32" s="733"/>
      <c r="B32" s="734"/>
      <c r="C32" s="735"/>
      <c r="D32" s="736"/>
      <c r="E32" s="735"/>
      <c r="F32" s="735"/>
      <c r="G32" s="735"/>
      <c r="H32" s="735"/>
      <c r="I32" s="1778">
        <f>((E32+F32)-H32)+G32</f>
        <v>0</v>
      </c>
      <c r="J32" s="735"/>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0</v>
      </c>
      <c r="D49" s="746"/>
      <c r="E49" s="1778">
        <f t="shared" ref="E49:J49" si="2">SUM(E31:E48)</f>
        <v>0</v>
      </c>
      <c r="F49" s="1778">
        <f t="shared" si="2"/>
        <v>0</v>
      </c>
      <c r="G49" s="1778">
        <f t="shared" si="2"/>
        <v>0</v>
      </c>
      <c r="H49" s="1778">
        <f t="shared" si="2"/>
        <v>0</v>
      </c>
      <c r="I49" s="1778">
        <f t="shared" si="2"/>
        <v>0</v>
      </c>
      <c r="J49" s="1778">
        <f t="shared" si="2"/>
        <v>0</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22" t="s">
        <v>605</v>
      </c>
      <c r="C52" s="2223"/>
      <c r="D52" s="2223"/>
      <c r="E52" s="750" t="s">
        <v>900</v>
      </c>
      <c r="F52" s="2224"/>
      <c r="G52" s="2225"/>
      <c r="H52" s="737"/>
      <c r="I52" s="737"/>
      <c r="J52" s="747"/>
    </row>
    <row r="53" spans="1:11" ht="11.25" customHeight="1" x14ac:dyDescent="0.2">
      <c r="A53" s="751" t="s">
        <v>969</v>
      </c>
      <c r="B53" s="752" t="s">
        <v>1008</v>
      </c>
      <c r="C53" s="747"/>
      <c r="D53" s="738"/>
      <c r="E53" s="750" t="s">
        <v>518</v>
      </c>
      <c r="F53" s="2226"/>
      <c r="G53" s="2227"/>
      <c r="H53" s="737"/>
      <c r="I53" s="737"/>
      <c r="J53" s="747"/>
    </row>
    <row r="54" spans="1:11" ht="11.25" customHeight="1" x14ac:dyDescent="0.2">
      <c r="A54" s="753" t="s">
        <v>970</v>
      </c>
      <c r="B54" s="748" t="s">
        <v>1009</v>
      </c>
      <c r="C54" s="747"/>
      <c r="D54" s="738"/>
      <c r="E54" s="750" t="s">
        <v>519</v>
      </c>
      <c r="F54" s="2226"/>
      <c r="G54" s="2227"/>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 ref="A26:B26"/>
    <mergeCell ref="A27:B27"/>
    <mergeCell ref="A1:B1"/>
    <mergeCell ref="C3:F3"/>
    <mergeCell ref="C5:F5"/>
    <mergeCell ref="C16:F16"/>
    <mergeCell ref="A16:B16"/>
    <mergeCell ref="A2:B2"/>
    <mergeCell ref="A4:B4"/>
    <mergeCell ref="A5:B5"/>
    <mergeCell ref="A15:B15"/>
    <mergeCell ref="A3:B3"/>
  </mergeCells>
  <phoneticPr fontId="13"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Footer>&amp;C59</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K15" sqref="K15"/>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56" t="s">
        <v>911</v>
      </c>
      <c r="B1" s="2257"/>
      <c r="C1" s="2257"/>
      <c r="D1" s="2257"/>
      <c r="E1" s="2257"/>
      <c r="F1" s="2257"/>
      <c r="G1" s="2258"/>
      <c r="H1" s="1552"/>
      <c r="I1" s="761"/>
      <c r="J1" s="433"/>
    </row>
    <row r="2" spans="1:11" ht="26.25" x14ac:dyDescent="0.2">
      <c r="A2" s="2235" t="s">
        <v>1776</v>
      </c>
      <c r="B2" s="2236"/>
      <c r="C2" s="2236"/>
      <c r="D2" s="2236"/>
      <c r="E2" s="2237"/>
      <c r="F2" s="762" t="s">
        <v>960</v>
      </c>
      <c r="G2" s="763" t="s">
        <v>1773</v>
      </c>
      <c r="H2" s="763" t="s">
        <v>430</v>
      </c>
      <c r="I2" s="763" t="s">
        <v>1220</v>
      </c>
      <c r="J2" s="763" t="s">
        <v>1919</v>
      </c>
      <c r="K2" s="763" t="s">
        <v>140</v>
      </c>
    </row>
    <row r="3" spans="1:11" x14ac:dyDescent="0.2">
      <c r="A3" s="2238" t="s">
        <v>1698</v>
      </c>
      <c r="B3" s="2239"/>
      <c r="C3" s="2239"/>
      <c r="D3" s="2239"/>
      <c r="E3" s="2240"/>
      <c r="F3" s="764"/>
      <c r="G3" s="765"/>
      <c r="H3" s="765"/>
      <c r="I3" s="765"/>
      <c r="J3" s="766"/>
      <c r="K3" s="766"/>
    </row>
    <row r="4" spans="1:11" x14ac:dyDescent="0.2">
      <c r="A4" s="2241" t="s">
        <v>387</v>
      </c>
      <c r="B4" s="2242"/>
      <c r="C4" s="2242"/>
      <c r="D4" s="2242"/>
      <c r="E4" s="2223"/>
      <c r="F4" s="767"/>
      <c r="G4" s="768"/>
      <c r="H4" s="769"/>
      <c r="I4" s="768"/>
      <c r="J4" s="770"/>
      <c r="K4" s="770"/>
    </row>
    <row r="5" spans="1:11" x14ac:dyDescent="0.2">
      <c r="A5" s="2259" t="s">
        <v>1129</v>
      </c>
      <c r="B5" s="2232"/>
      <c r="C5" s="2232"/>
      <c r="D5" s="2232"/>
      <c r="E5" s="2260"/>
      <c r="F5" s="771" t="s">
        <v>903</v>
      </c>
      <c r="G5" s="772"/>
      <c r="H5" s="765">
        <v>18291</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v>1350</v>
      </c>
    </row>
    <row r="8" spans="1:11" x14ac:dyDescent="0.2">
      <c r="A8" s="779" t="s">
        <v>363</v>
      </c>
      <c r="B8" s="780"/>
      <c r="C8" s="780"/>
      <c r="D8" s="780"/>
      <c r="E8" s="781"/>
      <c r="F8" s="771" t="s">
        <v>906</v>
      </c>
      <c r="G8" s="783"/>
      <c r="H8" s="783"/>
      <c r="I8" s="783"/>
      <c r="J8" s="766"/>
      <c r="K8" s="770"/>
    </row>
    <row r="9" spans="1:11" x14ac:dyDescent="0.2">
      <c r="A9" s="779" t="s">
        <v>140</v>
      </c>
      <c r="B9" s="780"/>
      <c r="C9" s="780"/>
      <c r="D9" s="780"/>
      <c r="E9" s="781"/>
      <c r="F9" s="778" t="s">
        <v>908</v>
      </c>
      <c r="G9" s="783"/>
      <c r="H9" s="772"/>
      <c r="I9" s="772"/>
      <c r="J9" s="782"/>
      <c r="K9" s="766">
        <v>8194</v>
      </c>
    </row>
    <row r="10" spans="1:11" x14ac:dyDescent="0.2">
      <c r="A10" s="2259" t="s">
        <v>1920</v>
      </c>
      <c r="B10" s="2232"/>
      <c r="C10" s="2232"/>
      <c r="D10" s="2232"/>
      <c r="E10" s="2261"/>
      <c r="F10" s="784" t="s">
        <v>917</v>
      </c>
      <c r="G10" s="783"/>
      <c r="H10" s="785"/>
      <c r="I10" s="765"/>
      <c r="J10" s="766"/>
      <c r="K10" s="766"/>
    </row>
    <row r="11" spans="1:11" x14ac:dyDescent="0.2">
      <c r="A11" s="2259" t="s">
        <v>162</v>
      </c>
      <c r="B11" s="2232"/>
      <c r="C11" s="2232"/>
      <c r="D11" s="2232"/>
      <c r="E11" s="2260"/>
      <c r="F11" s="771" t="s">
        <v>907</v>
      </c>
      <c r="G11" s="772"/>
      <c r="H11" s="765"/>
      <c r="I11" s="765"/>
      <c r="J11" s="766"/>
      <c r="K11" s="774"/>
    </row>
    <row r="12" spans="1:11" ht="13.5" thickBot="1" x14ac:dyDescent="0.25">
      <c r="A12" s="2249" t="s">
        <v>961</v>
      </c>
      <c r="B12" s="2250"/>
      <c r="C12" s="2250"/>
      <c r="D12" s="2250"/>
      <c r="E12" s="2251"/>
      <c r="F12" s="1779"/>
      <c r="G12" s="1780">
        <f>SUM(G5:G11)</f>
        <v>0</v>
      </c>
      <c r="H12" s="1780">
        <f>SUM(H5:H11)</f>
        <v>18291</v>
      </c>
      <c r="I12" s="1780">
        <f>SUM(I5:I11)</f>
        <v>0</v>
      </c>
      <c r="J12" s="1780">
        <f>SUM(J5:J11)</f>
        <v>0</v>
      </c>
      <c r="K12" s="1780">
        <f>SUM(K5:K11)</f>
        <v>9544</v>
      </c>
    </row>
    <row r="13" spans="1:11" ht="13.5" thickTop="1" x14ac:dyDescent="0.2">
      <c r="A13" s="2243" t="s">
        <v>388</v>
      </c>
      <c r="B13" s="2244"/>
      <c r="C13" s="2244"/>
      <c r="D13" s="2244"/>
      <c r="E13" s="2245"/>
      <c r="F13" s="786"/>
      <c r="G13" s="787"/>
      <c r="H13" s="788"/>
      <c r="I13" s="789"/>
      <c r="J13" s="789"/>
      <c r="K13" s="789"/>
    </row>
    <row r="14" spans="1:11" x14ac:dyDescent="0.2">
      <c r="A14" s="2265" t="s">
        <v>476</v>
      </c>
      <c r="B14" s="2265"/>
      <c r="C14" s="2265"/>
      <c r="D14" s="2265"/>
      <c r="E14" s="2266"/>
      <c r="F14" s="790" t="s">
        <v>909</v>
      </c>
      <c r="G14" s="783"/>
      <c r="H14" s="765">
        <v>18291</v>
      </c>
      <c r="I14" s="772"/>
      <c r="J14" s="774"/>
      <c r="K14" s="766">
        <v>9544</v>
      </c>
    </row>
    <row r="15" spans="1:11" x14ac:dyDescent="0.2">
      <c r="A15" s="2232" t="s">
        <v>4</v>
      </c>
      <c r="B15" s="2232"/>
      <c r="C15" s="2232"/>
      <c r="D15" s="2232"/>
      <c r="E15" s="2260"/>
      <c r="F15" s="790" t="s">
        <v>910</v>
      </c>
      <c r="G15" s="772"/>
      <c r="H15" s="765"/>
      <c r="I15" s="765"/>
      <c r="J15" s="766"/>
      <c r="K15" s="766"/>
    </row>
    <row r="16" spans="1:11" x14ac:dyDescent="0.2">
      <c r="A16" s="2232" t="s">
        <v>316</v>
      </c>
      <c r="B16" s="2232"/>
      <c r="C16" s="2232"/>
      <c r="D16" s="2232"/>
      <c r="E16" s="2260"/>
      <c r="F16" s="790" t="s">
        <v>980</v>
      </c>
      <c r="G16" s="773"/>
      <c r="H16" s="768"/>
      <c r="I16" s="768"/>
      <c r="J16" s="770"/>
      <c r="K16" s="770"/>
    </row>
    <row r="17" spans="1:11" x14ac:dyDescent="0.2">
      <c r="A17" s="2254" t="s">
        <v>992</v>
      </c>
      <c r="B17" s="2254"/>
      <c r="C17" s="2254"/>
      <c r="D17" s="2254"/>
      <c r="E17" s="2255"/>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67" t="s">
        <v>1916</v>
      </c>
      <c r="B19" s="2267"/>
      <c r="C19" s="2267"/>
      <c r="D19" s="2267"/>
      <c r="E19" s="2268"/>
      <c r="F19" s="790" t="s">
        <v>990</v>
      </c>
      <c r="G19" s="783"/>
      <c r="H19" s="783"/>
      <c r="I19" s="783"/>
      <c r="J19" s="766"/>
      <c r="K19" s="796"/>
    </row>
    <row r="20" spans="1:11" x14ac:dyDescent="0.2">
      <c r="A20" s="2246" t="s">
        <v>1921</v>
      </c>
      <c r="B20" s="2247"/>
      <c r="C20" s="2247"/>
      <c r="D20" s="2247"/>
      <c r="E20" s="2248"/>
      <c r="F20" s="790" t="s">
        <v>991</v>
      </c>
      <c r="G20" s="783"/>
      <c r="H20" s="783"/>
      <c r="I20" s="783"/>
      <c r="J20" s="766"/>
      <c r="K20" s="796"/>
    </row>
    <row r="21" spans="1:11" ht="13.5" thickBot="1" x14ac:dyDescent="0.25">
      <c r="A21" s="2252" t="s">
        <v>659</v>
      </c>
      <c r="B21" s="2252"/>
      <c r="C21" s="2252"/>
      <c r="D21" s="2252"/>
      <c r="E21" s="2252"/>
      <c r="F21" s="1781"/>
      <c r="G21" s="793"/>
      <c r="H21" s="797"/>
      <c r="I21" s="797"/>
      <c r="J21" s="1782">
        <f>SUM(J18:J20)</f>
        <v>0</v>
      </c>
      <c r="K21" s="794"/>
    </row>
    <row r="22" spans="1:11" ht="13.5" thickTop="1" x14ac:dyDescent="0.2">
      <c r="A22" s="2232" t="s">
        <v>1922</v>
      </c>
      <c r="B22" s="2232"/>
      <c r="C22" s="2232"/>
      <c r="D22" s="2232"/>
      <c r="E22" s="2260"/>
      <c r="F22" s="790" t="s">
        <v>917</v>
      </c>
      <c r="G22" s="783"/>
      <c r="H22" s="765"/>
      <c r="I22" s="765"/>
      <c r="J22" s="798"/>
      <c r="K22" s="766"/>
    </row>
    <row r="23" spans="1:11" ht="13.5" thickBot="1" x14ac:dyDescent="0.25">
      <c r="A23" s="2253" t="s">
        <v>962</v>
      </c>
      <c r="B23" s="2252"/>
      <c r="C23" s="2252"/>
      <c r="D23" s="2252"/>
      <c r="E23" s="2252"/>
      <c r="F23" s="1783"/>
      <c r="G23" s="1780">
        <f>SUM(G14:G16,G21,G22)</f>
        <v>0</v>
      </c>
      <c r="H23" s="1780">
        <f>SUM(H14:H16,H21,H22)</f>
        <v>18291</v>
      </c>
      <c r="I23" s="1780">
        <f>SUM(I14:I16,I21,I22)</f>
        <v>0</v>
      </c>
      <c r="J23" s="1780">
        <f>SUM(J14:J16,J21,J22)</f>
        <v>0</v>
      </c>
      <c r="K23" s="1780">
        <f>SUM(K14:K16,K21,K22)</f>
        <v>9544</v>
      </c>
    </row>
    <row r="24" spans="1:11" ht="14.25" thickTop="1" thickBot="1" x14ac:dyDescent="0.25">
      <c r="A24" s="2253" t="s">
        <v>2024</v>
      </c>
      <c r="B24" s="2252"/>
      <c r="C24" s="2252"/>
      <c r="D24" s="2252"/>
      <c r="E24" s="2252"/>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4" t="s">
        <v>2034</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t="s">
        <v>2077</v>
      </c>
      <c r="E30" s="809" t="s">
        <v>792</v>
      </c>
      <c r="F30" s="202"/>
      <c r="G30" s="806"/>
    </row>
    <row r="31" spans="1:11" x14ac:dyDescent="0.2">
      <c r="A31" s="810"/>
      <c r="D31" s="237"/>
      <c r="E31" s="811" t="s">
        <v>793</v>
      </c>
      <c r="F31" s="812" t="s">
        <v>560</v>
      </c>
      <c r="G31" s="765"/>
      <c r="H31" s="2262"/>
      <c r="I31" s="2263"/>
      <c r="J31" s="2263"/>
      <c r="K31" s="2263"/>
    </row>
    <row r="32" spans="1:11" x14ac:dyDescent="0.2">
      <c r="A32" s="810"/>
      <c r="B32" s="237"/>
      <c r="C32" s="237"/>
      <c r="D32" s="237"/>
      <c r="E32" s="806"/>
      <c r="F32" s="812" t="s">
        <v>561</v>
      </c>
      <c r="G32" s="765"/>
      <c r="H32" s="2264"/>
      <c r="I32" s="2263"/>
      <c r="J32" s="2263"/>
      <c r="K32" s="2263"/>
    </row>
    <row r="33" spans="1:11" ht="1.5" customHeight="1" x14ac:dyDescent="0.2">
      <c r="A33" s="813" t="s">
        <v>1231</v>
      </c>
      <c r="B33" s="364"/>
      <c r="C33" s="364"/>
      <c r="D33" s="364"/>
      <c r="E33" s="364"/>
      <c r="F33" s="364"/>
      <c r="G33" s="814"/>
      <c r="H33" s="2264"/>
      <c r="I33" s="2263"/>
      <c r="J33" s="2263"/>
      <c r="K33" s="2263"/>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2" t="s">
        <v>562</v>
      </c>
      <c r="B41" s="2233"/>
      <c r="C41" s="2233"/>
      <c r="D41" s="2233"/>
      <c r="E41" s="2233"/>
      <c r="F41" s="2234"/>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1:G1"/>
    <mergeCell ref="A5:E5"/>
    <mergeCell ref="A11:E11"/>
    <mergeCell ref="A10:E10"/>
    <mergeCell ref="H31:K33"/>
    <mergeCell ref="A14:E14"/>
    <mergeCell ref="A15:E15"/>
    <mergeCell ref="A16:E16"/>
    <mergeCell ref="A22:E22"/>
    <mergeCell ref="A19:E19"/>
    <mergeCell ref="A20:E20"/>
    <mergeCell ref="A41:F41"/>
    <mergeCell ref="A2:E2"/>
    <mergeCell ref="A3:E3"/>
    <mergeCell ref="A4:E4"/>
    <mergeCell ref="A13:E13"/>
    <mergeCell ref="A18:E18"/>
    <mergeCell ref="A12:E12"/>
    <mergeCell ref="A21:E21"/>
    <mergeCell ref="A23:E23"/>
    <mergeCell ref="A24:E24"/>
    <mergeCell ref="A17:E17"/>
  </mergeCells>
  <phoneticPr fontId="13" type="noConversion"/>
  <printOptions headings="1"/>
  <pageMargins left="0.35" right="0.17" top="0.57999999999999996" bottom="0.4" header="0.21" footer="0.2"/>
  <pageSetup scale="83" firstPageNumber="25" orientation="landscape" useFirstPageNumber="1" r:id="rId1"/>
  <headerFooter>
    <oddHeader xml:space="preserve">&amp;C&amp;"Arial,Bold"Schedule of Restricted Local Tax Levies and Selected Revenues Sources 
Schedule of Tort Immunity Expenditures </oddHeader>
    <oddFooter>&amp;C60</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J13" sqref="J1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2033</v>
      </c>
      <c r="B1" s="2272"/>
      <c r="C1" s="2273"/>
      <c r="D1" s="827"/>
      <c r="E1" s="828"/>
      <c r="F1" s="828"/>
      <c r="G1" s="829"/>
      <c r="H1" s="830"/>
      <c r="I1" s="831"/>
      <c r="J1" s="2269"/>
      <c r="K1" s="2270"/>
      <c r="L1" s="2270"/>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7036</v>
      </c>
      <c r="D5" s="842"/>
      <c r="E5" s="842"/>
      <c r="F5" s="1782">
        <f>(C5+D5)-E5</f>
        <v>7036</v>
      </c>
      <c r="G5" s="838"/>
      <c r="H5" s="843"/>
      <c r="I5" s="843"/>
      <c r="J5" s="843"/>
      <c r="K5" s="794"/>
      <c r="L5" s="1791">
        <f>F5-K5</f>
        <v>7036</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3824420</v>
      </c>
      <c r="D8" s="845"/>
      <c r="E8" s="845"/>
      <c r="F8" s="1782">
        <f>(C8+D8)-E8</f>
        <v>3824420</v>
      </c>
      <c r="G8" s="844">
        <v>50</v>
      </c>
      <c r="H8" s="766">
        <v>2674732</v>
      </c>
      <c r="I8" s="766">
        <v>34734</v>
      </c>
      <c r="J8" s="766"/>
      <c r="K8" s="1791">
        <f>(H8+I8)-J8</f>
        <v>2709466</v>
      </c>
      <c r="L8" s="1791">
        <f>F8-K8</f>
        <v>1114954</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526514</v>
      </c>
      <c r="D10" s="847">
        <v>5395</v>
      </c>
      <c r="E10" s="847"/>
      <c r="F10" s="1786">
        <f>(C10+D10)-E10</f>
        <v>531909</v>
      </c>
      <c r="G10" s="844">
        <v>20</v>
      </c>
      <c r="H10" s="848">
        <v>518958</v>
      </c>
      <c r="I10" s="848">
        <v>4820</v>
      </c>
      <c r="J10" s="848"/>
      <c r="K10" s="1791">
        <f>(H10+I10)-J10</f>
        <v>523778</v>
      </c>
      <c r="L10" s="1791">
        <f>F10-K10</f>
        <v>8131</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1043786</v>
      </c>
      <c r="D12" s="845">
        <v>4601</v>
      </c>
      <c r="E12" s="845"/>
      <c r="F12" s="1782">
        <f>(C12+D12)-E12</f>
        <v>1048387</v>
      </c>
      <c r="G12" s="844">
        <v>10</v>
      </c>
      <c r="H12" s="766">
        <v>1019171</v>
      </c>
      <c r="I12" s="766">
        <v>29216</v>
      </c>
      <c r="J12" s="766"/>
      <c r="K12" s="1791">
        <f>(H12+I12)-J12</f>
        <v>1048387</v>
      </c>
      <c r="L12" s="1791">
        <f>F12-K12</f>
        <v>0</v>
      </c>
    </row>
    <row r="13" spans="1:14" ht="14.25" thickTop="1" thickBot="1" x14ac:dyDescent="0.25">
      <c r="A13" s="849" t="s">
        <v>1184</v>
      </c>
      <c r="B13" s="841">
        <v>252</v>
      </c>
      <c r="C13" s="845">
        <v>1199418</v>
      </c>
      <c r="D13" s="845">
        <v>28515</v>
      </c>
      <c r="E13" s="845"/>
      <c r="F13" s="1782">
        <f>(C13+D13)-E13</f>
        <v>1227933</v>
      </c>
      <c r="G13" s="844">
        <v>5</v>
      </c>
      <c r="H13" s="766">
        <v>1008878</v>
      </c>
      <c r="I13" s="766">
        <v>39333</v>
      </c>
      <c r="J13" s="766"/>
      <c r="K13" s="1791">
        <f>(H13+I13)-J13</f>
        <v>1048211</v>
      </c>
      <c r="L13" s="1791">
        <f>F13-K13</f>
        <v>179722</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c r="D15" s="845"/>
      <c r="E15" s="845"/>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6601174</v>
      </c>
      <c r="D16" s="1782">
        <f>SUM(D3,D5:D6,D8:D10,D12:D15)</f>
        <v>38511</v>
      </c>
      <c r="E16" s="1782">
        <f>SUM(E3,E5:E6,E8:E10,E12:E15)</f>
        <v>0</v>
      </c>
      <c r="F16" s="1782">
        <f>SUM(F3,F5:F6,F8:F10,F12:F15)</f>
        <v>6639685</v>
      </c>
      <c r="G16" s="844"/>
      <c r="H16" s="1782">
        <f>SUM(H3,H6,H8:H10,H12:H14,)</f>
        <v>5221739</v>
      </c>
      <c r="I16" s="1782">
        <f>SUM(I3,I6,I8:I10,I12:I14,)</f>
        <v>108103</v>
      </c>
      <c r="J16" s="1782">
        <f>SUM(J3,J6,J8:J10,J12:J14,)</f>
        <v>0</v>
      </c>
      <c r="K16" s="1782">
        <f>(H16+I16)-J16</f>
        <v>5329842</v>
      </c>
      <c r="L16" s="1782">
        <f>F16-K16</f>
        <v>1309843</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108103</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3" type="noConversion"/>
  <printOptions headings="1"/>
  <pageMargins left="0.25" right="0.17" top="1.1000000000000001" bottom="0.66" header="0.39" footer="0.17"/>
  <pageSetup scale="80" firstPageNumber="26" orientation="landscape" useFirstPageNumber="1" r:id="rId1"/>
  <headerFooter alignWithMargins="0">
    <oddHeader xml:space="preserve">&amp;C </oddHeader>
    <oddFooter>&amp;C61</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6" activePane="bottomLeft" state="frozen"/>
      <selection activeCell="A47" sqref="A47"/>
      <selection pane="bottomLeft" activeCell="F79" sqref="F7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3866867</v>
      </c>
      <c r="G8" s="866"/>
    </row>
    <row r="9" spans="1:7" x14ac:dyDescent="0.2">
      <c r="A9" s="870" t="s">
        <v>480</v>
      </c>
      <c r="B9" s="871" t="s">
        <v>1988</v>
      </c>
      <c r="C9" s="872"/>
      <c r="D9" s="870" t="s">
        <v>522</v>
      </c>
      <c r="E9" s="869"/>
      <c r="F9" s="1934">
        <f>'Expenditures 15-22'!K151</f>
        <v>194121</v>
      </c>
      <c r="G9" s="873"/>
    </row>
    <row r="10" spans="1:7" x14ac:dyDescent="0.2">
      <c r="A10" s="870" t="s">
        <v>520</v>
      </c>
      <c r="B10" s="871" t="s">
        <v>1989</v>
      </c>
      <c r="C10" s="872"/>
      <c r="D10" s="870" t="s">
        <v>522</v>
      </c>
      <c r="E10" s="869"/>
      <c r="F10" s="1934">
        <f>'Expenditures 15-22'!K174</f>
        <v>0</v>
      </c>
      <c r="G10" s="873"/>
    </row>
    <row r="11" spans="1:7" x14ac:dyDescent="0.2">
      <c r="A11" s="870" t="s">
        <v>481</v>
      </c>
      <c r="B11" s="871" t="s">
        <v>1990</v>
      </c>
      <c r="C11" s="872"/>
      <c r="D11" s="870" t="s">
        <v>522</v>
      </c>
      <c r="E11" s="869"/>
      <c r="F11" s="1934">
        <f>'Expenditures 15-22'!K210</f>
        <v>372315</v>
      </c>
      <c r="G11" s="873"/>
    </row>
    <row r="12" spans="1:7" x14ac:dyDescent="0.2">
      <c r="A12" s="870" t="s">
        <v>482</v>
      </c>
      <c r="B12" s="871" t="s">
        <v>1991</v>
      </c>
      <c r="C12" s="872"/>
      <c r="D12" s="870" t="s">
        <v>522</v>
      </c>
      <c r="E12" s="869"/>
      <c r="F12" s="1934">
        <f>'Expenditures 15-22'!K295</f>
        <v>152566</v>
      </c>
      <c r="G12" s="873"/>
    </row>
    <row r="13" spans="1:7" x14ac:dyDescent="0.2">
      <c r="A13" s="870" t="s">
        <v>108</v>
      </c>
      <c r="B13" s="871" t="s">
        <v>1992</v>
      </c>
      <c r="C13" s="872"/>
      <c r="D13" s="870" t="s">
        <v>522</v>
      </c>
      <c r="E13" s="869"/>
      <c r="F13" s="1934">
        <f>'Expenditures 15-22'!K342</f>
        <v>139429</v>
      </c>
      <c r="G13" s="874"/>
    </row>
    <row r="14" spans="1:7" ht="12" customHeight="1" thickBot="1" x14ac:dyDescent="0.25">
      <c r="A14" s="1792"/>
      <c r="B14" s="1793"/>
      <c r="C14" s="1794"/>
      <c r="D14" s="1795" t="s">
        <v>522</v>
      </c>
      <c r="E14" s="1796" t="s">
        <v>1015</v>
      </c>
      <c r="F14" s="1797">
        <f>SUM(F8:F13)</f>
        <v>4725298</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178251</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3695</v>
      </c>
      <c r="G52" s="866"/>
    </row>
    <row r="53" spans="1:7" x14ac:dyDescent="0.2">
      <c r="A53" s="870" t="s">
        <v>479</v>
      </c>
      <c r="B53" s="870" t="s">
        <v>1551</v>
      </c>
      <c r="C53" s="890">
        <f>'Expenditures 15-22'!B102</f>
        <v>4000</v>
      </c>
      <c r="D53" s="889" t="str">
        <f>'Expenditures 15-22'!A102</f>
        <v>Total Payments to Other Govt Units</v>
      </c>
      <c r="E53" s="869"/>
      <c r="F53" s="1938">
        <f>'Expenditures 15-22'!K102</f>
        <v>92540</v>
      </c>
      <c r="G53" s="866"/>
    </row>
    <row r="54" spans="1:7" x14ac:dyDescent="0.2">
      <c r="A54" s="870" t="s">
        <v>479</v>
      </c>
      <c r="B54" s="870" t="s">
        <v>1552</v>
      </c>
      <c r="C54" s="890" t="s">
        <v>1039</v>
      </c>
      <c r="D54" s="886" t="s">
        <v>1157</v>
      </c>
      <c r="E54" s="869"/>
      <c r="F54" s="1938">
        <f>'Expenditures 15-22'!G114</f>
        <v>47502</v>
      </c>
      <c r="G54" s="866"/>
    </row>
    <row r="55" spans="1:7" x14ac:dyDescent="0.2">
      <c r="A55" s="870" t="s">
        <v>479</v>
      </c>
      <c r="B55" s="870" t="s">
        <v>1553</v>
      </c>
      <c r="C55" s="890" t="s">
        <v>1039</v>
      </c>
      <c r="D55" s="886" t="s">
        <v>309</v>
      </c>
      <c r="E55" s="869"/>
      <c r="F55" s="1938">
        <f>'Expenditures 15-22'!I114</f>
        <v>0</v>
      </c>
      <c r="G55" s="866"/>
    </row>
    <row r="56" spans="1:7" x14ac:dyDescent="0.2">
      <c r="A56" s="870" t="s">
        <v>480</v>
      </c>
      <c r="B56" s="870" t="s">
        <v>1554</v>
      </c>
      <c r="C56" s="887" t="str">
        <f>'Expenditures 15-22'!B130</f>
        <v>3000</v>
      </c>
      <c r="D56" s="893" t="s">
        <v>469</v>
      </c>
      <c r="E56" s="869"/>
      <c r="F56" s="1938">
        <f>'Expenditures 15-22'!K130-SUM('Expenditures 15-22'!G130+'Expenditures 15-22'!I130)</f>
        <v>0</v>
      </c>
      <c r="G56" s="866"/>
    </row>
    <row r="57" spans="1:7" x14ac:dyDescent="0.2">
      <c r="A57" s="870" t="s">
        <v>480</v>
      </c>
      <c r="B57" s="870" t="s">
        <v>1993</v>
      </c>
      <c r="C57" s="890">
        <f>'Expenditures 15-22'!B139</f>
        <v>4000</v>
      </c>
      <c r="D57" s="888" t="str">
        <f>'Expenditures 15-22'!A139</f>
        <v>Total Payments to Other Govt Units</v>
      </c>
      <c r="E57" s="869"/>
      <c r="F57" s="1938">
        <f>'Expenditures 15-22'!K139</f>
        <v>0</v>
      </c>
      <c r="G57" s="866"/>
    </row>
    <row r="58" spans="1:7" x14ac:dyDescent="0.2">
      <c r="A58" s="870" t="s">
        <v>480</v>
      </c>
      <c r="B58" s="870" t="s">
        <v>1994</v>
      </c>
      <c r="C58" s="887" t="s">
        <v>1039</v>
      </c>
      <c r="D58" s="886" t="s">
        <v>1157</v>
      </c>
      <c r="E58" s="869"/>
      <c r="F58" s="1940">
        <f>'Expenditures 15-22'!G151</f>
        <v>0</v>
      </c>
      <c r="G58" s="866"/>
    </row>
    <row r="59" spans="1:7" x14ac:dyDescent="0.2">
      <c r="A59" s="894" t="s">
        <v>480</v>
      </c>
      <c r="B59" s="857" t="s">
        <v>1995</v>
      </c>
      <c r="C59" s="895" t="s">
        <v>1039</v>
      </c>
      <c r="D59" s="857" t="s">
        <v>309</v>
      </c>
      <c r="F59" s="1941">
        <f>'Expenditures 15-22'!I151</f>
        <v>0</v>
      </c>
      <c r="G59" s="866"/>
    </row>
    <row r="60" spans="1:7" x14ac:dyDescent="0.2">
      <c r="A60" s="894" t="s">
        <v>520</v>
      </c>
      <c r="B60" s="857" t="s">
        <v>1996</v>
      </c>
      <c r="C60" s="895">
        <v>4000</v>
      </c>
      <c r="D60" s="857" t="s">
        <v>330</v>
      </c>
      <c r="F60" s="1939">
        <f>'Expenditures 15-22'!K160</f>
        <v>0</v>
      </c>
      <c r="G60" s="866"/>
    </row>
    <row r="61" spans="1:7" x14ac:dyDescent="0.2">
      <c r="A61" s="896" t="s">
        <v>520</v>
      </c>
      <c r="B61" s="896" t="s">
        <v>1997</v>
      </c>
      <c r="C61" s="897" t="str">
        <f>'Expenditures 15-22'!B170</f>
        <v>5300</v>
      </c>
      <c r="D61" s="898" t="s">
        <v>329</v>
      </c>
      <c r="E61" s="880"/>
      <c r="F61" s="1938">
        <f>'Expenditures 15-22'!K170</f>
        <v>0</v>
      </c>
      <c r="G61" s="866"/>
    </row>
    <row r="62" spans="1:7" x14ac:dyDescent="0.2">
      <c r="A62" s="870" t="s">
        <v>481</v>
      </c>
      <c r="B62" s="870" t="s">
        <v>1998</v>
      </c>
      <c r="C62" s="887">
        <f>'Expenditures 15-22'!B185</f>
        <v>3000</v>
      </c>
      <c r="D62" s="877" t="s">
        <v>469</v>
      </c>
      <c r="E62" s="869"/>
      <c r="F62" s="1938">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8">
        <f>'Expenditures 15-22'!K196</f>
        <v>0</v>
      </c>
      <c r="G63" s="866"/>
    </row>
    <row r="64" spans="1:7" x14ac:dyDescent="0.2">
      <c r="A64" s="896" t="s">
        <v>481</v>
      </c>
      <c r="B64" s="896" t="s">
        <v>2000</v>
      </c>
      <c r="C64" s="897" t="str">
        <f>'Expenditures 15-22'!B206</f>
        <v>5300</v>
      </c>
      <c r="D64" s="893" t="s">
        <v>329</v>
      </c>
      <c r="E64" s="869"/>
      <c r="F64" s="1938">
        <f>'Expenditures 15-22'!K206</f>
        <v>0</v>
      </c>
      <c r="G64" s="866"/>
    </row>
    <row r="65" spans="1:8" x14ac:dyDescent="0.2">
      <c r="A65" s="870" t="s">
        <v>481</v>
      </c>
      <c r="B65" s="870" t="s">
        <v>2001</v>
      </c>
      <c r="C65" s="887" t="s">
        <v>1039</v>
      </c>
      <c r="D65" s="886" t="s">
        <v>1157</v>
      </c>
      <c r="E65" s="869"/>
      <c r="F65" s="1938">
        <f>'Expenditures 15-22'!G210</f>
        <v>0</v>
      </c>
      <c r="G65" s="866"/>
    </row>
    <row r="66" spans="1:8" x14ac:dyDescent="0.2">
      <c r="A66" s="870" t="s">
        <v>481</v>
      </c>
      <c r="B66" s="870" t="s">
        <v>2002</v>
      </c>
      <c r="C66" s="887" t="s">
        <v>1039</v>
      </c>
      <c r="D66" s="886" t="s">
        <v>309</v>
      </c>
      <c r="E66" s="869"/>
      <c r="F66" s="1938">
        <f>'Expenditures 15-22'!I210</f>
        <v>0</v>
      </c>
      <c r="G66" s="866"/>
    </row>
    <row r="67" spans="1:8" x14ac:dyDescent="0.2">
      <c r="A67" s="870" t="s">
        <v>482</v>
      </c>
      <c r="B67" s="870" t="s">
        <v>2003</v>
      </c>
      <c r="C67" s="887" t="str">
        <f>'Expenditures 15-22'!B216</f>
        <v>1125</v>
      </c>
      <c r="D67" s="893" t="str">
        <f>'Expenditures 15-22'!A216</f>
        <v>Pre-K Programs</v>
      </c>
      <c r="E67" s="869"/>
      <c r="F67" s="1938">
        <f>'Expenditures 15-22'!K216</f>
        <v>8279</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2005</v>
      </c>
      <c r="C70" s="887">
        <f>'Expenditures 15-22'!B221</f>
        <v>1300</v>
      </c>
      <c r="D70" s="888" t="str">
        <f>'Expenditures 15-22'!A221</f>
        <v>Adult/Continuing Education Programs</v>
      </c>
      <c r="E70" s="869"/>
      <c r="F70" s="1938">
        <f>'Expenditures 15-22'!K221</f>
        <v>0</v>
      </c>
      <c r="G70" s="866"/>
    </row>
    <row r="71" spans="1:8" x14ac:dyDescent="0.2">
      <c r="A71" s="870" t="s">
        <v>482</v>
      </c>
      <c r="B71" s="870" t="s">
        <v>2006</v>
      </c>
      <c r="C71" s="887">
        <f>'Expenditures 15-22'!B224</f>
        <v>1600</v>
      </c>
      <c r="D71" s="888" t="str">
        <f>'Expenditures 15-22'!A224</f>
        <v>Summer School Programs</v>
      </c>
      <c r="E71" s="869"/>
      <c r="F71" s="1938">
        <f>'Expenditures 15-22'!K224</f>
        <v>0</v>
      </c>
      <c r="G71" s="866"/>
    </row>
    <row r="72" spans="1:8" x14ac:dyDescent="0.2">
      <c r="A72" s="870" t="s">
        <v>482</v>
      </c>
      <c r="B72" s="870" t="s">
        <v>2007</v>
      </c>
      <c r="C72" s="887">
        <f>'Expenditures 15-22'!B280</f>
        <v>3000</v>
      </c>
      <c r="D72" s="877" t="s">
        <v>469</v>
      </c>
      <c r="E72" s="869"/>
      <c r="F72" s="1938">
        <f>'Expenditures 15-22'!K280</f>
        <v>0</v>
      </c>
      <c r="G72" s="866"/>
    </row>
    <row r="73" spans="1:8" x14ac:dyDescent="0.2">
      <c r="A73" s="870" t="s">
        <v>482</v>
      </c>
      <c r="B73" s="870" t="s">
        <v>2008</v>
      </c>
      <c r="C73" s="887" t="str">
        <f>'Expenditures 15-22'!B285</f>
        <v>4000</v>
      </c>
      <c r="D73" s="888" t="str">
        <f>'Expenditures 15-22'!A285</f>
        <v>Total Payments to Other Govt Units</v>
      </c>
      <c r="E73" s="869"/>
      <c r="F73" s="1938">
        <f>'Expenditures 15-22'!K285</f>
        <v>0</v>
      </c>
      <c r="G73" s="866"/>
    </row>
    <row r="74" spans="1:8" x14ac:dyDescent="0.2">
      <c r="A74" s="870" t="s">
        <v>456</v>
      </c>
      <c r="B74" s="870" t="s">
        <v>2009</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330267</v>
      </c>
      <c r="G76" s="866"/>
    </row>
    <row r="77" spans="1:8" s="894" customFormat="1" ht="12" customHeight="1" thickTop="1" thickBot="1" x14ac:dyDescent="0.25">
      <c r="A77" s="1801"/>
      <c r="B77" s="1798"/>
      <c r="C77" s="1794"/>
      <c r="D77" s="1799" t="s">
        <v>2011</v>
      </c>
      <c r="E77" s="1796"/>
      <c r="F77" s="1802">
        <f>(F14-F76)</f>
        <v>4395031</v>
      </c>
      <c r="G77" s="870"/>
    </row>
    <row r="78" spans="1:8" s="894" customFormat="1" ht="12" customHeight="1" thickTop="1" x14ac:dyDescent="0.2">
      <c r="A78" s="1803"/>
      <c r="B78" s="1798"/>
      <c r="C78" s="1794"/>
      <c r="D78" s="1799" t="s">
        <v>2057</v>
      </c>
      <c r="E78" s="1796"/>
      <c r="F78" s="899">
        <v>500.3</v>
      </c>
      <c r="G78" s="900"/>
      <c r="H78" s="870"/>
    </row>
    <row r="79" spans="1:8" s="894" customFormat="1" ht="12" customHeight="1" thickBot="1" x14ac:dyDescent="0.25">
      <c r="A79" s="1804"/>
      <c r="B79" s="1798"/>
      <c r="C79" s="1794"/>
      <c r="D79" s="1799" t="s">
        <v>2012</v>
      </c>
      <c r="E79" s="1796" t="s">
        <v>1015</v>
      </c>
      <c r="F79" s="1805">
        <f>IF(F78&gt;0,F77/F78," Complete Line 78")</f>
        <v>8784.7911253248058</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59138</v>
      </c>
      <c r="G94" s="913"/>
    </row>
    <row r="95" spans="1:7" x14ac:dyDescent="0.2">
      <c r="A95" s="909" t="s">
        <v>142</v>
      </c>
      <c r="B95" s="909" t="s">
        <v>177</v>
      </c>
      <c r="C95" s="911">
        <v>1700</v>
      </c>
      <c r="D95" s="919" t="str">
        <f>'Revenues 9-14'!A82</f>
        <v>Total District/School Activity Income</v>
      </c>
      <c r="E95" s="907"/>
      <c r="F95" s="1811">
        <f>SUM('Revenues 9-14'!C82,'Revenues 9-14'!D82)</f>
        <v>10805</v>
      </c>
      <c r="G95" s="913"/>
    </row>
    <row r="96" spans="1:7" x14ac:dyDescent="0.2">
      <c r="A96" s="909" t="s">
        <v>479</v>
      </c>
      <c r="B96" s="909" t="s">
        <v>178</v>
      </c>
      <c r="C96" s="911">
        <f>'Revenues 9-14'!B84</f>
        <v>1811</v>
      </c>
      <c r="D96" s="912" t="str">
        <f>'Revenues 9-14'!A84</f>
        <v>Rentals - Regular Textbooks</v>
      </c>
      <c r="E96" s="907"/>
      <c r="F96" s="1811">
        <f>'Revenues 9-14'!C84</f>
        <v>10340</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6100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0</v>
      </c>
      <c r="G104" s="913"/>
    </row>
    <row r="105" spans="1:7" x14ac:dyDescent="0.2">
      <c r="A105" s="909" t="s">
        <v>524</v>
      </c>
      <c r="B105" s="909" t="s">
        <v>842</v>
      </c>
      <c r="C105" s="914">
        <v>3100</v>
      </c>
      <c r="D105" s="920" t="str">
        <f>'Revenues 9-14'!A131</f>
        <v>Total Special Education</v>
      </c>
      <c r="E105" s="907"/>
      <c r="F105" s="1811">
        <f>SUM('Revenues 9-14'!C131:D131,'Revenues 9-14'!F131)</f>
        <v>121825</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16940</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2295</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8194</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365381</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3148</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165680</v>
      </c>
      <c r="G129" s="931"/>
    </row>
    <row r="130" spans="1:7" x14ac:dyDescent="0.2">
      <c r="A130" s="928" t="s">
        <v>689</v>
      </c>
      <c r="B130" s="928" t="s">
        <v>804</v>
      </c>
      <c r="C130" s="933">
        <v>4300</v>
      </c>
      <c r="D130" s="934" t="str">
        <f>'Revenues 9-14'!A211</f>
        <v>Total Title I</v>
      </c>
      <c r="E130" s="907"/>
      <c r="F130" s="1811">
        <f>SUM('Revenues 9-14'!C211,'Revenues 9-14'!D211,'Revenues 9-14'!F211,'Revenues 9-14'!G211)</f>
        <v>212796</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70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23729</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3386</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21325</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20851</v>
      </c>
      <c r="G174" s="928"/>
    </row>
    <row r="175" spans="1:7" x14ac:dyDescent="0.2">
      <c r="A175" s="1943" t="s">
        <v>5</v>
      </c>
      <c r="B175" s="1944" t="s">
        <v>2056</v>
      </c>
      <c r="C175" s="1945">
        <v>3100</v>
      </c>
      <c r="D175" s="1946" t="s">
        <v>2059</v>
      </c>
      <c r="E175" s="907"/>
      <c r="F175" s="1930"/>
      <c r="G175" s="928"/>
    </row>
    <row r="176" spans="1:7" x14ac:dyDescent="0.2">
      <c r="A176" s="1943" t="s">
        <v>685</v>
      </c>
      <c r="B176" s="1944" t="s">
        <v>2056</v>
      </c>
      <c r="C176" s="1945">
        <v>3300</v>
      </c>
      <c r="D176" s="1946" t="s">
        <v>2060</v>
      </c>
      <c r="E176" s="907"/>
      <c r="F176" s="1930"/>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1052003</v>
      </c>
    </row>
    <row r="179" spans="1:7" ht="12" customHeight="1" x14ac:dyDescent="0.2">
      <c r="A179" s="1792"/>
      <c r="B179" s="1806"/>
      <c r="C179" s="1807"/>
      <c r="D179" s="1808" t="s">
        <v>2014</v>
      </c>
      <c r="E179" s="1809"/>
      <c r="F179" s="1811">
        <f>'PCTC-OEPP 27-28'!F77-F178</f>
        <v>3343028</v>
      </c>
    </row>
    <row r="180" spans="1:7" ht="12" customHeight="1" x14ac:dyDescent="0.2">
      <c r="A180" s="1792"/>
      <c r="B180" s="1806"/>
      <c r="C180" s="1807"/>
      <c r="D180" s="1808" t="s">
        <v>1924</v>
      </c>
      <c r="E180" s="1809"/>
      <c r="F180" s="1811">
        <f>'Cap Outlay Deprec 26'!I18</f>
        <v>108103</v>
      </c>
    </row>
    <row r="181" spans="1:7" ht="12" customHeight="1" x14ac:dyDescent="0.2">
      <c r="A181" s="1792"/>
      <c r="B181" s="1806"/>
      <c r="C181" s="1807"/>
      <c r="D181" s="1808" t="s">
        <v>2015</v>
      </c>
      <c r="E181" s="1809"/>
      <c r="F181" s="1811">
        <f>F179+F180</f>
        <v>3451131</v>
      </c>
    </row>
    <row r="182" spans="1:7" ht="12" customHeight="1" x14ac:dyDescent="0.2">
      <c r="A182" s="1792"/>
      <c r="B182" s="1812"/>
      <c r="C182" s="1807"/>
      <c r="D182" s="1808" t="str">
        <f>D78</f>
        <v>9 Month ADA from District Average Daily Attendance/Prior General State Aid Inquiry 2017-2018</v>
      </c>
      <c r="E182" s="1809"/>
      <c r="F182" s="1813">
        <f>'PCTC-OEPP 27-28'!F78</f>
        <v>500.3</v>
      </c>
      <c r="G182" s="931"/>
    </row>
    <row r="183" spans="1:7" ht="12" customHeight="1" thickBot="1" x14ac:dyDescent="0.25">
      <c r="A183" s="1792"/>
      <c r="B183" s="1812"/>
      <c r="C183" s="1807"/>
      <c r="D183" s="1808" t="s">
        <v>2016</v>
      </c>
      <c r="E183" s="1809" t="s">
        <v>1626</v>
      </c>
      <c r="F183" s="1814">
        <f>F181/F182</f>
        <v>6898.1231261243256</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7" customFormat="1" ht="12.2" customHeight="1" x14ac:dyDescent="0.2">
      <c r="A186" s="1947" t="s">
        <v>2063</v>
      </c>
      <c r="B186" s="1948"/>
      <c r="C186" s="1949"/>
      <c r="D186" s="1948"/>
      <c r="E186" s="1949"/>
      <c r="F186" s="1948"/>
      <c r="G186" s="1948"/>
    </row>
    <row r="187" spans="1:7" s="1947" customFormat="1" ht="12.2" customHeight="1" x14ac:dyDescent="0.2">
      <c r="A187" s="1950" t="s">
        <v>2064</v>
      </c>
      <c r="C187" s="1949"/>
      <c r="D187" s="1948"/>
      <c r="E187" s="1949"/>
      <c r="F187" s="1948"/>
      <c r="G187" s="1948"/>
    </row>
    <row r="188" spans="1:7" ht="12" customHeight="1" x14ac:dyDescent="0.2">
      <c r="C188" s="950"/>
      <c r="D188" s="931"/>
      <c r="E188" s="950"/>
      <c r="F188" s="931"/>
      <c r="G188" s="931"/>
    </row>
    <row r="189" spans="1:7" x14ac:dyDescent="0.2">
      <c r="A189" s="1951" t="s">
        <v>2062</v>
      </c>
      <c r="B189" s="1952"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3" type="noConversion"/>
  <hyperlinks>
    <hyperlink ref="B189" r:id="rId1"/>
  </hyperlinks>
  <printOptions headings="1"/>
  <pageMargins left="0.54" right="0.2" top="0.7" bottom="0.45" header="0.19" footer="0.17"/>
  <pageSetup scale="70" firstPageNumber="27" orientation="portrait" useFirstPageNumber="1" r:id="rId2"/>
  <headerFooter alignWithMargins="0">
    <oddHeader xml:space="preserve">&amp;C </oddHeader>
    <oddFooter>&amp;C63</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pane="bottomLeft" activeCell="B20" sqref="B20"/>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2073</v>
      </c>
      <c r="B7" s="2295"/>
      <c r="C7" s="2295"/>
      <c r="D7" s="2295"/>
      <c r="E7" s="2295"/>
      <c r="F7" s="2295"/>
      <c r="G7" s="2296"/>
    </row>
    <row r="8" spans="1:7" ht="15.75" customHeight="1" x14ac:dyDescent="0.25">
      <c r="A8" s="2297" t="s">
        <v>2022</v>
      </c>
      <c r="B8" s="2298"/>
      <c r="C8" s="2298"/>
      <c r="D8" s="2298"/>
      <c r="E8" s="2298"/>
      <c r="F8" s="2298"/>
      <c r="G8" s="2299"/>
    </row>
    <row r="9" spans="1:7" ht="35.25" customHeight="1" x14ac:dyDescent="0.25">
      <c r="A9" s="2294" t="s">
        <v>2076</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2075</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 t="shared" ref="F16:F17" si="0">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5" t="s">
        <v>2118</v>
      </c>
      <c r="B17" s="1956" t="s">
        <v>2102</v>
      </c>
      <c r="C17" s="1957" t="s">
        <v>2103</v>
      </c>
      <c r="D17" s="1867">
        <v>10565</v>
      </c>
      <c r="E17" s="1562">
        <f t="shared" ref="E17:E141" si="1">IF(D17&lt;=25000,D17,IF(D17&gt;25000,25000,0))</f>
        <v>10565</v>
      </c>
      <c r="F17" s="1815">
        <f t="shared" si="0"/>
        <v>10565</v>
      </c>
      <c r="G17" s="1816">
        <f>IF(F17=0,0,D17-F17)</f>
        <v>0</v>
      </c>
      <c r="H17" s="1669"/>
    </row>
    <row r="18" spans="1:8" x14ac:dyDescent="0.25">
      <c r="A18" s="1955" t="s">
        <v>2117</v>
      </c>
      <c r="B18" s="1956" t="s">
        <v>2102</v>
      </c>
      <c r="C18" s="1957" t="s">
        <v>2104</v>
      </c>
      <c r="D18" s="1867">
        <v>11379</v>
      </c>
      <c r="E18" s="1562">
        <f t="shared" ref="E18:E140" si="2">IF(D18&lt;=25000,D18,IF(D18&gt;25000,25000,0))</f>
        <v>11379</v>
      </c>
      <c r="F18" s="1815">
        <f t="shared" ref="F18:F140" si="3">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11379</v>
      </c>
      <c r="G18" s="1816">
        <f t="shared" ref="G18:G140" si="4">IF(F18=0,0,D18-F18)</f>
        <v>0</v>
      </c>
    </row>
    <row r="19" spans="1:8" x14ac:dyDescent="0.25">
      <c r="A19" s="1955" t="s">
        <v>2116</v>
      </c>
      <c r="B19" s="1956" t="s">
        <v>2105</v>
      </c>
      <c r="C19" s="1957" t="s">
        <v>2106</v>
      </c>
      <c r="D19" s="1867">
        <v>7263</v>
      </c>
      <c r="E19" s="1562">
        <f t="shared" si="2"/>
        <v>7263</v>
      </c>
      <c r="F19" s="1815">
        <f t="shared" si="3"/>
        <v>7263</v>
      </c>
      <c r="G19" s="1816">
        <f t="shared" si="4"/>
        <v>0</v>
      </c>
    </row>
    <row r="20" spans="1:8" x14ac:dyDescent="0.25">
      <c r="A20" s="1955" t="s">
        <v>2107</v>
      </c>
      <c r="B20" s="1956" t="s">
        <v>2102</v>
      </c>
      <c r="C20" s="1957" t="s">
        <v>2108</v>
      </c>
      <c r="D20" s="1867">
        <v>41760</v>
      </c>
      <c r="E20" s="1562">
        <f t="shared" si="2"/>
        <v>25000</v>
      </c>
      <c r="F20" s="1815">
        <f t="shared" si="3"/>
        <v>25000</v>
      </c>
      <c r="G20" s="1816">
        <f t="shared" si="4"/>
        <v>16760</v>
      </c>
    </row>
    <row r="21" spans="1:8" x14ac:dyDescent="0.25">
      <c r="A21" s="1955" t="s">
        <v>2109</v>
      </c>
      <c r="B21" s="1956" t="s">
        <v>2110</v>
      </c>
      <c r="C21" s="1957" t="s">
        <v>2111</v>
      </c>
      <c r="D21" s="1867">
        <v>32420</v>
      </c>
      <c r="E21" s="1562">
        <f t="shared" si="2"/>
        <v>25000</v>
      </c>
      <c r="F21" s="1815">
        <f t="shared" si="3"/>
        <v>25000</v>
      </c>
      <c r="G21" s="1816">
        <f t="shared" si="4"/>
        <v>7420</v>
      </c>
    </row>
    <row r="22" spans="1:8" x14ac:dyDescent="0.25">
      <c r="A22" s="1955" t="s">
        <v>2112</v>
      </c>
      <c r="B22" s="1956" t="s">
        <v>2113</v>
      </c>
      <c r="C22" s="1957" t="s">
        <v>2114</v>
      </c>
      <c r="D22" s="1867">
        <v>5141</v>
      </c>
      <c r="E22" s="1562">
        <f t="shared" si="2"/>
        <v>5141</v>
      </c>
      <c r="F22" s="1815">
        <f t="shared" si="3"/>
        <v>5141</v>
      </c>
      <c r="G22" s="1816">
        <f t="shared" si="4"/>
        <v>0</v>
      </c>
    </row>
    <row r="23" spans="1:8" x14ac:dyDescent="0.25">
      <c r="A23" s="1955" t="s">
        <v>2115</v>
      </c>
      <c r="B23" s="1956" t="s">
        <v>2113</v>
      </c>
      <c r="C23" s="1957" t="s">
        <v>2119</v>
      </c>
      <c r="D23" s="1867">
        <v>5361</v>
      </c>
      <c r="E23" s="1562">
        <f t="shared" si="2"/>
        <v>5361</v>
      </c>
      <c r="F23" s="1815">
        <f t="shared" si="3"/>
        <v>5361</v>
      </c>
      <c r="G23" s="1816">
        <f t="shared" si="4"/>
        <v>0</v>
      </c>
    </row>
    <row r="24" spans="1:8" x14ac:dyDescent="0.25">
      <c r="A24" s="1955" t="s">
        <v>2120</v>
      </c>
      <c r="B24" s="1956" t="s">
        <v>2102</v>
      </c>
      <c r="C24" s="1957" t="s">
        <v>2121</v>
      </c>
      <c r="D24" s="1867">
        <v>2688</v>
      </c>
      <c r="E24" s="1562">
        <f t="shared" si="2"/>
        <v>2688</v>
      </c>
      <c r="F24" s="1815">
        <f t="shared" si="3"/>
        <v>2688</v>
      </c>
      <c r="G24" s="1816">
        <f t="shared" si="4"/>
        <v>0</v>
      </c>
    </row>
    <row r="25" spans="1:8" x14ac:dyDescent="0.25">
      <c r="A25" s="1955" t="s">
        <v>2122</v>
      </c>
      <c r="B25" s="1956" t="s">
        <v>2123</v>
      </c>
      <c r="C25" s="1957" t="s">
        <v>2124</v>
      </c>
      <c r="D25" s="1867">
        <v>8400</v>
      </c>
      <c r="E25" s="1562">
        <f t="shared" si="2"/>
        <v>8400</v>
      </c>
      <c r="F25" s="1815">
        <f t="shared" si="3"/>
        <v>8400</v>
      </c>
      <c r="G25" s="1816">
        <f t="shared" si="4"/>
        <v>0</v>
      </c>
    </row>
    <row r="26" spans="1:8" x14ac:dyDescent="0.25">
      <c r="A26" s="1955" t="s">
        <v>2125</v>
      </c>
      <c r="B26" s="1956" t="s">
        <v>2123</v>
      </c>
      <c r="C26" s="1957" t="s">
        <v>2126</v>
      </c>
      <c r="D26" s="1867">
        <v>1913</v>
      </c>
      <c r="E26" s="1562">
        <f t="shared" si="2"/>
        <v>1913</v>
      </c>
      <c r="F26" s="1815">
        <f t="shared" si="3"/>
        <v>1913</v>
      </c>
      <c r="G26" s="1816">
        <f t="shared" si="4"/>
        <v>0</v>
      </c>
    </row>
    <row r="27" spans="1:8" x14ac:dyDescent="0.25">
      <c r="A27" s="1955" t="s">
        <v>2130</v>
      </c>
      <c r="B27" s="1956" t="s">
        <v>2127</v>
      </c>
      <c r="C27" s="1957" t="s">
        <v>2128</v>
      </c>
      <c r="D27" s="1867">
        <v>3585</v>
      </c>
      <c r="E27" s="1562">
        <f t="shared" si="2"/>
        <v>3585</v>
      </c>
      <c r="F27" s="1815">
        <f t="shared" si="3"/>
        <v>3585</v>
      </c>
      <c r="G27" s="1816">
        <f t="shared" si="4"/>
        <v>0</v>
      </c>
    </row>
    <row r="28" spans="1:8" x14ac:dyDescent="0.25">
      <c r="A28" s="1955" t="s">
        <v>2131</v>
      </c>
      <c r="B28" s="1956" t="s">
        <v>2127</v>
      </c>
      <c r="C28" s="1957" t="s">
        <v>2129</v>
      </c>
      <c r="D28" s="1867">
        <v>28890</v>
      </c>
      <c r="E28" s="1562">
        <f t="shared" si="2"/>
        <v>25000</v>
      </c>
      <c r="F28" s="1815">
        <f t="shared" si="3"/>
        <v>25000</v>
      </c>
      <c r="G28" s="1816">
        <f t="shared" si="4"/>
        <v>3890</v>
      </c>
    </row>
    <row r="29" spans="1:8" x14ac:dyDescent="0.25">
      <c r="A29" s="1955" t="s">
        <v>2134</v>
      </c>
      <c r="B29" s="1956" t="s">
        <v>2132</v>
      </c>
      <c r="C29" s="1957" t="s">
        <v>2133</v>
      </c>
      <c r="D29" s="1867">
        <v>136225</v>
      </c>
      <c r="E29" s="1562">
        <f t="shared" si="2"/>
        <v>25000</v>
      </c>
      <c r="F29" s="1815">
        <f t="shared" si="3"/>
        <v>25000</v>
      </c>
      <c r="G29" s="1816">
        <f t="shared" si="4"/>
        <v>111225</v>
      </c>
    </row>
    <row r="30" spans="1:8" x14ac:dyDescent="0.25">
      <c r="A30" s="1955" t="s">
        <v>2135</v>
      </c>
      <c r="B30" s="1956" t="s">
        <v>2132</v>
      </c>
      <c r="C30" s="1957" t="s">
        <v>2136</v>
      </c>
      <c r="D30" s="1867">
        <v>2559</v>
      </c>
      <c r="E30" s="1562">
        <f t="shared" si="2"/>
        <v>2559</v>
      </c>
      <c r="F30" s="1815">
        <f t="shared" si="3"/>
        <v>2559</v>
      </c>
      <c r="G30" s="1816">
        <f t="shared" si="4"/>
        <v>0</v>
      </c>
    </row>
    <row r="31" spans="1:8" x14ac:dyDescent="0.25">
      <c r="A31" s="1675"/>
      <c r="B31" s="1868"/>
      <c r="C31" s="1676"/>
      <c r="D31" s="1958" t="s">
        <v>2137</v>
      </c>
      <c r="E31" s="1562">
        <f t="shared" si="2"/>
        <v>25000</v>
      </c>
      <c r="F31" s="1815">
        <f t="shared" si="3"/>
        <v>0</v>
      </c>
      <c r="G31" s="1816">
        <f t="shared" si="4"/>
        <v>0</v>
      </c>
    </row>
    <row r="32" spans="1:8" x14ac:dyDescent="0.25">
      <c r="A32" s="1675"/>
      <c r="B32" s="1868"/>
      <c r="C32" s="1676"/>
      <c r="D32" s="1867"/>
      <c r="E32" s="1562">
        <f t="shared" si="2"/>
        <v>0</v>
      </c>
      <c r="F32" s="1815">
        <f t="shared" si="3"/>
        <v>0</v>
      </c>
      <c r="G32" s="1816">
        <f t="shared" si="4"/>
        <v>0</v>
      </c>
    </row>
    <row r="33" spans="1:7" x14ac:dyDescent="0.25">
      <c r="A33" s="1675"/>
      <c r="B33" s="1868"/>
      <c r="C33" s="1676"/>
      <c r="D33" s="1867"/>
      <c r="E33" s="1562">
        <f t="shared" si="2"/>
        <v>0</v>
      </c>
      <c r="F33" s="1815">
        <f t="shared" si="3"/>
        <v>0</v>
      </c>
      <c r="G33" s="1816">
        <f t="shared" si="4"/>
        <v>0</v>
      </c>
    </row>
    <row r="34" spans="1:7" x14ac:dyDescent="0.25">
      <c r="A34" s="1675"/>
      <c r="B34" s="1868"/>
      <c r="C34" s="1676"/>
      <c r="D34" s="1867"/>
      <c r="E34" s="1562">
        <f t="shared" si="2"/>
        <v>0</v>
      </c>
      <c r="F34" s="1815">
        <f t="shared" si="3"/>
        <v>0</v>
      </c>
      <c r="G34" s="1816">
        <f t="shared" si="4"/>
        <v>0</v>
      </c>
    </row>
    <row r="35" spans="1:7" x14ac:dyDescent="0.25">
      <c r="A35" s="1675"/>
      <c r="B35" s="1868"/>
      <c r="C35" s="1676"/>
      <c r="D35" s="1867"/>
      <c r="E35" s="1562">
        <f t="shared" si="2"/>
        <v>0</v>
      </c>
      <c r="F35" s="1815">
        <f t="shared" si="3"/>
        <v>0</v>
      </c>
      <c r="G35" s="1816">
        <f t="shared" si="4"/>
        <v>0</v>
      </c>
    </row>
    <row r="36" spans="1:7" x14ac:dyDescent="0.25">
      <c r="A36" s="1675"/>
      <c r="B36" s="1868"/>
      <c r="C36" s="1676"/>
      <c r="D36" s="1867"/>
      <c r="E36" s="1562">
        <f t="shared" si="2"/>
        <v>0</v>
      </c>
      <c r="F36" s="1815">
        <f t="shared" si="3"/>
        <v>0</v>
      </c>
      <c r="G36" s="1816">
        <f t="shared" si="4"/>
        <v>0</v>
      </c>
    </row>
    <row r="37" spans="1:7" x14ac:dyDescent="0.25">
      <c r="A37" s="1675"/>
      <c r="B37" s="1868"/>
      <c r="C37" s="1676"/>
      <c r="D37" s="1867"/>
      <c r="E37" s="1562">
        <f t="shared" si="2"/>
        <v>0</v>
      </c>
      <c r="F37" s="1815">
        <f t="shared" si="3"/>
        <v>0</v>
      </c>
      <c r="G37" s="1816">
        <f t="shared" si="4"/>
        <v>0</v>
      </c>
    </row>
    <row r="38" spans="1:7" x14ac:dyDescent="0.25">
      <c r="A38" s="1675"/>
      <c r="B38" s="1689"/>
      <c r="C38" s="1676"/>
      <c r="D38" s="1867"/>
      <c r="E38" s="1562">
        <f t="shared" si="2"/>
        <v>0</v>
      </c>
      <c r="F38" s="1815">
        <f t="shared" si="3"/>
        <v>0</v>
      </c>
      <c r="G38" s="1816">
        <f t="shared" si="4"/>
        <v>0</v>
      </c>
    </row>
    <row r="39" spans="1:7" x14ac:dyDescent="0.25">
      <c r="A39" s="1675"/>
      <c r="B39" s="1689"/>
      <c r="C39" s="1676"/>
      <c r="D39" s="1867"/>
      <c r="E39" s="1562">
        <f t="shared" si="2"/>
        <v>0</v>
      </c>
      <c r="F39" s="1815">
        <f t="shared" si="3"/>
        <v>0</v>
      </c>
      <c r="G39" s="1816">
        <f t="shared" si="4"/>
        <v>0</v>
      </c>
    </row>
    <row r="40" spans="1:7" x14ac:dyDescent="0.25">
      <c r="A40" s="1675"/>
      <c r="B40" s="1689"/>
      <c r="C40" s="1676"/>
      <c r="D40" s="1867"/>
      <c r="E40" s="1562">
        <f t="shared" si="2"/>
        <v>0</v>
      </c>
      <c r="F40" s="1815">
        <f t="shared" si="3"/>
        <v>0</v>
      </c>
      <c r="G40" s="1816">
        <f t="shared" si="4"/>
        <v>0</v>
      </c>
    </row>
    <row r="41" spans="1:7" x14ac:dyDescent="0.25">
      <c r="A41" s="1675"/>
      <c r="B41" s="1689"/>
      <c r="C41" s="1676"/>
      <c r="D41" s="1867"/>
      <c r="E41" s="1562">
        <f t="shared" si="2"/>
        <v>0</v>
      </c>
      <c r="F41" s="1815">
        <f t="shared" si="3"/>
        <v>0</v>
      </c>
      <c r="G41" s="1816">
        <f t="shared" si="4"/>
        <v>0</v>
      </c>
    </row>
    <row r="42" spans="1:7" x14ac:dyDescent="0.25">
      <c r="A42" s="1675"/>
      <c r="B42" s="1689"/>
      <c r="C42" s="1676"/>
      <c r="D42" s="1867"/>
      <c r="E42" s="1562">
        <f t="shared" si="2"/>
        <v>0</v>
      </c>
      <c r="F42" s="1815">
        <f t="shared" si="3"/>
        <v>0</v>
      </c>
      <c r="G42" s="1816">
        <f t="shared" si="4"/>
        <v>0</v>
      </c>
    </row>
    <row r="43" spans="1:7" x14ac:dyDescent="0.25">
      <c r="A43" s="1675"/>
      <c r="B43" s="1689"/>
      <c r="C43" s="1676"/>
      <c r="D43" s="1867"/>
      <c r="E43" s="1562">
        <f t="shared" si="2"/>
        <v>0</v>
      </c>
      <c r="F43" s="1815">
        <f t="shared" si="3"/>
        <v>0</v>
      </c>
      <c r="G43" s="1816">
        <f t="shared" si="4"/>
        <v>0</v>
      </c>
    </row>
    <row r="44" spans="1:7" x14ac:dyDescent="0.25">
      <c r="A44" s="1675"/>
      <c r="B44" s="1689"/>
      <c r="C44" s="1676"/>
      <c r="D44" s="1867"/>
      <c r="E44" s="1562">
        <f t="shared" si="2"/>
        <v>0</v>
      </c>
      <c r="F44" s="1815">
        <f t="shared" si="3"/>
        <v>0</v>
      </c>
      <c r="G44" s="1816">
        <f t="shared" si="4"/>
        <v>0</v>
      </c>
    </row>
    <row r="45" spans="1:7" x14ac:dyDescent="0.25">
      <c r="A45" s="1675"/>
      <c r="B45" s="1689"/>
      <c r="C45" s="1676"/>
      <c r="D45" s="1867"/>
      <c r="E45" s="1562">
        <f t="shared" si="2"/>
        <v>0</v>
      </c>
      <c r="F45" s="1815">
        <f t="shared" si="3"/>
        <v>0</v>
      </c>
      <c r="G45" s="1816">
        <f t="shared" si="4"/>
        <v>0</v>
      </c>
    </row>
    <row r="46" spans="1:7" x14ac:dyDescent="0.25">
      <c r="A46" s="1675"/>
      <c r="B46" s="1689"/>
      <c r="C46" s="1676"/>
      <c r="D46" s="1867"/>
      <c r="E46" s="1562">
        <f t="shared" si="2"/>
        <v>0</v>
      </c>
      <c r="F46" s="1815">
        <f t="shared" si="3"/>
        <v>0</v>
      </c>
      <c r="G46" s="1816">
        <f t="shared" si="4"/>
        <v>0</v>
      </c>
    </row>
    <row r="47" spans="1:7" x14ac:dyDescent="0.25">
      <c r="A47" s="1675"/>
      <c r="B47" s="1689"/>
      <c r="C47" s="1676"/>
      <c r="D47" s="1867"/>
      <c r="E47" s="1562">
        <f t="shared" si="2"/>
        <v>0</v>
      </c>
      <c r="F47" s="1815">
        <f t="shared" si="3"/>
        <v>0</v>
      </c>
      <c r="G47" s="1816">
        <f t="shared" si="4"/>
        <v>0</v>
      </c>
    </row>
    <row r="48" spans="1:7" x14ac:dyDescent="0.25">
      <c r="A48" s="1675"/>
      <c r="B48" s="1689"/>
      <c r="C48" s="1676"/>
      <c r="D48" s="1867"/>
      <c r="E48" s="1562">
        <f t="shared" si="2"/>
        <v>0</v>
      </c>
      <c r="F48" s="1815">
        <f t="shared" si="3"/>
        <v>0</v>
      </c>
      <c r="G48" s="1816">
        <f t="shared" si="4"/>
        <v>0</v>
      </c>
    </row>
    <row r="49" spans="1:7" x14ac:dyDescent="0.25">
      <c r="A49" s="1675"/>
      <c r="B49" s="1689"/>
      <c r="C49" s="1676"/>
      <c r="D49" s="1867"/>
      <c r="E49" s="1562">
        <f t="shared" si="2"/>
        <v>0</v>
      </c>
      <c r="F49" s="1815">
        <f t="shared" si="3"/>
        <v>0</v>
      </c>
      <c r="G49" s="1816">
        <f t="shared" si="4"/>
        <v>0</v>
      </c>
    </row>
    <row r="50" spans="1:7" x14ac:dyDescent="0.25">
      <c r="A50" s="1675"/>
      <c r="B50" s="1689"/>
      <c r="C50" s="1676"/>
      <c r="D50" s="1867"/>
      <c r="E50" s="1562">
        <f t="shared" si="2"/>
        <v>0</v>
      </c>
      <c r="F50" s="1815">
        <f t="shared" si="3"/>
        <v>0</v>
      </c>
      <c r="G50" s="1816">
        <f t="shared" si="4"/>
        <v>0</v>
      </c>
    </row>
    <row r="51" spans="1:7" x14ac:dyDescent="0.25">
      <c r="A51" s="1675"/>
      <c r="B51" s="1689"/>
      <c r="C51" s="1676"/>
      <c r="D51" s="1867"/>
      <c r="E51" s="1562">
        <f t="shared" si="2"/>
        <v>0</v>
      </c>
      <c r="F51" s="1815">
        <f t="shared" si="3"/>
        <v>0</v>
      </c>
      <c r="G51" s="1816">
        <f t="shared" si="4"/>
        <v>0</v>
      </c>
    </row>
    <row r="52" spans="1:7" x14ac:dyDescent="0.25">
      <c r="A52" s="1675"/>
      <c r="B52" s="1689"/>
      <c r="C52" s="1676"/>
      <c r="D52" s="1867"/>
      <c r="E52" s="1562">
        <f t="shared" si="2"/>
        <v>0</v>
      </c>
      <c r="F52" s="1815">
        <f t="shared" si="3"/>
        <v>0</v>
      </c>
      <c r="G52" s="1816">
        <f t="shared" si="4"/>
        <v>0</v>
      </c>
    </row>
    <row r="53" spans="1:7" x14ac:dyDescent="0.25">
      <c r="A53" s="1675"/>
      <c r="B53" s="1689"/>
      <c r="C53" s="1676"/>
      <c r="D53" s="1867"/>
      <c r="E53" s="1562">
        <f t="shared" si="2"/>
        <v>0</v>
      </c>
      <c r="F53" s="1815">
        <f t="shared" si="3"/>
        <v>0</v>
      </c>
      <c r="G53" s="1816">
        <f t="shared" si="4"/>
        <v>0</v>
      </c>
    </row>
    <row r="54" spans="1:7" x14ac:dyDescent="0.25">
      <c r="A54" s="1675"/>
      <c r="B54" s="1689"/>
      <c r="C54" s="1676"/>
      <c r="D54" s="1867"/>
      <c r="E54" s="1562">
        <f t="shared" si="2"/>
        <v>0</v>
      </c>
      <c r="F54" s="1815">
        <f t="shared" si="3"/>
        <v>0</v>
      </c>
      <c r="G54" s="1816">
        <f t="shared" si="4"/>
        <v>0</v>
      </c>
    </row>
    <row r="55" spans="1:7" x14ac:dyDescent="0.25">
      <c r="A55" s="1675"/>
      <c r="B55" s="1689"/>
      <c r="C55" s="1676"/>
      <c r="D55" s="1867"/>
      <c r="E55" s="1562">
        <f t="shared" si="2"/>
        <v>0</v>
      </c>
      <c r="F55" s="1815">
        <f t="shared" si="3"/>
        <v>0</v>
      </c>
      <c r="G55" s="1816">
        <f t="shared" si="4"/>
        <v>0</v>
      </c>
    </row>
    <row r="56" spans="1:7" x14ac:dyDescent="0.25">
      <c r="A56" s="1675"/>
      <c r="B56" s="1689"/>
      <c r="C56" s="1676"/>
      <c r="D56" s="1867"/>
      <c r="E56" s="1562">
        <f t="shared" si="2"/>
        <v>0</v>
      </c>
      <c r="F56" s="1815">
        <f t="shared" si="3"/>
        <v>0</v>
      </c>
      <c r="G56" s="1816">
        <f t="shared" si="4"/>
        <v>0</v>
      </c>
    </row>
    <row r="57" spans="1:7" x14ac:dyDescent="0.25">
      <c r="A57" s="1675"/>
      <c r="B57" s="1689"/>
      <c r="C57" s="1676"/>
      <c r="D57" s="1867"/>
      <c r="E57" s="1562">
        <f t="shared" si="2"/>
        <v>0</v>
      </c>
      <c r="F57" s="1815">
        <f t="shared" si="3"/>
        <v>0</v>
      </c>
      <c r="G57" s="1816">
        <f t="shared" si="4"/>
        <v>0</v>
      </c>
    </row>
    <row r="58" spans="1:7" x14ac:dyDescent="0.25">
      <c r="A58" s="1675"/>
      <c r="B58" s="1689"/>
      <c r="C58" s="1676"/>
      <c r="D58" s="1867"/>
      <c r="E58" s="1562">
        <f t="shared" si="2"/>
        <v>0</v>
      </c>
      <c r="F58" s="1815">
        <f t="shared" si="3"/>
        <v>0</v>
      </c>
      <c r="G58" s="1816">
        <f t="shared" si="4"/>
        <v>0</v>
      </c>
    </row>
    <row r="59" spans="1:7" x14ac:dyDescent="0.25">
      <c r="A59" s="1675"/>
      <c r="B59" s="1689"/>
      <c r="C59" s="1676"/>
      <c r="D59" s="1867"/>
      <c r="E59" s="1562">
        <f t="shared" si="2"/>
        <v>0</v>
      </c>
      <c r="F59" s="1815">
        <f t="shared" si="3"/>
        <v>0</v>
      </c>
      <c r="G59" s="1816">
        <f t="shared" si="4"/>
        <v>0</v>
      </c>
    </row>
    <row r="60" spans="1:7" x14ac:dyDescent="0.25">
      <c r="A60" s="1675"/>
      <c r="B60" s="1689"/>
      <c r="C60" s="1676"/>
      <c r="D60" s="1867"/>
      <c r="E60" s="1562">
        <f t="shared" si="2"/>
        <v>0</v>
      </c>
      <c r="F60" s="1815">
        <f t="shared" si="3"/>
        <v>0</v>
      </c>
      <c r="G60" s="1816">
        <f t="shared" si="4"/>
        <v>0</v>
      </c>
    </row>
    <row r="61" spans="1:7" x14ac:dyDescent="0.25">
      <c r="A61" s="1675"/>
      <c r="B61" s="1689"/>
      <c r="C61" s="1676"/>
      <c r="D61" s="1867"/>
      <c r="E61" s="1562">
        <f t="shared" si="2"/>
        <v>0</v>
      </c>
      <c r="F61" s="1815">
        <f t="shared" si="3"/>
        <v>0</v>
      </c>
      <c r="G61" s="1816">
        <f t="shared" si="4"/>
        <v>0</v>
      </c>
    </row>
    <row r="62" spans="1:7" x14ac:dyDescent="0.25">
      <c r="A62" s="1675"/>
      <c r="B62" s="1689"/>
      <c r="C62" s="1676"/>
      <c r="D62" s="1867"/>
      <c r="E62" s="1562">
        <f t="shared" si="2"/>
        <v>0</v>
      </c>
      <c r="F62" s="1815">
        <f t="shared" si="3"/>
        <v>0</v>
      </c>
      <c r="G62" s="1816">
        <f t="shared" si="4"/>
        <v>0</v>
      </c>
    </row>
    <row r="63" spans="1:7" x14ac:dyDescent="0.25">
      <c r="A63" s="1675"/>
      <c r="B63" s="1689"/>
      <c r="C63" s="1676"/>
      <c r="D63" s="1867"/>
      <c r="E63" s="1562">
        <f t="shared" si="2"/>
        <v>0</v>
      </c>
      <c r="F63" s="1815">
        <f t="shared" si="3"/>
        <v>0</v>
      </c>
      <c r="G63" s="1816">
        <f t="shared" si="4"/>
        <v>0</v>
      </c>
    </row>
    <row r="64" spans="1:7" x14ac:dyDescent="0.25">
      <c r="A64" s="1677"/>
      <c r="B64" s="1689"/>
      <c r="C64" s="1678"/>
      <c r="D64" s="1867"/>
      <c r="E64" s="1562">
        <f t="shared" si="2"/>
        <v>0</v>
      </c>
      <c r="F64" s="1815">
        <f t="shared" si="3"/>
        <v>0</v>
      </c>
      <c r="G64" s="1816">
        <f t="shared" si="4"/>
        <v>0</v>
      </c>
    </row>
    <row r="65" spans="1:7" x14ac:dyDescent="0.25">
      <c r="A65" s="1675"/>
      <c r="B65" s="1689"/>
      <c r="C65" s="1676"/>
      <c r="D65" s="1867"/>
      <c r="E65" s="1562">
        <f t="shared" si="2"/>
        <v>0</v>
      </c>
      <c r="F65" s="1815">
        <f t="shared" si="3"/>
        <v>0</v>
      </c>
      <c r="G65" s="1816">
        <f t="shared" si="4"/>
        <v>0</v>
      </c>
    </row>
    <row r="66" spans="1:7" x14ac:dyDescent="0.25">
      <c r="A66" s="1675"/>
      <c r="B66" s="1689"/>
      <c r="C66" s="1676"/>
      <c r="D66" s="1867"/>
      <c r="E66" s="1562">
        <f t="shared" si="2"/>
        <v>0</v>
      </c>
      <c r="F66" s="1815">
        <f t="shared" si="3"/>
        <v>0</v>
      </c>
      <c r="G66" s="1816">
        <f t="shared" si="4"/>
        <v>0</v>
      </c>
    </row>
    <row r="67" spans="1:7" x14ac:dyDescent="0.25">
      <c r="A67" s="1675"/>
      <c r="B67" s="1689"/>
      <c r="C67" s="1676"/>
      <c r="D67" s="1867"/>
      <c r="E67" s="1562">
        <f t="shared" si="2"/>
        <v>0</v>
      </c>
      <c r="F67" s="1815">
        <f t="shared" si="3"/>
        <v>0</v>
      </c>
      <c r="G67" s="1816">
        <f t="shared" si="4"/>
        <v>0</v>
      </c>
    </row>
    <row r="68" spans="1:7" x14ac:dyDescent="0.25">
      <c r="A68" s="1675"/>
      <c r="B68" s="1689"/>
      <c r="C68" s="1676"/>
      <c r="D68" s="1867"/>
      <c r="E68" s="1562">
        <f t="shared" si="2"/>
        <v>0</v>
      </c>
      <c r="F68" s="1815">
        <f t="shared" si="3"/>
        <v>0</v>
      </c>
      <c r="G68" s="1816">
        <f t="shared" si="4"/>
        <v>0</v>
      </c>
    </row>
    <row r="69" spans="1:7" x14ac:dyDescent="0.25">
      <c r="A69" s="1675"/>
      <c r="B69" s="1689"/>
      <c r="C69" s="1676"/>
      <c r="D69" s="1867"/>
      <c r="E69" s="1562">
        <f t="shared" si="2"/>
        <v>0</v>
      </c>
      <c r="F69" s="1815">
        <f t="shared" si="3"/>
        <v>0</v>
      </c>
      <c r="G69" s="1816">
        <f t="shared" si="4"/>
        <v>0</v>
      </c>
    </row>
    <row r="70" spans="1:7" x14ac:dyDescent="0.25">
      <c r="A70" s="1675"/>
      <c r="B70" s="1689"/>
      <c r="C70" s="1676"/>
      <c r="D70" s="1867"/>
      <c r="E70" s="1562">
        <f t="shared" si="2"/>
        <v>0</v>
      </c>
      <c r="F70" s="1815">
        <f t="shared" si="3"/>
        <v>0</v>
      </c>
      <c r="G70" s="1816">
        <f t="shared" si="4"/>
        <v>0</v>
      </c>
    </row>
    <row r="71" spans="1:7" x14ac:dyDescent="0.25">
      <c r="A71" s="1675"/>
      <c r="B71" s="1689"/>
      <c r="C71" s="1676"/>
      <c r="D71" s="1867"/>
      <c r="E71" s="1562">
        <f t="shared" si="2"/>
        <v>0</v>
      </c>
      <c r="F71" s="1815">
        <f t="shared" si="3"/>
        <v>0</v>
      </c>
      <c r="G71" s="1816">
        <f t="shared" si="4"/>
        <v>0</v>
      </c>
    </row>
    <row r="72" spans="1:7" x14ac:dyDescent="0.25">
      <c r="A72" s="1675"/>
      <c r="B72" s="1689"/>
      <c r="C72" s="1676"/>
      <c r="D72" s="1867"/>
      <c r="E72" s="1562">
        <f t="shared" si="2"/>
        <v>0</v>
      </c>
      <c r="F72" s="1815">
        <f t="shared" si="3"/>
        <v>0</v>
      </c>
      <c r="G72" s="1816">
        <f t="shared" si="4"/>
        <v>0</v>
      </c>
    </row>
    <row r="73" spans="1:7" x14ac:dyDescent="0.25">
      <c r="A73" s="1675"/>
      <c r="B73" s="1689"/>
      <c r="C73" s="1676"/>
      <c r="D73" s="1867"/>
      <c r="E73" s="1562">
        <f t="shared" ref="E73:E84" si="5">IF(D73&lt;=25000,D73,IF(D73&gt;25000,25000,0))</f>
        <v>0</v>
      </c>
      <c r="F73" s="1815">
        <f t="shared" ref="F73:F84" si="6">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7">IF(F73=0,0,D73-F73)</f>
        <v>0</v>
      </c>
    </row>
    <row r="74" spans="1:7" x14ac:dyDescent="0.25">
      <c r="A74" s="1675"/>
      <c r="B74" s="1689"/>
      <c r="C74" s="1676"/>
      <c r="D74" s="1867"/>
      <c r="E74" s="1562">
        <f t="shared" si="5"/>
        <v>0</v>
      </c>
      <c r="F74" s="1815">
        <f t="shared" si="6"/>
        <v>0</v>
      </c>
      <c r="G74" s="1816">
        <f t="shared" si="7"/>
        <v>0</v>
      </c>
    </row>
    <row r="75" spans="1:7" x14ac:dyDescent="0.25">
      <c r="A75" s="1675"/>
      <c r="B75" s="1689"/>
      <c r="C75" s="1676"/>
      <c r="D75" s="1867"/>
      <c r="E75" s="1562">
        <f t="shared" si="5"/>
        <v>0</v>
      </c>
      <c r="F75" s="1815">
        <f t="shared" si="6"/>
        <v>0</v>
      </c>
      <c r="G75" s="1816">
        <f t="shared" si="7"/>
        <v>0</v>
      </c>
    </row>
    <row r="76" spans="1:7" x14ac:dyDescent="0.25">
      <c r="A76" s="1675"/>
      <c r="B76" s="1689"/>
      <c r="C76" s="1676"/>
      <c r="D76" s="1867"/>
      <c r="E76" s="1562">
        <f t="shared" si="5"/>
        <v>0</v>
      </c>
      <c r="F76" s="1815">
        <f t="shared" si="6"/>
        <v>0</v>
      </c>
      <c r="G76" s="1816">
        <f t="shared" si="7"/>
        <v>0</v>
      </c>
    </row>
    <row r="77" spans="1:7" x14ac:dyDescent="0.25">
      <c r="A77" s="1675"/>
      <c r="B77" s="1689"/>
      <c r="C77" s="1676"/>
      <c r="D77" s="1867"/>
      <c r="E77" s="1562">
        <f t="shared" si="5"/>
        <v>0</v>
      </c>
      <c r="F77" s="1815">
        <f t="shared" si="6"/>
        <v>0</v>
      </c>
      <c r="G77" s="1816">
        <f t="shared" si="7"/>
        <v>0</v>
      </c>
    </row>
    <row r="78" spans="1:7" x14ac:dyDescent="0.25">
      <c r="A78" s="1675"/>
      <c r="B78" s="1689"/>
      <c r="C78" s="1676"/>
      <c r="D78" s="1867"/>
      <c r="E78" s="1562">
        <f t="shared" si="5"/>
        <v>0</v>
      </c>
      <c r="F78" s="1815">
        <f t="shared" si="6"/>
        <v>0</v>
      </c>
      <c r="G78" s="1816">
        <f t="shared" si="7"/>
        <v>0</v>
      </c>
    </row>
    <row r="79" spans="1:7" x14ac:dyDescent="0.25">
      <c r="A79" s="1675"/>
      <c r="B79" s="1689"/>
      <c r="C79" s="1676"/>
      <c r="D79" s="1867"/>
      <c r="E79" s="1562">
        <f t="shared" si="5"/>
        <v>0</v>
      </c>
      <c r="F79" s="1815">
        <f t="shared" si="6"/>
        <v>0</v>
      </c>
      <c r="G79" s="1816">
        <f t="shared" si="7"/>
        <v>0</v>
      </c>
    </row>
    <row r="80" spans="1:7" x14ac:dyDescent="0.25">
      <c r="A80" s="1675"/>
      <c r="B80" s="1689"/>
      <c r="C80" s="1676"/>
      <c r="D80" s="1867"/>
      <c r="E80" s="1562">
        <f t="shared" si="5"/>
        <v>0</v>
      </c>
      <c r="F80" s="1815">
        <f t="shared" si="6"/>
        <v>0</v>
      </c>
      <c r="G80" s="1816">
        <f t="shared" si="7"/>
        <v>0</v>
      </c>
    </row>
    <row r="81" spans="1:7" x14ac:dyDescent="0.25">
      <c r="A81" s="1675"/>
      <c r="B81" s="1689"/>
      <c r="C81" s="1676"/>
      <c r="D81" s="1867"/>
      <c r="E81" s="1562">
        <f t="shared" si="5"/>
        <v>0</v>
      </c>
      <c r="F81" s="1815">
        <f t="shared" si="6"/>
        <v>0</v>
      </c>
      <c r="G81" s="1816">
        <f t="shared" si="7"/>
        <v>0</v>
      </c>
    </row>
    <row r="82" spans="1:7" x14ac:dyDescent="0.25">
      <c r="A82" s="1675"/>
      <c r="B82" s="1689"/>
      <c r="C82" s="1676"/>
      <c r="D82" s="1867"/>
      <c r="E82" s="1562">
        <f t="shared" si="5"/>
        <v>0</v>
      </c>
      <c r="F82" s="1815">
        <f t="shared" si="6"/>
        <v>0</v>
      </c>
      <c r="G82" s="1816">
        <f t="shared" si="7"/>
        <v>0</v>
      </c>
    </row>
    <row r="83" spans="1:7" x14ac:dyDescent="0.25">
      <c r="A83" s="1675"/>
      <c r="B83" s="1689"/>
      <c r="C83" s="1676"/>
      <c r="D83" s="1867"/>
      <c r="E83" s="1562">
        <f t="shared" si="5"/>
        <v>0</v>
      </c>
      <c r="F83" s="1815">
        <f t="shared" si="6"/>
        <v>0</v>
      </c>
      <c r="G83" s="1816">
        <f t="shared" si="7"/>
        <v>0</v>
      </c>
    </row>
    <row r="84" spans="1:7" x14ac:dyDescent="0.25">
      <c r="A84" s="1675"/>
      <c r="B84" s="1689"/>
      <c r="C84" s="1676"/>
      <c r="D84" s="1867"/>
      <c r="E84" s="1562">
        <f t="shared" si="5"/>
        <v>0</v>
      </c>
      <c r="F84" s="1815">
        <f t="shared" si="6"/>
        <v>0</v>
      </c>
      <c r="G84" s="1816">
        <f t="shared" si="7"/>
        <v>0</v>
      </c>
    </row>
    <row r="85" spans="1:7" x14ac:dyDescent="0.25">
      <c r="A85" s="1675"/>
      <c r="B85" s="1689"/>
      <c r="C85" s="1676"/>
      <c r="D85" s="1867"/>
      <c r="E85" s="1562">
        <f t="shared" si="2"/>
        <v>0</v>
      </c>
      <c r="F85" s="1815">
        <f t="shared" si="3"/>
        <v>0</v>
      </c>
      <c r="G85" s="1816">
        <f t="shared" si="4"/>
        <v>0</v>
      </c>
    </row>
    <row r="86" spans="1:7" x14ac:dyDescent="0.25">
      <c r="A86" s="1675"/>
      <c r="B86" s="1689"/>
      <c r="C86" s="1676"/>
      <c r="D86" s="1867"/>
      <c r="E86" s="1562">
        <f t="shared" si="2"/>
        <v>0</v>
      </c>
      <c r="F86" s="1815">
        <f t="shared" si="3"/>
        <v>0</v>
      </c>
      <c r="G86" s="1816">
        <f t="shared" si="4"/>
        <v>0</v>
      </c>
    </row>
    <row r="87" spans="1:7" x14ac:dyDescent="0.25">
      <c r="A87" s="1675"/>
      <c r="B87" s="1689"/>
      <c r="C87" s="1676"/>
      <c r="D87" s="1867"/>
      <c r="E87" s="1562">
        <f t="shared" si="2"/>
        <v>0</v>
      </c>
      <c r="F87" s="1815">
        <f t="shared" si="3"/>
        <v>0</v>
      </c>
      <c r="G87" s="1816">
        <f t="shared" si="4"/>
        <v>0</v>
      </c>
    </row>
    <row r="88" spans="1:7" x14ac:dyDescent="0.25">
      <c r="A88" s="1675"/>
      <c r="B88" s="1689"/>
      <c r="C88" s="1676"/>
      <c r="D88" s="1867"/>
      <c r="E88" s="1562">
        <f t="shared" si="2"/>
        <v>0</v>
      </c>
      <c r="F88" s="1815">
        <f t="shared" si="3"/>
        <v>0</v>
      </c>
      <c r="G88" s="1816">
        <f t="shared" si="4"/>
        <v>0</v>
      </c>
    </row>
    <row r="89" spans="1:7" x14ac:dyDescent="0.25">
      <c r="A89" s="1675"/>
      <c r="B89" s="1689"/>
      <c r="C89" s="1676"/>
      <c r="D89" s="1867"/>
      <c r="E89" s="1562">
        <f t="shared" si="2"/>
        <v>0</v>
      </c>
      <c r="F89" s="1815">
        <f t="shared" si="3"/>
        <v>0</v>
      </c>
      <c r="G89" s="1816">
        <f t="shared" si="4"/>
        <v>0</v>
      </c>
    </row>
    <row r="90" spans="1:7" x14ac:dyDescent="0.25">
      <c r="A90" s="1675"/>
      <c r="B90" s="1689"/>
      <c r="C90" s="1676"/>
      <c r="D90" s="1867"/>
      <c r="E90" s="1562">
        <f t="shared" si="2"/>
        <v>0</v>
      </c>
      <c r="F90" s="1815">
        <f t="shared" si="3"/>
        <v>0</v>
      </c>
      <c r="G90" s="1816">
        <f t="shared" si="4"/>
        <v>0</v>
      </c>
    </row>
    <row r="91" spans="1:7" x14ac:dyDescent="0.25">
      <c r="A91" s="1675"/>
      <c r="B91" s="1689"/>
      <c r="C91" s="1676"/>
      <c r="D91" s="1867"/>
      <c r="E91" s="1562">
        <f t="shared" si="2"/>
        <v>0</v>
      </c>
      <c r="F91" s="1815">
        <f t="shared" si="3"/>
        <v>0</v>
      </c>
      <c r="G91" s="1816">
        <f t="shared" si="4"/>
        <v>0</v>
      </c>
    </row>
    <row r="92" spans="1:7" x14ac:dyDescent="0.25">
      <c r="A92" s="1675"/>
      <c r="B92" s="1689"/>
      <c r="C92" s="1676"/>
      <c r="D92" s="1867"/>
      <c r="E92" s="1562">
        <f t="shared" si="2"/>
        <v>0</v>
      </c>
      <c r="F92" s="1815">
        <f t="shared" si="3"/>
        <v>0</v>
      </c>
      <c r="G92" s="1816">
        <f t="shared" si="4"/>
        <v>0</v>
      </c>
    </row>
    <row r="93" spans="1:7" x14ac:dyDescent="0.25">
      <c r="A93" s="1675"/>
      <c r="B93" s="1689"/>
      <c r="C93" s="1676"/>
      <c r="D93" s="1867"/>
      <c r="E93" s="1562">
        <f t="shared" ref="E93" si="8">IF(D93&lt;=25000,D93,IF(D93&gt;25000,25000,0))</f>
        <v>0</v>
      </c>
      <c r="F93" s="1815">
        <f t="shared" ref="F93" si="9">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 t="shared" ref="G93" si="10">IF(F93=0,0,D93-F93)</f>
        <v>0</v>
      </c>
    </row>
    <row r="94" spans="1:7" x14ac:dyDescent="0.25">
      <c r="A94" s="1675"/>
      <c r="B94" s="1689"/>
      <c r="C94" s="1676"/>
      <c r="D94" s="1867"/>
      <c r="E94" s="1562">
        <f t="shared" si="2"/>
        <v>0</v>
      </c>
      <c r="F94" s="1815">
        <f t="shared" si="3"/>
        <v>0</v>
      </c>
      <c r="G94" s="1816">
        <f t="shared" si="4"/>
        <v>0</v>
      </c>
    </row>
    <row r="95" spans="1:7" x14ac:dyDescent="0.25">
      <c r="A95" s="1675"/>
      <c r="B95" s="1689"/>
      <c r="C95" s="1676"/>
      <c r="D95" s="1867"/>
      <c r="E95" s="1562">
        <f t="shared" ref="E95:E98" si="11">IF(D95&lt;=25000,D95,IF(D95&gt;25000,25000,0))</f>
        <v>0</v>
      </c>
      <c r="F95" s="1815">
        <f t="shared" ref="F95:F98" si="12">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 t="shared" ref="G95:G98" si="13">IF(F95=0,0,D95-F95)</f>
        <v>0</v>
      </c>
    </row>
    <row r="96" spans="1:7" x14ac:dyDescent="0.25">
      <c r="A96" s="1675"/>
      <c r="B96" s="1689"/>
      <c r="C96" s="1676"/>
      <c r="D96" s="1867"/>
      <c r="E96" s="1562">
        <f t="shared" si="11"/>
        <v>0</v>
      </c>
      <c r="F96" s="1815">
        <f t="shared" si="12"/>
        <v>0</v>
      </c>
      <c r="G96" s="1816">
        <f t="shared" si="13"/>
        <v>0</v>
      </c>
    </row>
    <row r="97" spans="1:7" x14ac:dyDescent="0.25">
      <c r="A97" s="1675"/>
      <c r="B97" s="1689"/>
      <c r="C97" s="1676"/>
      <c r="D97" s="1867"/>
      <c r="E97" s="1562">
        <f t="shared" si="11"/>
        <v>0</v>
      </c>
      <c r="F97" s="1815">
        <f t="shared" si="12"/>
        <v>0</v>
      </c>
      <c r="G97" s="1816">
        <f t="shared" si="13"/>
        <v>0</v>
      </c>
    </row>
    <row r="98" spans="1:7" x14ac:dyDescent="0.25">
      <c r="A98" s="1675"/>
      <c r="B98" s="1689"/>
      <c r="C98" s="1676"/>
      <c r="D98" s="1867"/>
      <c r="E98" s="1562">
        <f t="shared" si="11"/>
        <v>0</v>
      </c>
      <c r="F98" s="1815">
        <f t="shared" si="12"/>
        <v>0</v>
      </c>
      <c r="G98" s="1816">
        <f t="shared" si="13"/>
        <v>0</v>
      </c>
    </row>
    <row r="99" spans="1:7" x14ac:dyDescent="0.25">
      <c r="A99" s="1675"/>
      <c r="B99" s="1689"/>
      <c r="C99" s="1676"/>
      <c r="D99" s="1867"/>
      <c r="E99" s="1562">
        <f t="shared" ref="E99" si="14">IF(D99&lt;=25000,D99,IF(D99&gt;25000,25000,0))</f>
        <v>0</v>
      </c>
      <c r="F99" s="1815">
        <f t="shared" ref="F99" si="15">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 t="shared" ref="G99" si="16">IF(F99=0,0,D99-F99)</f>
        <v>0</v>
      </c>
    </row>
    <row r="100" spans="1:7" x14ac:dyDescent="0.25">
      <c r="A100" s="1675"/>
      <c r="B100" s="1689"/>
      <c r="C100" s="1676"/>
      <c r="D100" s="1867"/>
      <c r="E100" s="1562">
        <f t="shared" ref="E100:E112" si="17">IF(D100&lt;=25000,D100,IF(D100&gt;25000,25000,0))</f>
        <v>0</v>
      </c>
      <c r="F100" s="1815">
        <f t="shared" ref="F100:F112" si="18">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19">IF(F100=0,0,D100-F100)</f>
        <v>0</v>
      </c>
    </row>
    <row r="101" spans="1:7" x14ac:dyDescent="0.25">
      <c r="A101" s="1675"/>
      <c r="B101" s="1689"/>
      <c r="C101" s="1676"/>
      <c r="D101" s="1867"/>
      <c r="E101" s="1562">
        <f t="shared" si="17"/>
        <v>0</v>
      </c>
      <c r="F101" s="1815">
        <f t="shared" si="18"/>
        <v>0</v>
      </c>
      <c r="G101" s="1816">
        <f t="shared" si="19"/>
        <v>0</v>
      </c>
    </row>
    <row r="102" spans="1:7" x14ac:dyDescent="0.25">
      <c r="A102" s="1675"/>
      <c r="B102" s="1689"/>
      <c r="C102" s="1676"/>
      <c r="D102" s="1867"/>
      <c r="E102" s="1562">
        <f t="shared" si="17"/>
        <v>0</v>
      </c>
      <c r="F102" s="1815">
        <f t="shared" si="18"/>
        <v>0</v>
      </c>
      <c r="G102" s="1816">
        <f t="shared" si="19"/>
        <v>0</v>
      </c>
    </row>
    <row r="103" spans="1:7" x14ac:dyDescent="0.25">
      <c r="A103" s="1675"/>
      <c r="B103" s="1689"/>
      <c r="C103" s="1676"/>
      <c r="D103" s="1867"/>
      <c r="E103" s="1562">
        <f t="shared" si="17"/>
        <v>0</v>
      </c>
      <c r="F103" s="1815">
        <f t="shared" si="18"/>
        <v>0</v>
      </c>
      <c r="G103" s="1816">
        <f t="shared" si="19"/>
        <v>0</v>
      </c>
    </row>
    <row r="104" spans="1:7" x14ac:dyDescent="0.25">
      <c r="A104" s="1675"/>
      <c r="B104" s="1689"/>
      <c r="C104" s="1676"/>
      <c r="D104" s="1867"/>
      <c r="E104" s="1562">
        <f t="shared" si="17"/>
        <v>0</v>
      </c>
      <c r="F104" s="1815">
        <f t="shared" si="18"/>
        <v>0</v>
      </c>
      <c r="G104" s="1816">
        <f t="shared" si="19"/>
        <v>0</v>
      </c>
    </row>
    <row r="105" spans="1:7" x14ac:dyDescent="0.25">
      <c r="A105" s="1675"/>
      <c r="B105" s="1689"/>
      <c r="C105" s="1676"/>
      <c r="D105" s="1867"/>
      <c r="E105" s="1562">
        <f t="shared" si="17"/>
        <v>0</v>
      </c>
      <c r="F105" s="1815">
        <f t="shared" si="18"/>
        <v>0</v>
      </c>
      <c r="G105" s="1816">
        <f t="shared" si="19"/>
        <v>0</v>
      </c>
    </row>
    <row r="106" spans="1:7" x14ac:dyDescent="0.25">
      <c r="A106" s="1675"/>
      <c r="B106" s="1689"/>
      <c r="C106" s="1676"/>
      <c r="D106" s="1867"/>
      <c r="E106" s="1562">
        <f t="shared" si="17"/>
        <v>0</v>
      </c>
      <c r="F106" s="1815">
        <f t="shared" si="18"/>
        <v>0</v>
      </c>
      <c r="G106" s="1816">
        <f t="shared" si="19"/>
        <v>0</v>
      </c>
    </row>
    <row r="107" spans="1:7" x14ac:dyDescent="0.25">
      <c r="A107" s="1675"/>
      <c r="B107" s="1689"/>
      <c r="C107" s="1676"/>
      <c r="D107" s="1867"/>
      <c r="E107" s="1562">
        <f t="shared" si="17"/>
        <v>0</v>
      </c>
      <c r="F107" s="1815">
        <f t="shared" si="18"/>
        <v>0</v>
      </c>
      <c r="G107" s="1816">
        <f t="shared" si="19"/>
        <v>0</v>
      </c>
    </row>
    <row r="108" spans="1:7" x14ac:dyDescent="0.25">
      <c r="A108" s="1675"/>
      <c r="B108" s="1689"/>
      <c r="C108" s="1676"/>
      <c r="D108" s="1867"/>
      <c r="E108" s="1562">
        <f t="shared" si="17"/>
        <v>0</v>
      </c>
      <c r="F108" s="1815">
        <f t="shared" si="18"/>
        <v>0</v>
      </c>
      <c r="G108" s="1816">
        <f t="shared" si="19"/>
        <v>0</v>
      </c>
    </row>
    <row r="109" spans="1:7" x14ac:dyDescent="0.25">
      <c r="A109" s="1675"/>
      <c r="B109" s="1689"/>
      <c r="C109" s="1676"/>
      <c r="D109" s="1867"/>
      <c r="E109" s="1562">
        <f t="shared" si="17"/>
        <v>0</v>
      </c>
      <c r="F109" s="1815">
        <f t="shared" si="18"/>
        <v>0</v>
      </c>
      <c r="G109" s="1816">
        <f t="shared" si="19"/>
        <v>0</v>
      </c>
    </row>
    <row r="110" spans="1:7" x14ac:dyDescent="0.25">
      <c r="A110" s="1675"/>
      <c r="B110" s="1689"/>
      <c r="C110" s="1676"/>
      <c r="D110" s="1867"/>
      <c r="E110" s="1562">
        <f t="shared" si="17"/>
        <v>0</v>
      </c>
      <c r="F110" s="1815">
        <f t="shared" si="18"/>
        <v>0</v>
      </c>
      <c r="G110" s="1816">
        <f t="shared" si="19"/>
        <v>0</v>
      </c>
    </row>
    <row r="111" spans="1:7" x14ac:dyDescent="0.25">
      <c r="A111" s="1675"/>
      <c r="B111" s="1689"/>
      <c r="C111" s="1676"/>
      <c r="D111" s="1867"/>
      <c r="E111" s="1562">
        <f t="shared" si="17"/>
        <v>0</v>
      </c>
      <c r="F111" s="1815">
        <f t="shared" si="18"/>
        <v>0</v>
      </c>
      <c r="G111" s="1816">
        <f t="shared" si="19"/>
        <v>0</v>
      </c>
    </row>
    <row r="112" spans="1:7" x14ac:dyDescent="0.25">
      <c r="A112" s="1675"/>
      <c r="B112" s="1689"/>
      <c r="C112" s="1676"/>
      <c r="D112" s="1867"/>
      <c r="E112" s="1562">
        <f t="shared" si="17"/>
        <v>0</v>
      </c>
      <c r="F112" s="1815">
        <f t="shared" si="18"/>
        <v>0</v>
      </c>
      <c r="G112" s="1816">
        <f t="shared" si="19"/>
        <v>0</v>
      </c>
    </row>
    <row r="113" spans="1:7" x14ac:dyDescent="0.25">
      <c r="A113" s="1675"/>
      <c r="B113" s="1689"/>
      <c r="C113" s="1676"/>
      <c r="D113" s="1867"/>
      <c r="E113" s="1562">
        <f t="shared" ref="E113:E125" si="20">IF(D113&lt;=25000,D113,IF(D113&gt;25000,25000,0))</f>
        <v>0</v>
      </c>
      <c r="F113" s="1815">
        <f t="shared" ref="F113:F125" si="21">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22">IF(F113=0,0,D113-F113)</f>
        <v>0</v>
      </c>
    </row>
    <row r="114" spans="1:7" x14ac:dyDescent="0.25">
      <c r="A114" s="1675"/>
      <c r="B114" s="1689"/>
      <c r="C114" s="1676"/>
      <c r="D114" s="1867"/>
      <c r="E114" s="1562">
        <f t="shared" si="20"/>
        <v>0</v>
      </c>
      <c r="F114" s="1815">
        <f t="shared" si="21"/>
        <v>0</v>
      </c>
      <c r="G114" s="1816">
        <f t="shared" si="22"/>
        <v>0</v>
      </c>
    </row>
    <row r="115" spans="1:7" x14ac:dyDescent="0.25">
      <c r="A115" s="1675"/>
      <c r="B115" s="1689"/>
      <c r="C115" s="1676"/>
      <c r="D115" s="1867"/>
      <c r="E115" s="1562">
        <f t="shared" si="20"/>
        <v>0</v>
      </c>
      <c r="F115" s="1815">
        <f t="shared" si="21"/>
        <v>0</v>
      </c>
      <c r="G115" s="1816">
        <f t="shared" si="22"/>
        <v>0</v>
      </c>
    </row>
    <row r="116" spans="1:7" x14ac:dyDescent="0.25">
      <c r="A116" s="1675"/>
      <c r="B116" s="1689"/>
      <c r="C116" s="1676"/>
      <c r="D116" s="1867"/>
      <c r="E116" s="1562">
        <f t="shared" si="20"/>
        <v>0</v>
      </c>
      <c r="F116" s="1815">
        <f t="shared" si="21"/>
        <v>0</v>
      </c>
      <c r="G116" s="1816">
        <f t="shared" si="22"/>
        <v>0</v>
      </c>
    </row>
    <row r="117" spans="1:7" x14ac:dyDescent="0.25">
      <c r="A117" s="1675"/>
      <c r="B117" s="1689"/>
      <c r="C117" s="1676"/>
      <c r="D117" s="1867"/>
      <c r="E117" s="1562">
        <f t="shared" si="20"/>
        <v>0</v>
      </c>
      <c r="F117" s="1815">
        <f t="shared" si="21"/>
        <v>0</v>
      </c>
      <c r="G117" s="1816">
        <f t="shared" si="22"/>
        <v>0</v>
      </c>
    </row>
    <row r="118" spans="1:7" x14ac:dyDescent="0.25">
      <c r="A118" s="1675"/>
      <c r="B118" s="1689"/>
      <c r="C118" s="1676"/>
      <c r="D118" s="1867"/>
      <c r="E118" s="1562">
        <f t="shared" si="20"/>
        <v>0</v>
      </c>
      <c r="F118" s="1815">
        <f t="shared" si="21"/>
        <v>0</v>
      </c>
      <c r="G118" s="1816">
        <f t="shared" si="22"/>
        <v>0</v>
      </c>
    </row>
    <row r="119" spans="1:7" x14ac:dyDescent="0.25">
      <c r="A119" s="1675"/>
      <c r="B119" s="1689"/>
      <c r="C119" s="1676"/>
      <c r="D119" s="1867"/>
      <c r="E119" s="1562">
        <f t="shared" si="20"/>
        <v>0</v>
      </c>
      <c r="F119" s="1815">
        <f t="shared" si="21"/>
        <v>0</v>
      </c>
      <c r="G119" s="1816">
        <f t="shared" si="22"/>
        <v>0</v>
      </c>
    </row>
    <row r="120" spans="1:7" x14ac:dyDescent="0.25">
      <c r="A120" s="1675"/>
      <c r="B120" s="1689"/>
      <c r="C120" s="1676"/>
      <c r="D120" s="1867"/>
      <c r="E120" s="1562">
        <f t="shared" si="20"/>
        <v>0</v>
      </c>
      <c r="F120" s="1815">
        <f t="shared" si="21"/>
        <v>0</v>
      </c>
      <c r="G120" s="1816">
        <f t="shared" si="22"/>
        <v>0</v>
      </c>
    </row>
    <row r="121" spans="1:7" x14ac:dyDescent="0.25">
      <c r="A121" s="1675"/>
      <c r="B121" s="1689"/>
      <c r="C121" s="1676"/>
      <c r="D121" s="1867"/>
      <c r="E121" s="1562">
        <f t="shared" si="20"/>
        <v>0</v>
      </c>
      <c r="F121" s="1815">
        <f t="shared" si="21"/>
        <v>0</v>
      </c>
      <c r="G121" s="1816">
        <f t="shared" si="22"/>
        <v>0</v>
      </c>
    </row>
    <row r="122" spans="1:7" x14ac:dyDescent="0.25">
      <c r="A122" s="1675"/>
      <c r="B122" s="1689"/>
      <c r="C122" s="1676"/>
      <c r="D122" s="1867"/>
      <c r="E122" s="1562">
        <f t="shared" si="20"/>
        <v>0</v>
      </c>
      <c r="F122" s="1815">
        <f t="shared" si="21"/>
        <v>0</v>
      </c>
      <c r="G122" s="1816">
        <f t="shared" si="22"/>
        <v>0</v>
      </c>
    </row>
    <row r="123" spans="1:7" x14ac:dyDescent="0.25">
      <c r="A123" s="1675"/>
      <c r="B123" s="1689"/>
      <c r="C123" s="1676"/>
      <c r="D123" s="1867"/>
      <c r="E123" s="1562">
        <f t="shared" si="20"/>
        <v>0</v>
      </c>
      <c r="F123" s="1815">
        <f t="shared" si="21"/>
        <v>0</v>
      </c>
      <c r="G123" s="1816">
        <f t="shared" si="22"/>
        <v>0</v>
      </c>
    </row>
    <row r="124" spans="1:7" x14ac:dyDescent="0.25">
      <c r="A124" s="1675"/>
      <c r="B124" s="1689"/>
      <c r="C124" s="1676"/>
      <c r="D124" s="1867"/>
      <c r="E124" s="1562">
        <f t="shared" si="20"/>
        <v>0</v>
      </c>
      <c r="F124" s="1815">
        <f t="shared" si="21"/>
        <v>0</v>
      </c>
      <c r="G124" s="1816">
        <f t="shared" si="22"/>
        <v>0</v>
      </c>
    </row>
    <row r="125" spans="1:7" x14ac:dyDescent="0.25">
      <c r="A125" s="1675"/>
      <c r="B125" s="1689"/>
      <c r="C125" s="1676"/>
      <c r="D125" s="1867"/>
      <c r="E125" s="1562">
        <f t="shared" si="20"/>
        <v>0</v>
      </c>
      <c r="F125" s="1815">
        <f t="shared" si="21"/>
        <v>0</v>
      </c>
      <c r="G125" s="1816">
        <f t="shared" si="22"/>
        <v>0</v>
      </c>
    </row>
    <row r="126" spans="1:7" x14ac:dyDescent="0.25">
      <c r="A126" s="1675"/>
      <c r="B126" s="1689"/>
      <c r="C126" s="1676"/>
      <c r="D126" s="1867"/>
      <c r="E126" s="1562">
        <f t="shared" ref="E126:E134" si="23">IF(D126&lt;=25000,D126,IF(D126&gt;25000,25000,0))</f>
        <v>0</v>
      </c>
      <c r="F126" s="1815">
        <f t="shared" ref="F126:F134" si="24">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25">IF(F126=0,0,D126-F126)</f>
        <v>0</v>
      </c>
    </row>
    <row r="127" spans="1:7" x14ac:dyDescent="0.25">
      <c r="A127" s="1675"/>
      <c r="B127" s="1689"/>
      <c r="C127" s="1676"/>
      <c r="D127" s="1867"/>
      <c r="E127" s="1562">
        <f t="shared" si="23"/>
        <v>0</v>
      </c>
      <c r="F127" s="1815">
        <f t="shared" si="24"/>
        <v>0</v>
      </c>
      <c r="G127" s="1816">
        <f t="shared" si="25"/>
        <v>0</v>
      </c>
    </row>
    <row r="128" spans="1:7" x14ac:dyDescent="0.25">
      <c r="A128" s="1675"/>
      <c r="B128" s="1689"/>
      <c r="C128" s="1676"/>
      <c r="D128" s="1867"/>
      <c r="E128" s="1562">
        <f t="shared" si="23"/>
        <v>0</v>
      </c>
      <c r="F128" s="1815">
        <f t="shared" si="24"/>
        <v>0</v>
      </c>
      <c r="G128" s="1816">
        <f t="shared" si="25"/>
        <v>0</v>
      </c>
    </row>
    <row r="129" spans="1:7" x14ac:dyDescent="0.25">
      <c r="A129" s="1675"/>
      <c r="B129" s="1689"/>
      <c r="C129" s="1676"/>
      <c r="D129" s="1867"/>
      <c r="E129" s="1562">
        <f t="shared" si="23"/>
        <v>0</v>
      </c>
      <c r="F129" s="1815">
        <f t="shared" si="24"/>
        <v>0</v>
      </c>
      <c r="G129" s="1816">
        <f t="shared" si="25"/>
        <v>0</v>
      </c>
    </row>
    <row r="130" spans="1:7" x14ac:dyDescent="0.25">
      <c r="A130" s="1675"/>
      <c r="B130" s="1689"/>
      <c r="C130" s="1676"/>
      <c r="D130" s="1867"/>
      <c r="E130" s="1562">
        <f t="shared" si="23"/>
        <v>0</v>
      </c>
      <c r="F130" s="1815">
        <f t="shared" si="24"/>
        <v>0</v>
      </c>
      <c r="G130" s="1816">
        <f t="shared" si="25"/>
        <v>0</v>
      </c>
    </row>
    <row r="131" spans="1:7" x14ac:dyDescent="0.25">
      <c r="A131" s="1675"/>
      <c r="B131" s="1860"/>
      <c r="C131" s="1676"/>
      <c r="D131" s="1867"/>
      <c r="E131" s="1562">
        <f t="shared" si="23"/>
        <v>0</v>
      </c>
      <c r="F131" s="1815">
        <f t="shared" si="24"/>
        <v>0</v>
      </c>
      <c r="G131" s="1816">
        <f t="shared" si="25"/>
        <v>0</v>
      </c>
    </row>
    <row r="132" spans="1:7" x14ac:dyDescent="0.25">
      <c r="A132" s="1675"/>
      <c r="B132" s="1860"/>
      <c r="C132" s="1676"/>
      <c r="D132" s="1867"/>
      <c r="E132" s="1562">
        <f t="shared" si="23"/>
        <v>0</v>
      </c>
      <c r="F132" s="1815">
        <f t="shared" si="24"/>
        <v>0</v>
      </c>
      <c r="G132" s="1816">
        <f t="shared" si="25"/>
        <v>0</v>
      </c>
    </row>
    <row r="133" spans="1:7" x14ac:dyDescent="0.25">
      <c r="A133" s="1675"/>
      <c r="B133" s="1689"/>
      <c r="C133" s="1676"/>
      <c r="D133" s="1867"/>
      <c r="E133" s="1562">
        <f t="shared" si="23"/>
        <v>0</v>
      </c>
      <c r="F133" s="1815">
        <f t="shared" si="24"/>
        <v>0</v>
      </c>
      <c r="G133" s="1816">
        <f t="shared" si="25"/>
        <v>0</v>
      </c>
    </row>
    <row r="134" spans="1:7" x14ac:dyDescent="0.25">
      <c r="A134" s="1675"/>
      <c r="B134" s="1689"/>
      <c r="C134" s="1676"/>
      <c r="D134" s="1867"/>
      <c r="E134" s="1562">
        <f t="shared" si="23"/>
        <v>0</v>
      </c>
      <c r="F134" s="1815">
        <f t="shared" si="24"/>
        <v>0</v>
      </c>
      <c r="G134" s="1816">
        <f t="shared" si="25"/>
        <v>0</v>
      </c>
    </row>
    <row r="135" spans="1:7" x14ac:dyDescent="0.25">
      <c r="A135" s="1675"/>
      <c r="B135" s="1689"/>
      <c r="C135" s="1676"/>
      <c r="D135" s="1867"/>
      <c r="E135" s="1562">
        <f t="shared" ref="E135:E139" si="26">IF(D135&lt;=25000,D135,IF(D135&gt;25000,25000,0))</f>
        <v>0</v>
      </c>
      <c r="F135" s="1815">
        <f t="shared" ref="F135:F139" si="27">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 t="shared" ref="G135:G139" si="28">IF(F135=0,0,D135-F135)</f>
        <v>0</v>
      </c>
    </row>
    <row r="136" spans="1:7" x14ac:dyDescent="0.25">
      <c r="A136" s="1675"/>
      <c r="B136" s="1689"/>
      <c r="C136" s="1676"/>
      <c r="D136" s="1867"/>
      <c r="E136" s="1562">
        <f t="shared" si="26"/>
        <v>0</v>
      </c>
      <c r="F136" s="1815">
        <f t="shared" si="27"/>
        <v>0</v>
      </c>
      <c r="G136" s="1816">
        <f t="shared" si="28"/>
        <v>0</v>
      </c>
    </row>
    <row r="137" spans="1:7" x14ac:dyDescent="0.25">
      <c r="A137" s="1675"/>
      <c r="B137" s="1689"/>
      <c r="C137" s="1676"/>
      <c r="D137" s="1867"/>
      <c r="E137" s="1562">
        <f t="shared" si="26"/>
        <v>0</v>
      </c>
      <c r="F137" s="1815">
        <f t="shared" si="27"/>
        <v>0</v>
      </c>
      <c r="G137" s="1816">
        <f t="shared" si="28"/>
        <v>0</v>
      </c>
    </row>
    <row r="138" spans="1:7" x14ac:dyDescent="0.25">
      <c r="A138" s="1675"/>
      <c r="B138" s="1689"/>
      <c r="C138" s="1676"/>
      <c r="D138" s="1867"/>
      <c r="E138" s="1562">
        <f t="shared" si="26"/>
        <v>0</v>
      </c>
      <c r="F138" s="1815">
        <f t="shared" si="27"/>
        <v>0</v>
      </c>
      <c r="G138" s="1816">
        <f t="shared" si="28"/>
        <v>0</v>
      </c>
    </row>
    <row r="139" spans="1:7" x14ac:dyDescent="0.25">
      <c r="A139" s="1675"/>
      <c r="B139" s="1689"/>
      <c r="C139" s="1676"/>
      <c r="D139" s="1867"/>
      <c r="E139" s="1562">
        <f t="shared" si="26"/>
        <v>0</v>
      </c>
      <c r="F139" s="1815">
        <f t="shared" si="27"/>
        <v>0</v>
      </c>
      <c r="G139" s="1816">
        <f t="shared" si="28"/>
        <v>0</v>
      </c>
    </row>
    <row r="140" spans="1:7" x14ac:dyDescent="0.25">
      <c r="A140" s="1675"/>
      <c r="B140" s="1688"/>
      <c r="C140" s="1676"/>
      <c r="D140" s="1867"/>
      <c r="E140" s="1562">
        <f t="shared" si="2"/>
        <v>0</v>
      </c>
      <c r="F140" s="1815">
        <f t="shared" si="3"/>
        <v>0</v>
      </c>
      <c r="G140" s="1816">
        <f t="shared" si="4"/>
        <v>0</v>
      </c>
    </row>
    <row r="141" spans="1:7" x14ac:dyDescent="0.25">
      <c r="A141" s="1819" t="s">
        <v>158</v>
      </c>
      <c r="B141" s="1820"/>
      <c r="C141" s="1821"/>
      <c r="D141" s="1817">
        <f>SUM(D17:D140)</f>
        <v>298149</v>
      </c>
      <c r="E141" s="1563">
        <f t="shared" si="1"/>
        <v>25000</v>
      </c>
      <c r="F141" s="1817">
        <f>SUM(F17:F140)</f>
        <v>158854</v>
      </c>
      <c r="G141" s="1818">
        <f>SUM(G17:G140)</f>
        <v>139295</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r:id="rId1"/>
  <headerFooter>
    <oddFooter>&amp;C64</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topLeftCell="A4" colorId="8" zoomScale="110" zoomScaleNormal="110" workbookViewId="0">
      <selection activeCell="E11" sqref="E11"/>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v>183622</v>
      </c>
      <c r="F10" s="975"/>
      <c r="G10" s="976"/>
      <c r="H10" s="162"/>
      <c r="I10" s="162"/>
    </row>
    <row r="11" spans="1:9" s="669" customFormat="1" ht="22.5" customHeight="1" x14ac:dyDescent="0.2">
      <c r="A11" s="2305" t="s">
        <v>1944</v>
      </c>
      <c r="B11" s="2306"/>
      <c r="C11" s="2306"/>
      <c r="D11" s="2307"/>
      <c r="E11" s="978"/>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2625876</v>
      </c>
      <c r="F19" s="1822"/>
      <c r="G19" s="1824">
        <f>'Expenditures 15-22'!K33-SUM('Expenditures 15-22'!G33,'Expenditures 15-22'!I33)+'Expenditures 15-22'!D229</f>
        <v>2625876</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139145</v>
      </c>
      <c r="F21" s="1825"/>
      <c r="G21" s="1828">
        <f>'Expenditures 15-22'!K42-SUM('Expenditures 15-22'!G42,'Expenditures 15-22'!I42)+'Expenditures 15-22'!K120-SUM('Expenditures 15-22'!G120,'Expenditures 15-22'!I120)+'Expenditures 15-22'!K180-SUM('Expenditures 15-22'!G180,'Expenditures 15-22'!I180)+'Expenditures 15-22'!D238</f>
        <v>139145</v>
      </c>
      <c r="H21" s="988"/>
      <c r="I21" s="162"/>
    </row>
    <row r="22" spans="1:9" s="669" customFormat="1" ht="12" customHeight="1" x14ac:dyDescent="0.2">
      <c r="A22" s="995" t="s">
        <v>585</v>
      </c>
      <c r="B22" s="996"/>
      <c r="C22" s="994">
        <v>2200</v>
      </c>
      <c r="D22" s="1825"/>
      <c r="E22" s="1827">
        <f>'Expenditures 15-22'!K47-SUM('Expenditures 15-22'!G47,'Expenditures 15-22'!I47)+'Expenditures 15-22'!D243</f>
        <v>114505</v>
      </c>
      <c r="F22" s="1825"/>
      <c r="G22" s="1828">
        <f>'Expenditures 15-22'!K47-SUM('Expenditures 15-22'!G47,'Expenditures 15-22'!I47)+'Expenditures 15-22'!D243</f>
        <v>114505</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323660</v>
      </c>
      <c r="F23" s="1825"/>
      <c r="G23" s="1827">
        <f>'Expenditures 15-22'!K53-SUM('Expenditures 15-22'!G53,'Expenditures 15-22'!I53)+'Expenditures 15-22'!D257+'Expenditures 15-22'!K330-SUM('Expenditures 15-22'!G330,'Expenditures 15-22'!I330)</f>
        <v>323660</v>
      </c>
      <c r="H23" s="988"/>
      <c r="I23" s="162"/>
    </row>
    <row r="24" spans="1:9" s="669" customFormat="1" ht="12" customHeight="1" x14ac:dyDescent="0.2">
      <c r="A24" s="995" t="s">
        <v>587</v>
      </c>
      <c r="B24" s="996"/>
      <c r="C24" s="994">
        <v>2400</v>
      </c>
      <c r="D24" s="1825"/>
      <c r="E24" s="1827">
        <f>'Expenditures 15-22'!K57-SUM('Expenditures 15-22'!G57,'Expenditures 15-22'!I57)+'Expenditures 15-22'!D261</f>
        <v>245056</v>
      </c>
      <c r="F24" s="1825"/>
      <c r="G24" s="1828">
        <f>'Expenditures 15-22'!K57-SUM('Expenditures 15-22'!G57,'Expenditures 15-22'!I57)+'Expenditures 15-22'!D261</f>
        <v>245056</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64145</v>
      </c>
      <c r="E27" s="1827">
        <f>E8</f>
        <v>0</v>
      </c>
      <c r="F27" s="1827">
        <f>'Expenditures 15-22'!K60-SUM('Expenditures 15-22'!G60,'Expenditures 15-22'!I60)+'Expenditures 15-22'!D264-E8</f>
        <v>64145</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407571</v>
      </c>
      <c r="F28" s="1829">
        <f>'Expenditures 15-22'!K61-SUM('Expenditures 15-22'!G61,'Expenditures 15-22'!I61)+'Expenditures 15-22'!K124-SUM('Expenditures 15-22'!G124,'Expenditures 15-22'!I124)+'Expenditures 15-22'!D266-E9</f>
        <v>407571</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407618</v>
      </c>
      <c r="F29" s="1825"/>
      <c r="G29" s="1828">
        <f>'Expenditures 15-22'!K62-SUM('Expenditures 15-22'!G62,'Expenditures 15-22'!I62)+'Expenditures 15-22'!K125-SUM('Expenditures 15-22'!G125,'Expenditures 15-22'!I125)+'Expenditures 15-22'!K182-SUM('Expenditures 15-22'!G182,'Expenditures 15-22'!I182)+'Expenditures 15-22'!D267</f>
        <v>407618</v>
      </c>
      <c r="H29" s="986"/>
    </row>
    <row r="30" spans="1:9" ht="12" customHeight="1" x14ac:dyDescent="0.2">
      <c r="A30" s="995" t="s">
        <v>102</v>
      </c>
      <c r="B30" s="998"/>
      <c r="C30" s="994">
        <v>2560</v>
      </c>
      <c r="D30" s="1825"/>
      <c r="E30" s="1827">
        <f>'Expenditures 15-22'!K63-SUM('Expenditures 15-22'!G63,'Expenditures 15-22'!I63)+'Expenditures 15-22'!D268-E10</f>
        <v>67723</v>
      </c>
      <c r="F30" s="1825"/>
      <c r="G30" s="1827">
        <f>'Expenditures 15-22'!K63-SUM('Expenditures 15-22'!G63,'Expenditures 15-22'!I63)+'Expenditures 15-22'!D268-E10</f>
        <v>67723</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1000</v>
      </c>
      <c r="E36" s="1827">
        <f>E13</f>
        <v>0</v>
      </c>
      <c r="F36" s="1827">
        <f>'Expenditures 15-22'!K70-SUM('Expenditures 15-22'!G70,'Expenditures 15-22'!I70)+'Expenditures 15-22'!D275-E13</f>
        <v>1000</v>
      </c>
      <c r="G36" s="1827">
        <f>E13</f>
        <v>0</v>
      </c>
    </row>
    <row r="37" spans="1:7" ht="12" customHeight="1" x14ac:dyDescent="0.2">
      <c r="A37" s="995" t="s">
        <v>424</v>
      </c>
      <c r="B37" s="998"/>
      <c r="C37" s="994">
        <v>2660</v>
      </c>
      <c r="D37" s="1827">
        <f>'Expenditures 15-22'!K71-SUM('Expenditures 15-22'!G71,'Expenditures 15-22'!I71)+'Expenditures 15-22'!D276-E14</f>
        <v>0</v>
      </c>
      <c r="E37" s="1827">
        <f>E14</f>
        <v>0</v>
      </c>
      <c r="F37" s="1827">
        <f>'Expenditures 15-22'!K71-SUM('Expenditures 15-22'!G71,'Expenditures 15-22'!I71)+'Expenditures 15-22'!D276-E14</f>
        <v>0</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1640</v>
      </c>
      <c r="F38" s="1825"/>
      <c r="G38" s="1827">
        <f>'Expenditures 15-22'!K73-SUM('Expenditures 15-22'!G73,'Expenditures 15-22'!I73)+'Expenditures 15-22'!K128-SUM('Expenditures 15-22'!G128,'Expenditures 15-22'!I128)+'Expenditures 15-22'!K183-SUM('Expenditures 15-22'!G183,'Expenditures 15-22'!I183)+'Expenditures 15-22'!D278</f>
        <v>1640</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3695</v>
      </c>
      <c r="F39" s="1825"/>
      <c r="G39" s="1827">
        <f>'Expenditures 15-22'!K75-SUM('Expenditures 15-22'!G75,'Expenditures 15-22'!I75)+'Expenditures 15-22'!K130-SUM('Expenditures 15-22'!G130,'Expenditures 15-22'!I130)+'Expenditures 15-22'!K185-SUM('Expenditures 15-22'!G185,'Expenditures 15-22'!I185)+'Expenditures 15-22'!D280</f>
        <v>3695</v>
      </c>
    </row>
    <row r="40" spans="1:7" ht="12" customHeight="1" x14ac:dyDescent="0.2">
      <c r="A40" s="991" t="s">
        <v>1930</v>
      </c>
      <c r="B40" s="992"/>
      <c r="C40" s="994"/>
      <c r="D40" s="1825"/>
      <c r="E40" s="1829">
        <f>-'Contracts Paid in CY 29'!G141</f>
        <v>-139295</v>
      </c>
      <c r="F40" s="1825"/>
      <c r="G40" s="1829">
        <f>-'Contracts Paid in CY 29'!G141</f>
        <v>-139295</v>
      </c>
    </row>
    <row r="41" spans="1:7" ht="12" customHeight="1" x14ac:dyDescent="0.2">
      <c r="A41" s="999" t="s">
        <v>158</v>
      </c>
      <c r="B41" s="1000"/>
      <c r="C41" s="1001"/>
      <c r="D41" s="1829">
        <f>SUM(D19:D39)</f>
        <v>65145</v>
      </c>
      <c r="E41" s="1829">
        <f>SUM(E19:E40)</f>
        <v>4197194</v>
      </c>
      <c r="F41" s="1829">
        <f>SUM(F19:F39)</f>
        <v>472716</v>
      </c>
      <c r="G41" s="1829">
        <f>SUM(G19:G40)</f>
        <v>3789623</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65145</v>
      </c>
      <c r="F43" s="1830" t="s">
        <v>495</v>
      </c>
      <c r="G43" s="1831">
        <f>F41</f>
        <v>472716</v>
      </c>
    </row>
    <row r="44" spans="1:7" ht="12" customHeight="1" x14ac:dyDescent="0.2">
      <c r="A44" s="988"/>
      <c r="B44" s="162"/>
      <c r="C44" s="1002"/>
      <c r="D44" s="1830" t="s">
        <v>494</v>
      </c>
      <c r="E44" s="1831">
        <f>E41</f>
        <v>4197194</v>
      </c>
      <c r="F44" s="1830" t="s">
        <v>494</v>
      </c>
      <c r="G44" s="1831">
        <f>G41</f>
        <v>3789623</v>
      </c>
    </row>
    <row r="45" spans="1:7" ht="12" customHeight="1" x14ac:dyDescent="0.2">
      <c r="A45" s="988"/>
      <c r="B45" s="162"/>
      <c r="C45" s="162"/>
      <c r="D45" s="1832" t="s">
        <v>1063</v>
      </c>
      <c r="E45" s="1833">
        <f>(E43/E44)</f>
        <v>1.552108384792316E-2</v>
      </c>
      <c r="F45" s="1832" t="s">
        <v>1063</v>
      </c>
      <c r="G45" s="1833">
        <f>(G43/G44)</f>
        <v>0.12473958491385555</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&amp;C&amp;"Arial,Bold"
ESTIMATED INDIRECT COST DATA</oddHeader>
    <oddFooter>&amp;C67</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5" activePane="bottomLeft" state="frozen"/>
      <selection activeCell="A47" sqref="A47"/>
      <selection pane="bottomLeft" activeCell="A5" sqref="A5:F5"/>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11" t="s">
        <v>1446</v>
      </c>
      <c r="B1" s="2311"/>
      <c r="C1" s="2311"/>
      <c r="D1" s="2311"/>
      <c r="E1" s="2311"/>
      <c r="F1" s="2311"/>
    </row>
    <row r="2" spans="1:10" x14ac:dyDescent="0.2">
      <c r="A2" s="1911" t="s">
        <v>2046</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12" t="s">
        <v>1627</v>
      </c>
      <c r="B5" s="2313"/>
      <c r="C5" s="2314"/>
      <c r="D5" s="2314"/>
      <c r="E5" s="2314"/>
      <c r="F5" s="2314"/>
    </row>
    <row r="6" spans="1:10" ht="12" customHeight="1" x14ac:dyDescent="0.25">
      <c r="A6" s="1874"/>
      <c r="B6" s="1875"/>
      <c r="C6" s="2315" t="str">
        <f>COVER!A17</f>
        <v>Pope Co CUSD 1</v>
      </c>
      <c r="D6" s="2315"/>
      <c r="E6" s="2315"/>
      <c r="F6" s="1876"/>
    </row>
    <row r="7" spans="1:10" ht="11.25" customHeight="1" thickBot="1" x14ac:dyDescent="0.3">
      <c r="A7" s="1874"/>
      <c r="B7" s="1875"/>
      <c r="C7" s="2316">
        <f>COVER!A13</f>
        <v>20076001026</v>
      </c>
      <c r="D7" s="2316"/>
      <c r="E7" s="2316"/>
      <c r="F7" s="1876"/>
    </row>
    <row r="8" spans="1:10" ht="25.5" customHeight="1" thickBot="1" x14ac:dyDescent="0.25">
      <c r="A8" s="1917" t="s">
        <v>2023</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c r="D19" s="1889"/>
      <c r="E19" s="1892"/>
      <c r="F19" s="1891"/>
      <c r="H19" s="1902">
        <f t="shared" si="0"/>
        <v>0</v>
      </c>
      <c r="I19" s="1902">
        <f t="shared" si="1"/>
        <v>0</v>
      </c>
      <c r="J19" s="1902">
        <f t="shared" si="2"/>
        <v>0</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c r="D25" s="1889"/>
      <c r="E25" s="1892"/>
      <c r="F25" s="1891"/>
      <c r="H25" s="1902">
        <f t="shared" si="0"/>
        <v>0</v>
      </c>
      <c r="I25" s="1902">
        <f t="shared" si="1"/>
        <v>0</v>
      </c>
      <c r="J25" s="1902">
        <f t="shared" si="2"/>
        <v>0</v>
      </c>
    </row>
    <row r="26" spans="1:12" ht="12" customHeight="1" x14ac:dyDescent="0.2">
      <c r="A26" s="1887" t="s">
        <v>1615</v>
      </c>
      <c r="B26" s="1888"/>
      <c r="C26" s="1889" t="s">
        <v>2077</v>
      </c>
      <c r="D26" s="1889" t="s">
        <v>2077</v>
      </c>
      <c r="E26" s="1892"/>
      <c r="F26" s="1891" t="s">
        <v>2138</v>
      </c>
      <c r="H26" s="1902">
        <f t="shared" si="0"/>
        <v>5</v>
      </c>
      <c r="I26" s="1902">
        <f t="shared" si="1"/>
        <v>5</v>
      </c>
      <c r="J26" s="1902">
        <f t="shared" si="2"/>
        <v>0</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c r="D30" s="1889"/>
      <c r="E30" s="1892"/>
      <c r="F30" s="1891"/>
      <c r="H30" s="1902">
        <f t="shared" si="0"/>
        <v>0</v>
      </c>
      <c r="I30" s="1902">
        <f t="shared" si="1"/>
        <v>0</v>
      </c>
      <c r="J30" s="1902">
        <f t="shared" si="2"/>
        <v>0</v>
      </c>
    </row>
    <row r="31" spans="1:12" ht="12" customHeight="1" x14ac:dyDescent="0.2">
      <c r="A31" s="1887" t="s">
        <v>1620</v>
      </c>
      <c r="B31" s="1888"/>
      <c r="C31" s="1889" t="s">
        <v>2077</v>
      </c>
      <c r="D31" s="1889" t="s">
        <v>2077</v>
      </c>
      <c r="E31" s="1892"/>
      <c r="F31" s="1891" t="s">
        <v>2139</v>
      </c>
      <c r="H31" s="1902">
        <f t="shared" si="0"/>
        <v>5</v>
      </c>
      <c r="I31" s="1902">
        <f t="shared" si="1"/>
        <v>5</v>
      </c>
      <c r="J31" s="1902">
        <f t="shared" si="2"/>
        <v>0</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10</v>
      </c>
      <c r="I34" s="1902">
        <f>SUM(I11:I32)</f>
        <v>10</v>
      </c>
      <c r="J34" s="1902">
        <f>SUM(J11:J32)</f>
        <v>0</v>
      </c>
      <c r="K34" s="1902">
        <f>SUM(H34:J34)</f>
        <v>20</v>
      </c>
    </row>
    <row r="35" spans="1:11" ht="12" customHeight="1" x14ac:dyDescent="0.2">
      <c r="A35" s="1895" t="s">
        <v>1459</v>
      </c>
      <c r="B35" s="1896"/>
      <c r="C35" s="2317"/>
      <c r="D35" s="2317"/>
      <c r="E35" s="2317"/>
      <c r="F35" s="2318"/>
    </row>
    <row r="36" spans="1:11" ht="12" customHeight="1" x14ac:dyDescent="0.2">
      <c r="A36" s="2308"/>
      <c r="B36" s="2309"/>
      <c r="C36" s="2309"/>
      <c r="D36" s="2309"/>
      <c r="E36" s="2309"/>
      <c r="F36" s="2310"/>
    </row>
    <row r="37" spans="1:11" ht="12" customHeight="1" x14ac:dyDescent="0.2">
      <c r="A37" s="2308"/>
      <c r="B37" s="2309"/>
      <c r="C37" s="2309"/>
      <c r="D37" s="2309"/>
      <c r="E37" s="2309"/>
      <c r="F37" s="2310"/>
    </row>
    <row r="38" spans="1:11" ht="12" customHeight="1" x14ac:dyDescent="0.2">
      <c r="A38" s="2322"/>
      <c r="B38" s="2323"/>
      <c r="C38" s="2323"/>
      <c r="D38" s="2323"/>
      <c r="E38" s="2323"/>
      <c r="F38" s="2324"/>
    </row>
    <row r="39" spans="1:11" ht="4.5" hidden="1" customHeight="1" x14ac:dyDescent="0.2">
      <c r="A39" s="1897"/>
      <c r="B39" s="1897"/>
      <c r="C39" s="1897"/>
      <c r="D39" s="1897"/>
      <c r="E39" s="1897"/>
      <c r="F39" s="1897"/>
    </row>
    <row r="40" spans="1:11" s="1894" customFormat="1" ht="12" customHeight="1" x14ac:dyDescent="0.25">
      <c r="A40" s="1898" t="s">
        <v>1458</v>
      </c>
      <c r="B40" s="1899"/>
      <c r="C40" s="2325"/>
      <c r="D40" s="2325"/>
      <c r="E40" s="2325"/>
      <c r="F40" s="2326"/>
      <c r="H40" s="1903"/>
      <c r="I40" s="1903"/>
      <c r="J40" s="1903"/>
      <c r="K40" s="1903"/>
    </row>
    <row r="41" spans="1:11" s="1894" customFormat="1" ht="12" customHeight="1" x14ac:dyDescent="0.25">
      <c r="A41" s="2327"/>
      <c r="B41" s="2328"/>
      <c r="C41" s="2328"/>
      <c r="D41" s="2328"/>
      <c r="E41" s="2328"/>
      <c r="F41" s="2329"/>
      <c r="H41" s="1903"/>
      <c r="I41" s="1903"/>
      <c r="J41" s="1903"/>
      <c r="K41" s="1903"/>
    </row>
    <row r="42" spans="1:11" s="1894" customFormat="1" ht="12" customHeight="1" x14ac:dyDescent="0.25">
      <c r="A42" s="2327" t="s">
        <v>2140</v>
      </c>
      <c r="B42" s="2328"/>
      <c r="C42" s="2328"/>
      <c r="D42" s="2328"/>
      <c r="E42" s="2328"/>
      <c r="F42" s="2329"/>
      <c r="H42" s="1903"/>
      <c r="I42" s="1903"/>
      <c r="J42" s="1903"/>
      <c r="K42" s="1903"/>
    </row>
    <row r="43" spans="1:11" s="1894" customFormat="1" ht="15" x14ac:dyDescent="0.25">
      <c r="A43" s="2319"/>
      <c r="B43" s="2320"/>
      <c r="C43" s="2320"/>
      <c r="D43" s="2320"/>
      <c r="E43" s="2320"/>
      <c r="F43" s="2321"/>
      <c r="H43" s="1903"/>
      <c r="I43" s="1903"/>
      <c r="J43" s="1903"/>
      <c r="K43" s="1903"/>
    </row>
    <row r="44" spans="1:11" s="1894" customFormat="1" ht="12" hidden="1" customHeight="1" x14ac:dyDescent="0.25">
      <c r="A44" s="2319"/>
      <c r="B44" s="2320"/>
      <c r="C44" s="2320"/>
      <c r="D44" s="2320"/>
      <c r="E44" s="2320"/>
      <c r="F44" s="2321"/>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44:F44"/>
    <mergeCell ref="A37:F37"/>
    <mergeCell ref="A38:F38"/>
    <mergeCell ref="C40:F40"/>
    <mergeCell ref="A41:F41"/>
    <mergeCell ref="A42:F42"/>
    <mergeCell ref="A43:F43"/>
    <mergeCell ref="A36:F36"/>
    <mergeCell ref="A1:F1"/>
    <mergeCell ref="A5:F5"/>
    <mergeCell ref="C6:E6"/>
    <mergeCell ref="C7:E7"/>
    <mergeCell ref="C35:F35"/>
  </mergeCells>
  <printOptions headings="1"/>
  <pageMargins left="0.3" right="0.2" top="0.68" bottom="0.37" header="0.17" footer="0.17"/>
  <pageSetup scale="71" orientation="landscape" r:id="rId1"/>
  <headerFooter>
    <oddFooter>&amp;C&amp;8Page 65</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H13" sqref="H1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4"/>
      <c r="C6" s="1664"/>
      <c r="D6" s="1664"/>
      <c r="E6" s="1665"/>
      <c r="F6" s="1016"/>
      <c r="G6" s="1010"/>
      <c r="H6" s="1017" t="s">
        <v>1086</v>
      </c>
      <c r="I6" s="2335" t="str">
        <f>COVER!A17</f>
        <v>Pope Co CUSD 1</v>
      </c>
      <c r="J6" s="2336"/>
      <c r="Q6" s="1686"/>
    </row>
    <row r="7" spans="1:17" x14ac:dyDescent="0.2">
      <c r="A7" s="2337" t="s">
        <v>924</v>
      </c>
      <c r="B7" s="2338"/>
      <c r="C7" s="2338"/>
      <c r="D7" s="2338"/>
      <c r="E7" s="2339"/>
      <c r="F7" s="1018"/>
      <c r="G7" s="1010"/>
      <c r="H7" s="1017" t="s">
        <v>390</v>
      </c>
      <c r="I7" s="2340">
        <f>COVER!A13</f>
        <v>20076001026</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167147</v>
      </c>
      <c r="F12" s="1040"/>
      <c r="G12" s="1834">
        <f t="shared" ref="G12:G18" si="0">SUM(E12:F12)</f>
        <v>167147</v>
      </c>
      <c r="H12" s="1041">
        <v>132910</v>
      </c>
      <c r="I12" s="1040"/>
      <c r="J12" s="1834">
        <f t="shared" ref="J12:J18" si="1">SUM(H12:I12)</f>
        <v>132910</v>
      </c>
    </row>
    <row r="13" spans="1:17" ht="15" customHeight="1" x14ac:dyDescent="0.2">
      <c r="A13" s="1036">
        <v>2</v>
      </c>
      <c r="B13" s="1037" t="s">
        <v>44</v>
      </c>
      <c r="C13" s="1038"/>
      <c r="D13" s="1039">
        <v>2330</v>
      </c>
      <c r="E13" s="1834">
        <f>'Expenditures 15-22'!K51</f>
        <v>0</v>
      </c>
      <c r="F13" s="1040"/>
      <c r="G13" s="1834">
        <f t="shared" si="0"/>
        <v>0</v>
      </c>
      <c r="H13" s="1041"/>
      <c r="I13" s="1040"/>
      <c r="J13" s="1834">
        <f t="shared" si="1"/>
        <v>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167147</v>
      </c>
      <c r="F19" s="1836">
        <f t="shared" si="2"/>
        <v>0</v>
      </c>
      <c r="G19" s="1836">
        <f t="shared" si="2"/>
        <v>167147</v>
      </c>
      <c r="H19" s="1836">
        <f t="shared" si="2"/>
        <v>132910</v>
      </c>
      <c r="I19" s="1836">
        <f t="shared" si="2"/>
        <v>0</v>
      </c>
      <c r="J19" s="1836">
        <f t="shared" si="2"/>
        <v>132910</v>
      </c>
    </row>
    <row r="20" spans="1:10" ht="13.5" thickTop="1" x14ac:dyDescent="0.2">
      <c r="A20" s="1036">
        <v>9</v>
      </c>
      <c r="B20" s="2347" t="s">
        <v>1703</v>
      </c>
      <c r="C20" s="2347"/>
      <c r="D20" s="2348"/>
      <c r="E20" s="1047"/>
      <c r="F20" s="1047"/>
      <c r="G20" s="1047"/>
      <c r="H20" s="1047"/>
      <c r="I20" s="1047"/>
      <c r="J20" s="1837">
        <f>IF(AND(G19&gt;0,J19&gt;0),(((J19-G19)/G19)),"Enter Budget Data")</f>
        <v>-0.20483167511232628</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1943</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r:id="rId1"/>
  <headerFooter alignWithMargins="0">
    <oddHeader xml:space="preserve">&amp;C </oddHeader>
    <oddFooter>&amp;C68</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B24" sqref="B24"/>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2094</v>
      </c>
    </row>
    <row r="6" spans="1:2" x14ac:dyDescent="0.2">
      <c r="A6" s="1069">
        <v>2</v>
      </c>
      <c r="B6" s="329" t="s">
        <v>2095</v>
      </c>
    </row>
    <row r="7" spans="1:2" x14ac:dyDescent="0.2">
      <c r="A7" s="1069">
        <v>3</v>
      </c>
      <c r="B7" s="329" t="s">
        <v>2096</v>
      </c>
    </row>
    <row r="8" spans="1:2" x14ac:dyDescent="0.2">
      <c r="A8" s="1069">
        <v>4</v>
      </c>
      <c r="B8" s="329" t="s">
        <v>2097</v>
      </c>
    </row>
    <row r="9" spans="1:2" x14ac:dyDescent="0.2">
      <c r="A9" s="1070"/>
      <c r="B9" s="329" t="s">
        <v>2098</v>
      </c>
    </row>
    <row r="10" spans="1:2" x14ac:dyDescent="0.2">
      <c r="A10" s="1070"/>
      <c r="B10" s="329" t="s">
        <v>2099</v>
      </c>
    </row>
    <row r="11" spans="1:2" x14ac:dyDescent="0.2">
      <c r="A11" s="1070"/>
      <c r="B11" s="329" t="s">
        <v>2100</v>
      </c>
    </row>
    <row r="12" spans="1:2" x14ac:dyDescent="0.2">
      <c r="A12" s="1070"/>
      <c r="B12" s="329" t="s">
        <v>2101</v>
      </c>
    </row>
    <row r="13" spans="1:2" x14ac:dyDescent="0.2">
      <c r="A13" s="1070"/>
    </row>
    <row r="14" spans="1:2" x14ac:dyDescent="0.2">
      <c r="A14" s="1070"/>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Pope Co CUSD 1</v>
      </c>
    </row>
    <row r="65" spans="2:2" x14ac:dyDescent="0.2">
      <c r="B65" s="1071">
        <f>COVER!A13</f>
        <v>20076001026</v>
      </c>
    </row>
  </sheetData>
  <phoneticPr fontId="13" type="noConversion"/>
  <pageMargins left="0.2" right="0.2" top="1.17" bottom="0.75" header="0.19" footer="0.16"/>
  <pageSetup scale="80" firstPageNumber="32" orientation="portrait" useFirstPageNumber="1" r:id="rId1"/>
  <headerFooter alignWithMargins="0">
    <oddHeader xml:space="preserve">&amp;C </oddHeader>
    <oddFooter>&amp;CThe notes to the financial statements are an integral part of this statement.
24</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topLeftCell="A40" zoomScale="110" zoomScaleNormal="110" workbookViewId="0"/>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3"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3"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0</xdr:col>
                <xdr:colOff>0</xdr:colOff>
                <xdr:row>0</xdr:row>
                <xdr:rowOff>0</xdr:rowOff>
              </from>
              <to>
                <xdr:col>1</xdr:col>
                <xdr:colOff>790575</xdr:colOff>
                <xdr:row>4</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0</xdr:col>
                <xdr:colOff>0</xdr:colOff>
                <xdr:row>5</xdr:row>
                <xdr:rowOff>0</xdr:rowOff>
              </from>
              <to>
                <xdr:col>1</xdr:col>
                <xdr:colOff>790575</xdr:colOff>
                <xdr:row>9</xdr:row>
                <xdr:rowOff>38100</xdr:rowOff>
              </to>
            </anchor>
          </objectPr>
        </oleObject>
      </mc:Choice>
      <mc:Fallback>
        <oleObject progId="Acrobat Document" dvAspect="DVASPECT_ICON" shapeId="35842" r:id="rId6"/>
      </mc:Fallback>
    </mc:AlternateContent>
    <mc:AlternateContent xmlns:mc="http://schemas.openxmlformats.org/markup-compatibility/2006">
      <mc:Choice Requires="x14">
        <oleObject progId="Document" dvAspect="DVASPECT_ICON" shapeId="35843" r:id="rId8">
          <objectPr defaultSize="0" r:id="rId9">
            <anchor moveWithCells="1">
              <from>
                <xdr:col>1</xdr:col>
                <xdr:colOff>1162050</xdr:colOff>
                <xdr:row>0</xdr:row>
                <xdr:rowOff>85725</xdr:rowOff>
              </from>
              <to>
                <xdr:col>1</xdr:col>
                <xdr:colOff>2076450</xdr:colOff>
                <xdr:row>4</xdr:row>
                <xdr:rowOff>123825</xdr:rowOff>
              </to>
            </anchor>
          </objectPr>
        </oleObject>
      </mc:Choice>
      <mc:Fallback>
        <oleObject progId="Document" dvAspect="DVASPECT_ICON" shapeId="35843" r:id="rId8"/>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sqref="A1:F1"/>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2054</v>
      </c>
      <c r="B4" s="2375"/>
      <c r="C4" s="2375"/>
      <c r="D4" s="2375"/>
      <c r="E4" s="2375"/>
      <c r="F4" s="2376"/>
      <c r="G4" s="1075"/>
      <c r="H4" s="1075"/>
    </row>
    <row r="5" spans="1:8" ht="14.25" customHeight="1" x14ac:dyDescent="0.2">
      <c r="A5" s="2377" t="s">
        <v>2055</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4000300</v>
      </c>
      <c r="C8" s="1838">
        <f>'Acct Summary 7-8'!D8</f>
        <v>258699</v>
      </c>
      <c r="D8" s="1838">
        <f>'Acct Summary 7-8'!F8</f>
        <v>458574</v>
      </c>
      <c r="E8" s="1838">
        <f>'Acct Summary 7-8'!I8</f>
        <v>23430</v>
      </c>
      <c r="F8" s="1838">
        <f>SUM(B8:E8)</f>
        <v>4741003</v>
      </c>
    </row>
    <row r="9" spans="1:8" s="1080" customFormat="1" ht="14.25" customHeight="1" thickBot="1" x14ac:dyDescent="0.25">
      <c r="A9" s="1079" t="s">
        <v>1436</v>
      </c>
      <c r="B9" s="1839">
        <f>'Acct Summary 7-8'!C17</f>
        <v>3866867</v>
      </c>
      <c r="C9" s="1839">
        <f>'Acct Summary 7-8'!D17</f>
        <v>194121</v>
      </c>
      <c r="D9" s="1839">
        <f>'Acct Summary 7-8'!F17</f>
        <v>372315</v>
      </c>
      <c r="E9" s="1838"/>
      <c r="F9" s="1838">
        <f>SUM(B9:E9)</f>
        <v>4433303</v>
      </c>
    </row>
    <row r="10" spans="1:8" s="1080" customFormat="1" ht="14.25" thickTop="1" thickBot="1" x14ac:dyDescent="0.25">
      <c r="A10" s="1081" t="s">
        <v>1437</v>
      </c>
      <c r="B10" s="1840">
        <f>(B8-B9)</f>
        <v>133433</v>
      </c>
      <c r="C10" s="1840">
        <f>(C8-C9)</f>
        <v>64578</v>
      </c>
      <c r="D10" s="1840">
        <f>(D8-D9)</f>
        <v>86259</v>
      </c>
      <c r="E10" s="1839">
        <f>(E8-E9)</f>
        <v>23430</v>
      </c>
      <c r="F10" s="1841">
        <f>SUM(F8-F9)</f>
        <v>307700</v>
      </c>
    </row>
    <row r="11" spans="1:8" s="1080" customFormat="1" ht="14.25" thickTop="1" thickBot="1" x14ac:dyDescent="0.25">
      <c r="A11" s="1082" t="s">
        <v>1785</v>
      </c>
      <c r="B11" s="1842">
        <f>'Acct Summary 7-8'!C81</f>
        <v>1560327</v>
      </c>
      <c r="C11" s="1842">
        <f>'Acct Summary 7-8'!D81</f>
        <v>542901</v>
      </c>
      <c r="D11" s="1842">
        <f>'Acct Summary 7-8'!F81</f>
        <v>202140</v>
      </c>
      <c r="E11" s="1842">
        <f>'Acct Summary 7-8'!I81</f>
        <v>228954</v>
      </c>
      <c r="F11" s="1843">
        <f>SUM(B11:E11)</f>
        <v>2534322</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Footer>&amp;C66</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colorId="8" zoomScale="110" zoomScaleNormal="110" workbookViewId="0"/>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OK</v>
      </c>
    </row>
    <row r="28" spans="1:10" ht="24" hidden="1" customHeight="1" x14ac:dyDescent="0.2">
      <c r="A28" s="1107"/>
      <c r="B28" s="1144"/>
      <c r="C28" s="1103" t="s">
        <v>897</v>
      </c>
      <c r="D28" s="1108" t="b">
        <f>IF('Aud Quest 2'!B53="X",IF('Aud Quest 2'!F53&gt;"00/00/00 ","Enter Effective Date","ok"))</f>
        <v>0</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tr">
        <f>IF('Assets-Liab 5-6'!C38+'Assets-Liab 5-6'!C39='Acct Summary 7-8'!C81,"OK","ERROR!")</f>
        <v>OK</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tr">
        <f>IF((('Assets-Liab 5-6'!G38 + 'Assets-Liab 5-6'!G39) ='Acct Summary 7-8'!G81), "OK", "ERROR!" )</f>
        <v>OK</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vq5Qoc31DNCCqoLA6zlp82BOergRIBKEsEl4GAQKIhwnR+Hqq64k9MxEjqcUPwDM1G70LWYIAlWObLcR5w6qUA==" saltValue="vtFcMY4BEjsCjbLvYP2LqA==" spinCount="100000" sheet="1" objects="1" scenarios="1"/>
  <mergeCells count="9">
    <mergeCell ref="A3:D3"/>
    <mergeCell ref="A15:D15"/>
    <mergeCell ref="A16:D16"/>
    <mergeCell ref="C56:D56"/>
    <mergeCell ref="C70:D70"/>
    <mergeCell ref="C7:D7"/>
    <mergeCell ref="C22:D22"/>
    <mergeCell ref="C21:D21"/>
    <mergeCell ref="C43:D43"/>
  </mergeCells>
  <phoneticPr fontId="13" type="noConversion"/>
  <pageMargins left="0.51" right="0.2" top="0.55000000000000004" bottom="0.5" header="0.25" footer="0.25"/>
  <pageSetup scale="70" firstPageNumber="32" orientation="portrait"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f>COVER!A13</f>
        <v>20076001026</v>
      </c>
    </row>
    <row r="3" spans="1:2" x14ac:dyDescent="0.2">
      <c r="A3" t="s">
        <v>1013</v>
      </c>
      <c r="B3" s="138" t="str">
        <f>COVER!A15</f>
        <v>Pope</v>
      </c>
    </row>
    <row r="4" spans="1:2" x14ac:dyDescent="0.2">
      <c r="A4" t="s">
        <v>1064</v>
      </c>
      <c r="B4" s="138" t="str">
        <f>COVER!A17</f>
        <v>Pope Co CUSD 1</v>
      </c>
    </row>
    <row r="5" spans="1:2" x14ac:dyDescent="0.2">
      <c r="A5" t="s">
        <v>728</v>
      </c>
      <c r="B5" s="138" t="str">
        <f>COVER!A38</f>
        <v>Bailey J Climer</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t="str">
        <f>IF(COVER!J30="x","Yes",IF(COVER!L30="x","No",0))</f>
        <v>No</v>
      </c>
    </row>
    <row r="14" spans="1:2" x14ac:dyDescent="0.2">
      <c r="A14" t="s">
        <v>497</v>
      </c>
      <c r="B14" s="138" t="str">
        <f>IF(COVER!J31="x","Yes",IF(COVER!L31="x","No",0))</f>
        <v>No</v>
      </c>
    </row>
    <row r="15" spans="1:2" x14ac:dyDescent="0.2">
      <c r="A15" t="s">
        <v>598</v>
      </c>
      <c r="B15" s="138" t="str">
        <f>COVER!T23</f>
        <v>060-004547</v>
      </c>
    </row>
    <row r="16" spans="1:2" x14ac:dyDescent="0.2">
      <c r="A16" t="s">
        <v>442</v>
      </c>
      <c r="B16" s="138" t="str">
        <f>COVER!T13</f>
        <v>Greg McCalley PC</v>
      </c>
    </row>
    <row r="17" spans="1:2" x14ac:dyDescent="0.2">
      <c r="A17" t="s">
        <v>939</v>
      </c>
      <c r="B17" s="138" t="str">
        <f>COVER!T15</f>
        <v>Greg McCalley</v>
      </c>
    </row>
    <row r="18" spans="1:2" x14ac:dyDescent="0.2">
      <c r="A18" t="s">
        <v>1212</v>
      </c>
      <c r="B18" s="138" t="str">
        <f>COVER!T17</f>
        <v>855 E Ferguson Ave</v>
      </c>
    </row>
    <row r="19" spans="1:2" x14ac:dyDescent="0.2">
      <c r="A19" t="s">
        <v>941</v>
      </c>
      <c r="B19" s="138" t="str">
        <f>COVER!T25</f>
        <v>greg@dmacpa.com</v>
      </c>
    </row>
    <row r="20" spans="1:2" x14ac:dyDescent="0.2">
      <c r="A20" t="s">
        <v>942</v>
      </c>
      <c r="B20" s="138" t="str">
        <f>COVER!T19</f>
        <v>Wood River</v>
      </c>
    </row>
    <row r="21" spans="1:2" x14ac:dyDescent="0.2">
      <c r="A21" t="s">
        <v>500</v>
      </c>
      <c r="B21" s="138" t="str">
        <f>COVER!X19</f>
        <v>IL</v>
      </c>
    </row>
    <row r="22" spans="1:2" x14ac:dyDescent="0.2">
      <c r="A22" t="s">
        <v>943</v>
      </c>
      <c r="B22" s="138">
        <f>COVER!Z19</f>
        <v>62095</v>
      </c>
    </row>
    <row r="23" spans="1:2" x14ac:dyDescent="0.2">
      <c r="A23" t="s">
        <v>1214</v>
      </c>
      <c r="B23" s="138" t="str">
        <f>COVER!T21</f>
        <v>618 254-8188</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0</v>
      </c>
    </row>
    <row r="50" spans="1:4" x14ac:dyDescent="0.2">
      <c r="A50" s="1" t="s">
        <v>1559</v>
      </c>
      <c r="B50" s="150">
        <f>'Aud Quest 2'!H53</f>
        <v>0</v>
      </c>
    </row>
    <row r="51" spans="1:4" x14ac:dyDescent="0.2">
      <c r="A51" s="1" t="s">
        <v>1561</v>
      </c>
      <c r="B51" s="138" t="str">
        <f>IF('Aud Quest 2'!B54="x","Yes",IF('Aud Quest 2'!B54&lt;&gt;"x","0"))</f>
        <v>0</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1531767</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1560327</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0</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0</v>
      </c>
      <c r="C91" s="2" t="s">
        <v>594</v>
      </c>
      <c r="D91" s="2" t="str">
        <f t="shared" si="0"/>
        <v>Error?</v>
      </c>
    </row>
    <row r="92" spans="1:4" x14ac:dyDescent="0.2">
      <c r="A92" s="5">
        <v>31</v>
      </c>
      <c r="B92" s="138">
        <f>'Assets-Liab 5-6'!C39</f>
        <v>1560327</v>
      </c>
      <c r="D92" s="2" t="str">
        <f t="shared" si="0"/>
        <v>Error?</v>
      </c>
    </row>
    <row r="93" spans="1:4" x14ac:dyDescent="0.2">
      <c r="A93" s="5">
        <v>32</v>
      </c>
      <c r="B93" s="138">
        <f>'Assets-Liab 5-6'!C41</f>
        <v>1560327</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541640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542901</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542901</v>
      </c>
      <c r="D123" s="2" t="str">
        <f t="shared" si="0"/>
        <v>Error?</v>
      </c>
    </row>
    <row r="124" spans="1:4" x14ac:dyDescent="0.2">
      <c r="A124" s="5">
        <v>63</v>
      </c>
      <c r="B124" s="138">
        <f>'Assets-Liab 5-6'!D41</f>
        <v>542901</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0</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0</v>
      </c>
      <c r="D140" s="2" t="str">
        <f t="shared" si="1"/>
        <v>Error?</v>
      </c>
    </row>
    <row r="141" spans="1:4" x14ac:dyDescent="0.2">
      <c r="A141" s="5">
        <v>80</v>
      </c>
      <c r="B141" s="138">
        <f>'Assets-Liab 5-6'!E41</f>
        <v>0</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186096</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202140</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202140</v>
      </c>
      <c r="D170" s="2" t="str">
        <f t="shared" si="1"/>
        <v>Error?</v>
      </c>
    </row>
    <row r="171" spans="1:4" x14ac:dyDescent="0.2">
      <c r="A171" s="5">
        <v>110</v>
      </c>
      <c r="B171" s="138">
        <f>'Assets-Liab 5-6'!F41</f>
        <v>202140</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364623</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364779</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364779</v>
      </c>
      <c r="D189" s="2" t="str">
        <f t="shared" si="1"/>
        <v>Error?</v>
      </c>
    </row>
    <row r="190" spans="1:4" x14ac:dyDescent="0.2">
      <c r="A190" s="5">
        <v>129</v>
      </c>
      <c r="B190" s="138">
        <f>'Assets-Liab 5-6'!G41</f>
        <v>364779</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0</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0</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0</v>
      </c>
      <c r="D212" s="2" t="str">
        <f t="shared" si="2"/>
        <v>Error?</v>
      </c>
    </row>
    <row r="213" spans="1:4" x14ac:dyDescent="0.2">
      <c r="A213" s="12">
        <v>152</v>
      </c>
      <c r="B213" s="138">
        <f>'Assets-Liab 5-6'!H41</f>
        <v>0</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7036</v>
      </c>
      <c r="D273" s="2" t="str">
        <f t="shared" si="3"/>
        <v>Error?</v>
      </c>
    </row>
    <row r="274" spans="1:4" x14ac:dyDescent="0.2">
      <c r="A274" s="5">
        <v>213</v>
      </c>
      <c r="B274" s="138">
        <f>'Assets-Liab 5-6'!M17</f>
        <v>3824420</v>
      </c>
      <c r="D274" s="2" t="str">
        <f t="shared" si="3"/>
        <v>Error?</v>
      </c>
    </row>
    <row r="275" spans="1:4" x14ac:dyDescent="0.2">
      <c r="A275" s="5">
        <v>214</v>
      </c>
      <c r="B275" s="138">
        <f>'Assets-Liab 5-6'!M18</f>
        <v>531909</v>
      </c>
      <c r="D275" s="2" t="str">
        <f t="shared" si="3"/>
        <v>Error?</v>
      </c>
    </row>
    <row r="276" spans="1:4" x14ac:dyDescent="0.2">
      <c r="A276" s="5">
        <v>215</v>
      </c>
      <c r="B276" s="138">
        <f>'Assets-Liab 5-6'!M19</f>
        <v>2276320</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6639685</v>
      </c>
      <c r="C279" s="2" t="s">
        <v>594</v>
      </c>
      <c r="D279" s="2" t="str">
        <f t="shared" si="3"/>
        <v>Error?</v>
      </c>
    </row>
    <row r="280" spans="1:4" x14ac:dyDescent="0.2">
      <c r="A280" s="5">
        <v>219</v>
      </c>
      <c r="B280" s="138">
        <f>'Assets-Liab 5-6'!M40</f>
        <v>6639685</v>
      </c>
      <c r="D280" s="2" t="str">
        <f t="shared" si="3"/>
        <v>Error?</v>
      </c>
    </row>
    <row r="281" spans="1:4" x14ac:dyDescent="0.2">
      <c r="A281" s="5">
        <v>220</v>
      </c>
      <c r="B281" s="138">
        <f>'Assets-Liab 5-6'!M41</f>
        <v>6639685</v>
      </c>
      <c r="C281" s="2" t="s">
        <v>594</v>
      </c>
      <c r="D281" s="2" t="str">
        <f t="shared" si="3"/>
        <v>Error?</v>
      </c>
    </row>
    <row r="282" spans="1:4" x14ac:dyDescent="0.2">
      <c r="A282" s="5">
        <v>221</v>
      </c>
      <c r="B282" s="138">
        <f>'Assets-Liab 5-6'!N21</f>
        <v>0</v>
      </c>
      <c r="D282" s="2" t="str">
        <f t="shared" si="3"/>
        <v>Error?</v>
      </c>
    </row>
    <row r="283" spans="1:4" x14ac:dyDescent="0.2">
      <c r="A283" s="5">
        <v>222</v>
      </c>
      <c r="B283" s="138">
        <f>'Assets-Liab 5-6'!N22</f>
        <v>0</v>
      </c>
      <c r="D283" s="2" t="str">
        <f t="shared" si="3"/>
        <v>Error?</v>
      </c>
    </row>
    <row r="284" spans="1:4" x14ac:dyDescent="0.2">
      <c r="A284" s="5">
        <v>223</v>
      </c>
      <c r="B284" s="138">
        <f>'Assets-Liab 5-6'!N23</f>
        <v>0</v>
      </c>
      <c r="C284" s="2" t="s">
        <v>594</v>
      </c>
      <c r="D284" s="2" t="str">
        <f t="shared" si="3"/>
        <v>Error?</v>
      </c>
    </row>
    <row r="285" spans="1:4" x14ac:dyDescent="0.2">
      <c r="A285" s="5">
        <v>224</v>
      </c>
      <c r="B285" s="138">
        <f>'Assets-Liab 5-6'!N36</f>
        <v>0</v>
      </c>
      <c r="D285" s="2" t="str">
        <f t="shared" si="3"/>
        <v>Error?</v>
      </c>
    </row>
    <row r="286" spans="1:4" x14ac:dyDescent="0.2">
      <c r="A286" s="10">
        <v>225</v>
      </c>
      <c r="D286" s="2" t="str">
        <f t="shared" si="3"/>
        <v>OK</v>
      </c>
    </row>
    <row r="287" spans="1:4" x14ac:dyDescent="0.2">
      <c r="A287" s="5">
        <v>226</v>
      </c>
      <c r="B287" s="138">
        <f>'Assets-Liab 5-6'!N37</f>
        <v>0</v>
      </c>
      <c r="C287" s="2" t="s">
        <v>594</v>
      </c>
      <c r="D287" s="2" t="str">
        <f t="shared" si="3"/>
        <v>Error?</v>
      </c>
    </row>
    <row r="288" spans="1:4" x14ac:dyDescent="0.2">
      <c r="A288" s="5">
        <v>227</v>
      </c>
      <c r="B288" s="138">
        <f>'Assets-Liab 5-6'!N41</f>
        <v>0</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1277562</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75557</v>
      </c>
      <c r="D717" s="2" t="str">
        <f t="shared" si="10"/>
        <v>Error?</v>
      </c>
    </row>
    <row r="718" spans="1:4" x14ac:dyDescent="0.2">
      <c r="A718" s="5">
        <v>657</v>
      </c>
      <c r="B718" s="138">
        <f>'Expenditures 15-22'!C14</f>
        <v>38051</v>
      </c>
      <c r="D718" s="2" t="str">
        <f t="shared" si="10"/>
        <v>Error?</v>
      </c>
    </row>
    <row r="719" spans="1:4" x14ac:dyDescent="0.2">
      <c r="A719" s="5">
        <v>658</v>
      </c>
      <c r="B719" s="138">
        <f>'Expenditures 15-22'!C15</f>
        <v>0</v>
      </c>
      <c r="D719" s="2" t="str">
        <f t="shared" si="10"/>
        <v>Error?</v>
      </c>
    </row>
    <row r="720" spans="1:4" x14ac:dyDescent="0.2">
      <c r="A720" s="5">
        <v>659</v>
      </c>
      <c r="B720" s="138">
        <f>'Expenditures 15-22'!C33</f>
        <v>1957430</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39743</v>
      </c>
      <c r="D722" s="2" t="str">
        <f t="shared" si="10"/>
        <v>Error?</v>
      </c>
    </row>
    <row r="723" spans="1:4" x14ac:dyDescent="0.2">
      <c r="A723" s="5">
        <v>662</v>
      </c>
      <c r="B723" s="138">
        <f>'Expenditures 15-22'!C38</f>
        <v>20543</v>
      </c>
      <c r="D723" s="2" t="str">
        <f t="shared" si="10"/>
        <v>Error?</v>
      </c>
    </row>
    <row r="724" spans="1:4" x14ac:dyDescent="0.2">
      <c r="A724" s="5">
        <v>663</v>
      </c>
      <c r="B724" s="138">
        <f>'Expenditures 15-22'!C39</f>
        <v>0</v>
      </c>
      <c r="D724" s="2" t="str">
        <f t="shared" si="10"/>
        <v>Error?</v>
      </c>
    </row>
    <row r="725" spans="1:4" x14ac:dyDescent="0.2">
      <c r="A725" s="5">
        <v>664</v>
      </c>
      <c r="B725" s="138">
        <f>'Expenditures 15-22'!C40</f>
        <v>46638</v>
      </c>
      <c r="D725" s="2" t="str">
        <f t="shared" si="10"/>
        <v>Error?</v>
      </c>
    </row>
    <row r="726" spans="1:4" x14ac:dyDescent="0.2">
      <c r="A726" s="5">
        <v>665</v>
      </c>
      <c r="B726" s="138">
        <f>'Expenditures 15-22'!C41</f>
        <v>0</v>
      </c>
      <c r="D726" s="2" t="str">
        <f t="shared" si="10"/>
        <v>Error?</v>
      </c>
    </row>
    <row r="727" spans="1:4" x14ac:dyDescent="0.2">
      <c r="A727" s="5">
        <v>666</v>
      </c>
      <c r="B727" s="138">
        <f>'Expenditures 15-22'!C42</f>
        <v>106924</v>
      </c>
      <c r="C727" s="2" t="s">
        <v>594</v>
      </c>
      <c r="D727" s="2" t="str">
        <f t="shared" si="10"/>
        <v>Error?</v>
      </c>
    </row>
    <row r="728" spans="1:4" x14ac:dyDescent="0.2">
      <c r="A728" s="5">
        <v>667</v>
      </c>
      <c r="B728" s="138">
        <f>'Expenditures 15-22'!C44</f>
        <v>54640</v>
      </c>
      <c r="D728" s="2" t="str">
        <f t="shared" si="10"/>
        <v>Error?</v>
      </c>
    </row>
    <row r="729" spans="1:4" x14ac:dyDescent="0.2">
      <c r="A729" s="5">
        <v>668</v>
      </c>
      <c r="B729" s="138">
        <f>'Expenditures 15-22'!C45</f>
        <v>8036</v>
      </c>
      <c r="D729" s="2" t="str">
        <f t="shared" si="10"/>
        <v>Error?</v>
      </c>
    </row>
    <row r="730" spans="1:4" x14ac:dyDescent="0.2">
      <c r="A730" s="5">
        <v>669</v>
      </c>
      <c r="B730" s="138">
        <f>'Expenditures 15-22'!C46</f>
        <v>0</v>
      </c>
      <c r="D730" s="2" t="str">
        <f t="shared" si="10"/>
        <v>Error?</v>
      </c>
    </row>
    <row r="731" spans="1:4" x14ac:dyDescent="0.2">
      <c r="A731" s="5">
        <v>670</v>
      </c>
      <c r="B731" s="138">
        <f>'Expenditures 15-22'!C47</f>
        <v>62676</v>
      </c>
      <c r="C731" s="2" t="s">
        <v>594</v>
      </c>
      <c r="D731" s="2" t="str">
        <f t="shared" si="10"/>
        <v>Error?</v>
      </c>
    </row>
    <row r="732" spans="1:4" x14ac:dyDescent="0.2">
      <c r="A732" s="5">
        <v>671</v>
      </c>
      <c r="B732" s="138">
        <f>'Expenditures 15-22'!C49</f>
        <v>2000</v>
      </c>
      <c r="D732" s="2" t="str">
        <f t="shared" si="10"/>
        <v>Error?</v>
      </c>
    </row>
    <row r="733" spans="1:4" x14ac:dyDescent="0.2">
      <c r="A733" s="5">
        <v>672</v>
      </c>
      <c r="B733" s="138">
        <f>'Expenditures 15-22'!C50</f>
        <v>134842</v>
      </c>
      <c r="D733" s="2" t="str">
        <f t="shared" si="10"/>
        <v>Error?</v>
      </c>
    </row>
    <row r="734" spans="1:4" x14ac:dyDescent="0.2">
      <c r="A734" s="5">
        <v>673</v>
      </c>
      <c r="B734" s="138">
        <f>'Expenditures 15-22'!C53</f>
        <v>136842</v>
      </c>
      <c r="C734" s="2" t="s">
        <v>594</v>
      </c>
      <c r="D734" s="2" t="str">
        <f t="shared" si="10"/>
        <v>Error?</v>
      </c>
    </row>
    <row r="735" spans="1:4" x14ac:dyDescent="0.2">
      <c r="A735" s="5">
        <v>674</v>
      </c>
      <c r="B735" s="138">
        <f>'Expenditures 15-22'!C55</f>
        <v>191351</v>
      </c>
      <c r="D735" s="2" t="str">
        <f t="shared" si="10"/>
        <v>Error?</v>
      </c>
    </row>
    <row r="736" spans="1:4" x14ac:dyDescent="0.2">
      <c r="A736" s="5">
        <v>675</v>
      </c>
      <c r="B736" s="138">
        <f>'Expenditures 15-22'!C56</f>
        <v>0</v>
      </c>
      <c r="D736" s="2" t="str">
        <f t="shared" si="10"/>
        <v>Error?</v>
      </c>
    </row>
    <row r="737" spans="1:4" x14ac:dyDescent="0.2">
      <c r="A737" s="5">
        <v>676</v>
      </c>
      <c r="B737" s="138">
        <f>'Expenditures 15-22'!C57</f>
        <v>191351</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42267</v>
      </c>
      <c r="D739" s="2" t="str">
        <f t="shared" si="10"/>
        <v>Error?</v>
      </c>
    </row>
    <row r="740" spans="1:4" x14ac:dyDescent="0.2">
      <c r="A740" s="5">
        <v>679</v>
      </c>
      <c r="B740" s="138">
        <f>'Expenditures 15-22'!C61</f>
        <v>156142</v>
      </c>
      <c r="D740" s="2" t="str">
        <f t="shared" si="10"/>
        <v>Error?</v>
      </c>
    </row>
    <row r="741" spans="1:4" x14ac:dyDescent="0.2">
      <c r="A741" s="5">
        <v>680</v>
      </c>
      <c r="B741" s="138">
        <f>'Expenditures 15-22'!C62</f>
        <v>0</v>
      </c>
      <c r="D741" s="2" t="str">
        <f t="shared" si="10"/>
        <v>Error?</v>
      </c>
    </row>
    <row r="742" spans="1:4" x14ac:dyDescent="0.2">
      <c r="A742" s="5">
        <v>681</v>
      </c>
      <c r="B742" s="138">
        <f>'Expenditures 15-22'!C63</f>
        <v>58372</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256781</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754574</v>
      </c>
      <c r="C755" s="2" t="s">
        <v>594</v>
      </c>
      <c r="D755" s="2" t="str">
        <f t="shared" si="10"/>
        <v>Error?</v>
      </c>
    </row>
    <row r="756" spans="1:4" x14ac:dyDescent="0.2">
      <c r="A756" s="5">
        <v>695</v>
      </c>
      <c r="B756" s="138">
        <f>'Expenditures 15-22'!C75</f>
        <v>0</v>
      </c>
      <c r="D756" s="2" t="str">
        <f t="shared" si="10"/>
        <v>Error?</v>
      </c>
    </row>
    <row r="757" spans="1:4" x14ac:dyDescent="0.2">
      <c r="A757" s="5">
        <v>696</v>
      </c>
      <c r="B757" s="138">
        <f>'Expenditures 15-22'!C114</f>
        <v>2712004</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268898</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19727</v>
      </c>
      <c r="D775" s="2" t="str">
        <f t="shared" si="11"/>
        <v>Error?</v>
      </c>
    </row>
    <row r="776" spans="1:4" x14ac:dyDescent="0.2">
      <c r="A776" s="5">
        <v>715</v>
      </c>
      <c r="B776" s="138">
        <f>'Expenditures 15-22'!D14</f>
        <v>369</v>
      </c>
      <c r="D776" s="2" t="str">
        <f t="shared" si="11"/>
        <v>Error?</v>
      </c>
    </row>
    <row r="777" spans="1:4" x14ac:dyDescent="0.2">
      <c r="A777" s="5">
        <v>716</v>
      </c>
      <c r="B777" s="138">
        <f>'Expenditures 15-22'!D15</f>
        <v>0</v>
      </c>
      <c r="D777" s="2" t="str">
        <f t="shared" si="11"/>
        <v>Error?</v>
      </c>
    </row>
    <row r="778" spans="1:4" x14ac:dyDescent="0.2">
      <c r="A778" s="5">
        <v>717</v>
      </c>
      <c r="B778" s="138">
        <f>'Expenditures 15-22'!D33</f>
        <v>389610</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4831</v>
      </c>
      <c r="D780" s="2" t="str">
        <f t="shared" si="11"/>
        <v>Error?</v>
      </c>
    </row>
    <row r="781" spans="1:4" x14ac:dyDescent="0.2">
      <c r="A781" s="5">
        <v>720</v>
      </c>
      <c r="B781" s="138">
        <f>'Expenditures 15-22'!D38</f>
        <v>7441</v>
      </c>
      <c r="D781" s="2" t="str">
        <f t="shared" si="11"/>
        <v>Error?</v>
      </c>
    </row>
    <row r="782" spans="1:4" x14ac:dyDescent="0.2">
      <c r="A782" s="5">
        <v>721</v>
      </c>
      <c r="B782" s="138">
        <f>'Expenditures 15-22'!D39</f>
        <v>0</v>
      </c>
      <c r="D782" s="2" t="str">
        <f t="shared" si="11"/>
        <v>Error?</v>
      </c>
    </row>
    <row r="783" spans="1:4" x14ac:dyDescent="0.2">
      <c r="A783" s="5">
        <v>722</v>
      </c>
      <c r="B783" s="138">
        <f>'Expenditures 15-22'!D40</f>
        <v>12839</v>
      </c>
      <c r="D783" s="2" t="str">
        <f t="shared" si="11"/>
        <v>Error?</v>
      </c>
    </row>
    <row r="784" spans="1:4" x14ac:dyDescent="0.2">
      <c r="A784" s="5">
        <v>723</v>
      </c>
      <c r="B784" s="138">
        <f>'Expenditures 15-22'!D41</f>
        <v>0</v>
      </c>
      <c r="D784" s="2" t="str">
        <f t="shared" si="11"/>
        <v>Error?</v>
      </c>
    </row>
    <row r="785" spans="1:4" x14ac:dyDescent="0.2">
      <c r="A785" s="5">
        <v>724</v>
      </c>
      <c r="B785" s="138">
        <f>'Expenditures 15-22'!D42</f>
        <v>25111</v>
      </c>
      <c r="C785" s="2" t="s">
        <v>594</v>
      </c>
      <c r="D785" s="2" t="str">
        <f t="shared" si="11"/>
        <v>Error?</v>
      </c>
    </row>
    <row r="786" spans="1:4" x14ac:dyDescent="0.2">
      <c r="A786" s="5">
        <v>725</v>
      </c>
      <c r="B786" s="138">
        <f>'Expenditures 15-22'!D44</f>
        <v>16036</v>
      </c>
      <c r="D786" s="2" t="str">
        <f t="shared" si="11"/>
        <v>Error?</v>
      </c>
    </row>
    <row r="787" spans="1:4" x14ac:dyDescent="0.2">
      <c r="A787" s="5">
        <v>726</v>
      </c>
      <c r="B787" s="138">
        <f>'Expenditures 15-22'!D45</f>
        <v>2462</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18498</v>
      </c>
      <c r="C789" s="2" t="s">
        <v>594</v>
      </c>
      <c r="D789" s="2" t="str">
        <f t="shared" si="11"/>
        <v>Error?</v>
      </c>
    </row>
    <row r="790" spans="1:4" x14ac:dyDescent="0.2">
      <c r="A790" s="5">
        <v>729</v>
      </c>
      <c r="B790" s="138">
        <f>'Expenditures 15-22'!D49</f>
        <v>0</v>
      </c>
      <c r="D790" s="2" t="str">
        <f t="shared" si="11"/>
        <v>Error?</v>
      </c>
    </row>
    <row r="791" spans="1:4" x14ac:dyDescent="0.2">
      <c r="A791" s="5">
        <v>730</v>
      </c>
      <c r="B791" s="138">
        <f>'Expenditures 15-22'!D50</f>
        <v>26653</v>
      </c>
      <c r="D791" s="2" t="str">
        <f t="shared" si="11"/>
        <v>Error?</v>
      </c>
    </row>
    <row r="792" spans="1:4" x14ac:dyDescent="0.2">
      <c r="A792" s="5">
        <v>731</v>
      </c>
      <c r="B792" s="138">
        <f>'Expenditures 15-22'!D53</f>
        <v>26653</v>
      </c>
      <c r="C792" s="2" t="s">
        <v>594</v>
      </c>
      <c r="D792" s="2" t="str">
        <f t="shared" si="11"/>
        <v>Error?</v>
      </c>
    </row>
    <row r="793" spans="1:4" x14ac:dyDescent="0.2">
      <c r="A793" s="5">
        <v>732</v>
      </c>
      <c r="B793" s="138">
        <f>'Expenditures 15-22'!D55</f>
        <v>35269</v>
      </c>
      <c r="D793" s="2" t="str">
        <f t="shared" si="11"/>
        <v>Error?</v>
      </c>
    </row>
    <row r="794" spans="1:4" x14ac:dyDescent="0.2">
      <c r="A794" s="5">
        <v>733</v>
      </c>
      <c r="B794" s="138">
        <f>'Expenditures 15-22'!D56</f>
        <v>0</v>
      </c>
      <c r="D794" s="2" t="str">
        <f t="shared" si="11"/>
        <v>Error?</v>
      </c>
    </row>
    <row r="795" spans="1:4" x14ac:dyDescent="0.2">
      <c r="A795" s="5">
        <v>734</v>
      </c>
      <c r="B795" s="138">
        <f>'Expenditures 15-22'!D57</f>
        <v>35269</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6238</v>
      </c>
      <c r="D797" s="2" t="str">
        <f t="shared" si="11"/>
        <v>Error?</v>
      </c>
    </row>
    <row r="798" spans="1:4" x14ac:dyDescent="0.2">
      <c r="A798" s="5">
        <v>737</v>
      </c>
      <c r="B798" s="138">
        <f>'Expenditures 15-22'!D61</f>
        <v>28097</v>
      </c>
      <c r="D798" s="2" t="str">
        <f t="shared" si="11"/>
        <v>Error?</v>
      </c>
    </row>
    <row r="799" spans="1:4" x14ac:dyDescent="0.2">
      <c r="A799" s="5">
        <v>738</v>
      </c>
      <c r="B799" s="138">
        <f>'Expenditures 15-22'!D62</f>
        <v>0</v>
      </c>
      <c r="D799" s="2" t="str">
        <f t="shared" si="11"/>
        <v>Error?</v>
      </c>
    </row>
    <row r="800" spans="1:4" x14ac:dyDescent="0.2">
      <c r="A800" s="5">
        <v>739</v>
      </c>
      <c r="B800" s="138">
        <f>'Expenditures 15-22'!D63</f>
        <v>31</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34366</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139897</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529507</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22590</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990</v>
      </c>
      <c r="D833" s="2" t="str">
        <f t="shared" si="12"/>
        <v>Error?</v>
      </c>
    </row>
    <row r="834" spans="1:4" x14ac:dyDescent="0.2">
      <c r="A834" s="5">
        <v>773</v>
      </c>
      <c r="B834" s="138">
        <f>'Expenditures 15-22'!E14</f>
        <v>32490</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113519</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500</v>
      </c>
      <c r="D838" s="2" t="str">
        <f t="shared" si="12"/>
        <v>Error?</v>
      </c>
    </row>
    <row r="839" spans="1:4" x14ac:dyDescent="0.2">
      <c r="A839" s="5">
        <v>778</v>
      </c>
      <c r="B839" s="138">
        <f>'Expenditures 15-22'!E38</f>
        <v>60</v>
      </c>
      <c r="D839" s="2" t="str">
        <f t="shared" si="12"/>
        <v>Error?</v>
      </c>
    </row>
    <row r="840" spans="1:4" x14ac:dyDescent="0.2">
      <c r="A840" s="5">
        <v>779</v>
      </c>
      <c r="B840" s="138">
        <f>'Expenditures 15-22'!E39</f>
        <v>0</v>
      </c>
      <c r="D840" s="2" t="str">
        <f t="shared" si="12"/>
        <v>Error?</v>
      </c>
    </row>
    <row r="841" spans="1:4" x14ac:dyDescent="0.2">
      <c r="A841" s="5">
        <v>780</v>
      </c>
      <c r="B841" s="138">
        <f>'Expenditures 15-22'!E40</f>
        <v>1088</v>
      </c>
      <c r="D841" s="2" t="str">
        <f t="shared" si="12"/>
        <v>Error?</v>
      </c>
    </row>
    <row r="842" spans="1:4" x14ac:dyDescent="0.2">
      <c r="A842" s="5">
        <v>781</v>
      </c>
      <c r="B842" s="138">
        <f>'Expenditures 15-22'!E41</f>
        <v>0</v>
      </c>
      <c r="D842" s="2" t="str">
        <f t="shared" si="12"/>
        <v>Error?</v>
      </c>
    </row>
    <row r="843" spans="1:4" x14ac:dyDescent="0.2">
      <c r="A843" s="5">
        <v>782</v>
      </c>
      <c r="B843" s="138">
        <f>'Expenditures 15-22'!E42</f>
        <v>1648</v>
      </c>
      <c r="C843" s="2" t="s">
        <v>594</v>
      </c>
      <c r="D843" s="2" t="str">
        <f t="shared" si="12"/>
        <v>Error?</v>
      </c>
    </row>
    <row r="844" spans="1:4" x14ac:dyDescent="0.2">
      <c r="A844" s="5">
        <v>783</v>
      </c>
      <c r="B844" s="138">
        <f>'Expenditures 15-22'!E44</f>
        <v>16688</v>
      </c>
      <c r="D844" s="2" t="str">
        <f t="shared" si="12"/>
        <v>Error?</v>
      </c>
    </row>
    <row r="845" spans="1:4" x14ac:dyDescent="0.2">
      <c r="A845" s="5">
        <v>784</v>
      </c>
      <c r="B845" s="138">
        <f>'Expenditures 15-22'!E45</f>
        <v>0</v>
      </c>
      <c r="D845" s="2" t="str">
        <f t="shared" si="12"/>
        <v>Error?</v>
      </c>
    </row>
    <row r="846" spans="1:4" x14ac:dyDescent="0.2">
      <c r="A846" s="5">
        <v>785</v>
      </c>
      <c r="B846" s="138">
        <f>'Expenditures 15-22'!E46</f>
        <v>12244</v>
      </c>
      <c r="D846" s="2" t="str">
        <f t="shared" si="12"/>
        <v>Error?</v>
      </c>
    </row>
    <row r="847" spans="1:4" x14ac:dyDescent="0.2">
      <c r="A847" s="5">
        <v>786</v>
      </c>
      <c r="B847" s="138">
        <f>'Expenditures 15-22'!E47</f>
        <v>28932</v>
      </c>
      <c r="C847" s="2" t="s">
        <v>594</v>
      </c>
      <c r="D847" s="2" t="str">
        <f t="shared" si="12"/>
        <v>Error?</v>
      </c>
    </row>
    <row r="848" spans="1:4" x14ac:dyDescent="0.2">
      <c r="A848" s="5">
        <v>787</v>
      </c>
      <c r="B848" s="138">
        <f>'Expenditures 15-22'!E49</f>
        <v>1112</v>
      </c>
      <c r="D848" s="2" t="str">
        <f t="shared" si="12"/>
        <v>Error?</v>
      </c>
    </row>
    <row r="849" spans="1:4" x14ac:dyDescent="0.2">
      <c r="A849" s="5">
        <v>788</v>
      </c>
      <c r="B849" s="138">
        <f>'Expenditures 15-22'!E50</f>
        <v>4877</v>
      </c>
      <c r="D849" s="2" t="str">
        <f t="shared" si="12"/>
        <v>Error?</v>
      </c>
    </row>
    <row r="850" spans="1:4" x14ac:dyDescent="0.2">
      <c r="A850" s="5">
        <v>789</v>
      </c>
      <c r="B850" s="138">
        <f>'Expenditures 15-22'!E53</f>
        <v>5989</v>
      </c>
      <c r="C850" s="2" t="s">
        <v>594</v>
      </c>
      <c r="D850" s="2" t="str">
        <f t="shared" si="12"/>
        <v>Error?</v>
      </c>
    </row>
    <row r="851" spans="1:4" x14ac:dyDescent="0.2">
      <c r="A851" s="5">
        <v>790</v>
      </c>
      <c r="B851" s="138">
        <f>'Expenditures 15-22'!E55</f>
        <v>4975</v>
      </c>
      <c r="D851" s="2" t="str">
        <f t="shared" si="12"/>
        <v>Error?</v>
      </c>
    </row>
    <row r="852" spans="1:4" x14ac:dyDescent="0.2">
      <c r="A852" s="5">
        <v>791</v>
      </c>
      <c r="B852" s="138">
        <f>'Expenditures 15-22'!E56</f>
        <v>0</v>
      </c>
      <c r="D852" s="2" t="str">
        <f t="shared" si="12"/>
        <v>Error?</v>
      </c>
    </row>
    <row r="853" spans="1:4" x14ac:dyDescent="0.2">
      <c r="A853" s="5">
        <v>792</v>
      </c>
      <c r="B853" s="138">
        <f>'Expenditures 15-22'!E57</f>
        <v>4975</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8091</v>
      </c>
      <c r="D855" s="2" t="str">
        <f t="shared" si="12"/>
        <v>Error?</v>
      </c>
    </row>
    <row r="856" spans="1:4" x14ac:dyDescent="0.2">
      <c r="A856" s="5">
        <v>795</v>
      </c>
      <c r="B856" s="138">
        <f>'Expenditures 15-22'!E61</f>
        <v>5361</v>
      </c>
      <c r="D856" s="2" t="str">
        <f t="shared" si="12"/>
        <v>Error?</v>
      </c>
    </row>
    <row r="857" spans="1:4" x14ac:dyDescent="0.2">
      <c r="A857" s="5">
        <v>796</v>
      </c>
      <c r="B857" s="138">
        <f>'Expenditures 15-22'!E62</f>
        <v>0</v>
      </c>
      <c r="D857" s="2" t="str">
        <f t="shared" si="12"/>
        <v>Error?</v>
      </c>
    </row>
    <row r="858" spans="1:4" x14ac:dyDescent="0.2">
      <c r="A858" s="5">
        <v>797</v>
      </c>
      <c r="B858" s="138">
        <f>'Expenditures 15-22'!E63</f>
        <v>2231</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15683</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1000</v>
      </c>
      <c r="D865" s="2" t="str">
        <f t="shared" si="12"/>
        <v>Error?</v>
      </c>
    </row>
    <row r="866" spans="1:4" x14ac:dyDescent="0.2">
      <c r="A866" s="10">
        <v>805</v>
      </c>
      <c r="D866" s="2" t="str">
        <f t="shared" si="12"/>
        <v>OK</v>
      </c>
    </row>
    <row r="867" spans="1:4" x14ac:dyDescent="0.2">
      <c r="A867" s="5">
        <v>806</v>
      </c>
      <c r="B867" s="138">
        <f>'Expenditures 15-22'!E71</f>
        <v>0</v>
      </c>
      <c r="D867" s="2" t="str">
        <f t="shared" si="12"/>
        <v>Error?</v>
      </c>
    </row>
    <row r="868" spans="1:4" x14ac:dyDescent="0.2">
      <c r="A868" s="10">
        <v>807</v>
      </c>
      <c r="D868" s="2" t="str">
        <f t="shared" si="12"/>
        <v>OK</v>
      </c>
    </row>
    <row r="869" spans="1:4" x14ac:dyDescent="0.2">
      <c r="A869" s="5">
        <v>808</v>
      </c>
      <c r="B869" s="138">
        <f>'Expenditures 15-22'!E72</f>
        <v>1000</v>
      </c>
      <c r="C869" s="2" t="s">
        <v>594</v>
      </c>
      <c r="D869" s="2" t="str">
        <f t="shared" si="12"/>
        <v>Error?</v>
      </c>
    </row>
    <row r="870" spans="1:4" x14ac:dyDescent="0.2">
      <c r="A870" s="5">
        <v>809</v>
      </c>
      <c r="B870" s="138">
        <f>'Expenditures 15-22'!E73</f>
        <v>1620</v>
      </c>
      <c r="D870" s="2" t="str">
        <f t="shared" si="12"/>
        <v>Error?</v>
      </c>
    </row>
    <row r="871" spans="1:4" x14ac:dyDescent="0.2">
      <c r="A871" s="5">
        <v>810</v>
      </c>
      <c r="B871" s="138">
        <f>'Expenditures 15-22'!E74</f>
        <v>59847</v>
      </c>
      <c r="C871" s="2" t="s">
        <v>594</v>
      </c>
      <c r="D871" s="2" t="str">
        <f t="shared" si="12"/>
        <v>Error?</v>
      </c>
    </row>
    <row r="872" spans="1:4" x14ac:dyDescent="0.2">
      <c r="A872" s="5">
        <v>811</v>
      </c>
      <c r="B872" s="138">
        <f>'Expenditures 15-22'!E75</f>
        <v>3695</v>
      </c>
      <c r="D872" s="2" t="str">
        <f t="shared" si="12"/>
        <v>Error?</v>
      </c>
    </row>
    <row r="873" spans="1:4" x14ac:dyDescent="0.2">
      <c r="A873" s="5">
        <v>812</v>
      </c>
      <c r="B873" s="138">
        <f>'Expenditures 15-22'!E114</f>
        <v>177061</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15536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2193</v>
      </c>
      <c r="D891" s="2" t="str">
        <f t="shared" si="12"/>
        <v>Error?</v>
      </c>
    </row>
    <row r="892" spans="1:4" x14ac:dyDescent="0.2">
      <c r="A892" s="5">
        <v>831</v>
      </c>
      <c r="B892" s="138">
        <f>'Expenditures 15-22'!F14</f>
        <v>40135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109080</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20</v>
      </c>
      <c r="D896" s="2" t="str">
        <f t="shared" si="13"/>
        <v>Error?</v>
      </c>
    </row>
    <row r="897" spans="1:4" x14ac:dyDescent="0.2">
      <c r="A897" s="5">
        <v>836</v>
      </c>
      <c r="B897" s="138">
        <f>'Expenditures 15-22'!F38</f>
        <v>772</v>
      </c>
      <c r="D897" s="2" t="str">
        <f t="shared" si="13"/>
        <v>Error?</v>
      </c>
    </row>
    <row r="898" spans="1:4" x14ac:dyDescent="0.2">
      <c r="A898" s="5">
        <v>837</v>
      </c>
      <c r="B898" s="138">
        <f>'Expenditures 15-22'!F39</f>
        <v>0</v>
      </c>
      <c r="D898" s="2" t="str">
        <f t="shared" si="13"/>
        <v>Error?</v>
      </c>
    </row>
    <row r="899" spans="1:4" x14ac:dyDescent="0.2">
      <c r="A899" s="5">
        <v>838</v>
      </c>
      <c r="B899" s="138">
        <f>'Expenditures 15-22'!F40</f>
        <v>322</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1114</v>
      </c>
      <c r="C901" s="2" t="s">
        <v>594</v>
      </c>
      <c r="D901" s="2" t="str">
        <f t="shared" si="13"/>
        <v>Error?</v>
      </c>
    </row>
    <row r="902" spans="1:4" x14ac:dyDescent="0.2">
      <c r="A902" s="5">
        <v>841</v>
      </c>
      <c r="B902" s="138">
        <f>'Expenditures 15-22'!F44</f>
        <v>539</v>
      </c>
      <c r="D902" s="2" t="str">
        <f t="shared" si="13"/>
        <v>Error?</v>
      </c>
    </row>
    <row r="903" spans="1:4" x14ac:dyDescent="0.2">
      <c r="A903" s="5">
        <v>842</v>
      </c>
      <c r="B903" s="138">
        <f>'Expenditures 15-22'!F45</f>
        <v>2778</v>
      </c>
      <c r="D903" s="2" t="str">
        <f t="shared" si="13"/>
        <v>Error?</v>
      </c>
    </row>
    <row r="904" spans="1:4" x14ac:dyDescent="0.2">
      <c r="A904" s="5">
        <v>843</v>
      </c>
      <c r="B904" s="138">
        <f>'Expenditures 15-22'!F46</f>
        <v>0</v>
      </c>
      <c r="D904" s="2" t="str">
        <f t="shared" si="13"/>
        <v>Error?</v>
      </c>
    </row>
    <row r="905" spans="1:4" x14ac:dyDescent="0.2">
      <c r="A905" s="5">
        <v>844</v>
      </c>
      <c r="B905" s="138">
        <f>'Expenditures 15-22'!F47</f>
        <v>3317</v>
      </c>
      <c r="C905" s="2" t="s">
        <v>594</v>
      </c>
      <c r="D905" s="2" t="str">
        <f t="shared" si="13"/>
        <v>Error?</v>
      </c>
    </row>
    <row r="906" spans="1:4" x14ac:dyDescent="0.2">
      <c r="A906" s="5">
        <v>845</v>
      </c>
      <c r="B906" s="138">
        <f>'Expenditures 15-22'!F49</f>
        <v>1658</v>
      </c>
      <c r="D906" s="2" t="str">
        <f t="shared" si="13"/>
        <v>Error?</v>
      </c>
    </row>
    <row r="907" spans="1:4" x14ac:dyDescent="0.2">
      <c r="A907" s="5">
        <v>846</v>
      </c>
      <c r="B907" s="138">
        <f>'Expenditures 15-22'!F50</f>
        <v>581</v>
      </c>
      <c r="D907" s="2" t="str">
        <f t="shared" si="13"/>
        <v>Error?</v>
      </c>
    </row>
    <row r="908" spans="1:4" x14ac:dyDescent="0.2">
      <c r="A908" s="5">
        <v>847</v>
      </c>
      <c r="B908" s="138">
        <f>'Expenditures 15-22'!F53</f>
        <v>2239</v>
      </c>
      <c r="C908" s="2" t="s">
        <v>594</v>
      </c>
      <c r="D908" s="2" t="str">
        <f t="shared" si="13"/>
        <v>Error?</v>
      </c>
    </row>
    <row r="909" spans="1:4" x14ac:dyDescent="0.2">
      <c r="A909" s="5">
        <v>848</v>
      </c>
      <c r="B909" s="138">
        <f>'Expenditures 15-22'!F55</f>
        <v>1949</v>
      </c>
      <c r="D909" s="2" t="str">
        <f t="shared" si="13"/>
        <v>Error?</v>
      </c>
    </row>
    <row r="910" spans="1:4" x14ac:dyDescent="0.2">
      <c r="A910" s="5">
        <v>849</v>
      </c>
      <c r="B910" s="138">
        <f>'Expenditures 15-22'!F56</f>
        <v>0</v>
      </c>
      <c r="D910" s="2" t="str">
        <f t="shared" si="13"/>
        <v>Error?</v>
      </c>
    </row>
    <row r="911" spans="1:4" x14ac:dyDescent="0.2">
      <c r="A911" s="5">
        <v>850</v>
      </c>
      <c r="B911" s="138">
        <f>'Expenditures 15-22'!F57</f>
        <v>1949</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631</v>
      </c>
      <c r="D913" s="2" t="str">
        <f t="shared" si="13"/>
        <v>Error?</v>
      </c>
    </row>
    <row r="914" spans="1:4" x14ac:dyDescent="0.2">
      <c r="A914" s="5">
        <v>853</v>
      </c>
      <c r="B914" s="138">
        <f>'Expenditures 15-22'!F61</f>
        <v>0</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181392</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182023</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20</v>
      </c>
      <c r="D928" s="2" t="str">
        <f t="shared" si="13"/>
        <v>Error?</v>
      </c>
    </row>
    <row r="929" spans="1:4" x14ac:dyDescent="0.2">
      <c r="A929" s="5">
        <v>868</v>
      </c>
      <c r="B929" s="138">
        <f>'Expenditures 15-22'!F74</f>
        <v>190662</v>
      </c>
      <c r="C929" s="2" t="s">
        <v>594</v>
      </c>
      <c r="D929" s="2" t="str">
        <f t="shared" si="13"/>
        <v>Error?</v>
      </c>
    </row>
    <row r="930" spans="1:4" x14ac:dyDescent="0.2">
      <c r="A930" s="5">
        <v>869</v>
      </c>
      <c r="B930" s="138">
        <f>'Expenditures 15-22'!F75</f>
        <v>0</v>
      </c>
      <c r="D930" s="2" t="str">
        <f t="shared" si="13"/>
        <v>Error?</v>
      </c>
    </row>
    <row r="931" spans="1:4" x14ac:dyDescent="0.2">
      <c r="A931" s="5">
        <v>870</v>
      </c>
      <c r="B931" s="138">
        <f>'Expenditures 15-22'!F114</f>
        <v>299742</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0</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3814</v>
      </c>
      <c r="D949" s="2" t="str">
        <f t="shared" si="13"/>
        <v>Error?</v>
      </c>
    </row>
    <row r="950" spans="1:4" x14ac:dyDescent="0.2">
      <c r="A950" s="5">
        <v>889</v>
      </c>
      <c r="B950" s="138">
        <f>'Expenditures 15-22'!G14</f>
        <v>8922</v>
      </c>
      <c r="D950" s="2" t="str">
        <f t="shared" si="13"/>
        <v>Error?</v>
      </c>
    </row>
    <row r="951" spans="1:4" x14ac:dyDescent="0.2">
      <c r="A951" s="5">
        <v>890</v>
      </c>
      <c r="B951" s="138">
        <f>'Expenditures 15-22'!G15</f>
        <v>0</v>
      </c>
      <c r="D951" s="2" t="str">
        <f t="shared" si="13"/>
        <v>Error?</v>
      </c>
    </row>
    <row r="952" spans="1:4" x14ac:dyDescent="0.2">
      <c r="A952" s="5">
        <v>891</v>
      </c>
      <c r="B952" s="138">
        <f>'Expenditures 15-22'!G33</f>
        <v>39279</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4071</v>
      </c>
      <c r="D972" s="2" t="str">
        <f t="shared" si="14"/>
        <v>Error?</v>
      </c>
    </row>
    <row r="973" spans="1:4" x14ac:dyDescent="0.2">
      <c r="A973" s="5">
        <v>912</v>
      </c>
      <c r="B973" s="138">
        <f>'Expenditures 15-22'!G62</f>
        <v>0</v>
      </c>
      <c r="D973" s="2" t="str">
        <f t="shared" si="14"/>
        <v>Error?</v>
      </c>
    </row>
    <row r="974" spans="1:4" x14ac:dyDescent="0.2">
      <c r="A974" s="5">
        <v>913</v>
      </c>
      <c r="B974" s="138">
        <f>'Expenditures 15-22'!G63</f>
        <v>4152</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8223</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8223</v>
      </c>
      <c r="C987" s="2" t="s">
        <v>594</v>
      </c>
      <c r="D987" s="2" t="str">
        <f t="shared" si="14"/>
        <v>Error?</v>
      </c>
    </row>
    <row r="988" spans="1:4" x14ac:dyDescent="0.2">
      <c r="A988" s="5">
        <v>927</v>
      </c>
      <c r="B988" s="138">
        <f>'Expenditures 15-22'!G75</f>
        <v>0</v>
      </c>
      <c r="D988" s="2" t="str">
        <f t="shared" si="14"/>
        <v>Error?</v>
      </c>
    </row>
    <row r="989" spans="1:4" x14ac:dyDescent="0.2">
      <c r="A989" s="5">
        <v>928</v>
      </c>
      <c r="B989" s="138">
        <f>'Expenditures 15-22'!G114</f>
        <v>47502</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562</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235</v>
      </c>
      <c r="D1007" s="2" t="str">
        <f t="shared" si="14"/>
        <v>Error?</v>
      </c>
    </row>
    <row r="1008" spans="1:4" x14ac:dyDescent="0.2">
      <c r="A1008" s="5">
        <v>947</v>
      </c>
      <c r="B1008" s="138">
        <f>'Expenditures 15-22'!H14</f>
        <v>300</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1097</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30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30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0</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0</v>
      </c>
      <c r="C1021" s="2" t="s">
        <v>594</v>
      </c>
      <c r="D1021" s="2" t="str">
        <f t="shared" si="14"/>
        <v>Error?</v>
      </c>
    </row>
    <row r="1022" spans="1:4" x14ac:dyDescent="0.2">
      <c r="A1022" s="5">
        <v>961</v>
      </c>
      <c r="B1022" s="138">
        <f>'Expenditures 15-22'!H49</f>
        <v>6990</v>
      </c>
      <c r="D1022" s="2" t="str">
        <f t="shared" si="14"/>
        <v>Error?</v>
      </c>
    </row>
    <row r="1023" spans="1:4" x14ac:dyDescent="0.2">
      <c r="A1023" s="5">
        <v>962</v>
      </c>
      <c r="B1023" s="138">
        <f>'Expenditures 15-22'!H50</f>
        <v>194</v>
      </c>
      <c r="D1023" s="2" t="str">
        <f t="shared" ref="D1023:D1086" si="15">IF(ISBLANK(B1023),"OK",IF(A1023-B1023=0,"OK","Error?"))</f>
        <v>Error?</v>
      </c>
    </row>
    <row r="1024" spans="1:4" x14ac:dyDescent="0.2">
      <c r="A1024" s="5">
        <v>963</v>
      </c>
      <c r="B1024" s="138">
        <f>'Expenditures 15-22'!H53</f>
        <v>7184</v>
      </c>
      <c r="C1024" s="2" t="s">
        <v>594</v>
      </c>
      <c r="D1024" s="2" t="str">
        <f t="shared" si="15"/>
        <v>Error?</v>
      </c>
    </row>
    <row r="1025" spans="1:4" x14ac:dyDescent="0.2">
      <c r="A1025" s="5">
        <v>964</v>
      </c>
      <c r="B1025" s="138">
        <f>'Expenditures 15-22'!H55</f>
        <v>30</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30</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0</v>
      </c>
      <c r="D1029" s="2" t="str">
        <f t="shared" si="15"/>
        <v>Error?</v>
      </c>
    </row>
    <row r="1030" spans="1:4" x14ac:dyDescent="0.2">
      <c r="A1030" s="5">
        <v>969</v>
      </c>
      <c r="B1030" s="138">
        <f>'Expenditures 15-22'!H61</f>
        <v>0</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170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170</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7414</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92540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101051</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1585148</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102516</v>
      </c>
      <c r="C1105" s="2" t="s">
        <v>594</v>
      </c>
      <c r="D1105" s="2" t="str">
        <f t="shared" si="16"/>
        <v>Error?</v>
      </c>
    </row>
    <row r="1106" spans="1:4" x14ac:dyDescent="0.2">
      <c r="A1106" s="5">
        <v>1045</v>
      </c>
      <c r="B1106" s="138">
        <f>'Expenditures 15-22'!K14</f>
        <v>120267</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2610015</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45124</v>
      </c>
      <c r="C1110" s="2" t="s">
        <v>594</v>
      </c>
      <c r="D1110" s="2" t="str">
        <f t="shared" si="16"/>
        <v>Error?</v>
      </c>
    </row>
    <row r="1111" spans="1:4" x14ac:dyDescent="0.2">
      <c r="A1111" s="5">
        <v>1050</v>
      </c>
      <c r="B1111" s="138">
        <f>'Expenditures 15-22'!K38</f>
        <v>28816</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60887</v>
      </c>
      <c r="C1113" s="2" t="s">
        <v>594</v>
      </c>
      <c r="D1113" s="2" t="str">
        <f t="shared" si="16"/>
        <v>Error?</v>
      </c>
    </row>
    <row r="1114" spans="1:4" x14ac:dyDescent="0.2">
      <c r="A1114" s="5">
        <v>1053</v>
      </c>
      <c r="B1114" s="138">
        <f>'Expenditures 15-22'!K41</f>
        <v>0</v>
      </c>
      <c r="C1114" s="2" t="s">
        <v>594</v>
      </c>
      <c r="D1114" s="2" t="str">
        <f t="shared" si="16"/>
        <v>Error?</v>
      </c>
    </row>
    <row r="1115" spans="1:4" x14ac:dyDescent="0.2">
      <c r="A1115" s="5">
        <v>1054</v>
      </c>
      <c r="B1115" s="138">
        <f>'Expenditures 15-22'!K42</f>
        <v>134827</v>
      </c>
      <c r="C1115" s="2" t="s">
        <v>594</v>
      </c>
      <c r="D1115" s="2" t="str">
        <f t="shared" si="16"/>
        <v>Error?</v>
      </c>
    </row>
    <row r="1116" spans="1:4" x14ac:dyDescent="0.2">
      <c r="A1116" s="5">
        <v>1055</v>
      </c>
      <c r="B1116" s="138">
        <f>'Expenditures 15-22'!K44</f>
        <v>87903</v>
      </c>
      <c r="C1116" s="2" t="s">
        <v>594</v>
      </c>
      <c r="D1116" s="2" t="str">
        <f t="shared" si="16"/>
        <v>Error?</v>
      </c>
    </row>
    <row r="1117" spans="1:4" x14ac:dyDescent="0.2">
      <c r="A1117" s="5">
        <v>1056</v>
      </c>
      <c r="B1117" s="138">
        <f>'Expenditures 15-22'!K45</f>
        <v>13276</v>
      </c>
      <c r="C1117" s="2" t="s">
        <v>594</v>
      </c>
      <c r="D1117" s="2" t="str">
        <f t="shared" si="16"/>
        <v>Error?</v>
      </c>
    </row>
    <row r="1118" spans="1:4" x14ac:dyDescent="0.2">
      <c r="A1118" s="5">
        <v>1057</v>
      </c>
      <c r="B1118" s="138">
        <f>'Expenditures 15-22'!K46</f>
        <v>12244</v>
      </c>
      <c r="C1118" s="2" t="s">
        <v>594</v>
      </c>
      <c r="D1118" s="2" t="str">
        <f t="shared" si="16"/>
        <v>Error?</v>
      </c>
    </row>
    <row r="1119" spans="1:4" x14ac:dyDescent="0.2">
      <c r="A1119" s="5">
        <v>1058</v>
      </c>
      <c r="B1119" s="138">
        <f>'Expenditures 15-22'!K47</f>
        <v>113423</v>
      </c>
      <c r="C1119" s="2" t="s">
        <v>594</v>
      </c>
      <c r="D1119" s="2" t="str">
        <f t="shared" si="16"/>
        <v>Error?</v>
      </c>
    </row>
    <row r="1120" spans="1:4" x14ac:dyDescent="0.2">
      <c r="A1120" s="5">
        <v>1059</v>
      </c>
      <c r="B1120" s="138">
        <f>'Expenditures 15-22'!K49</f>
        <v>11760</v>
      </c>
      <c r="C1120" s="2" t="s">
        <v>594</v>
      </c>
      <c r="D1120" s="2" t="str">
        <f t="shared" si="16"/>
        <v>Error?</v>
      </c>
    </row>
    <row r="1121" spans="1:4" x14ac:dyDescent="0.2">
      <c r="A1121" s="5">
        <v>1060</v>
      </c>
      <c r="B1121" s="138">
        <f>'Expenditures 15-22'!K50</f>
        <v>167147</v>
      </c>
      <c r="C1121" s="2" t="s">
        <v>594</v>
      </c>
      <c r="D1121" s="2" t="str">
        <f t="shared" si="16"/>
        <v>Error?</v>
      </c>
    </row>
    <row r="1122" spans="1:4" x14ac:dyDescent="0.2">
      <c r="A1122" s="5">
        <v>1061</v>
      </c>
      <c r="B1122" s="138">
        <f>'Expenditures 15-22'!K53</f>
        <v>178907</v>
      </c>
      <c r="C1122" s="2" t="s">
        <v>594</v>
      </c>
      <c r="D1122" s="2" t="str">
        <f t="shared" si="16"/>
        <v>Error?</v>
      </c>
    </row>
    <row r="1123" spans="1:4" x14ac:dyDescent="0.2">
      <c r="A1123" s="5">
        <v>1062</v>
      </c>
      <c r="B1123" s="138">
        <f>'Expenditures 15-22'!K55</f>
        <v>233574</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233574</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57227</v>
      </c>
      <c r="C1127" s="2" t="s">
        <v>594</v>
      </c>
      <c r="D1127" s="2" t="str">
        <f t="shared" si="16"/>
        <v>Error?</v>
      </c>
    </row>
    <row r="1128" spans="1:4" x14ac:dyDescent="0.2">
      <c r="A1128" s="5">
        <v>1067</v>
      </c>
      <c r="B1128" s="138">
        <f>'Expenditures 15-22'!K61</f>
        <v>193671</v>
      </c>
      <c r="C1128" s="2" t="s">
        <v>594</v>
      </c>
      <c r="D1128" s="2" t="str">
        <f t="shared" si="16"/>
        <v>Error?</v>
      </c>
    </row>
    <row r="1129" spans="1:4" x14ac:dyDescent="0.2">
      <c r="A1129" s="5">
        <v>1068</v>
      </c>
      <c r="B1129" s="138">
        <f>'Expenditures 15-22'!K62</f>
        <v>0</v>
      </c>
      <c r="C1129" s="2" t="s">
        <v>594</v>
      </c>
      <c r="D1129" s="2" t="str">
        <f t="shared" si="16"/>
        <v>Error?</v>
      </c>
    </row>
    <row r="1130" spans="1:4" x14ac:dyDescent="0.2">
      <c r="A1130" s="5">
        <v>1069</v>
      </c>
      <c r="B1130" s="138">
        <f>'Expenditures 15-22'!K63</f>
        <v>246348</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497246</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1000</v>
      </c>
      <c r="C1137" s="2" t="s">
        <v>594</v>
      </c>
      <c r="D1137" s="2" t="str">
        <f t="shared" si="16"/>
        <v>Error?</v>
      </c>
    </row>
    <row r="1138" spans="1:4" x14ac:dyDescent="0.2">
      <c r="A1138" s="10">
        <v>1077</v>
      </c>
      <c r="D1138" s="2" t="str">
        <f t="shared" si="16"/>
        <v>OK</v>
      </c>
    </row>
    <row r="1139" spans="1:4" x14ac:dyDescent="0.2">
      <c r="A1139" s="5">
        <v>1078</v>
      </c>
      <c r="B1139" s="138">
        <f>'Expenditures 15-22'!K71</f>
        <v>0</v>
      </c>
      <c r="C1139" s="2" t="s">
        <v>594</v>
      </c>
      <c r="D1139" s="2" t="str">
        <f t="shared" si="16"/>
        <v>Error?</v>
      </c>
    </row>
    <row r="1140" spans="1:4" x14ac:dyDescent="0.2">
      <c r="A1140" s="10">
        <v>1079</v>
      </c>
      <c r="D1140" s="2" t="str">
        <f t="shared" si="16"/>
        <v>OK</v>
      </c>
    </row>
    <row r="1141" spans="1:4" x14ac:dyDescent="0.2">
      <c r="A1141" s="5">
        <v>1080</v>
      </c>
      <c r="B1141" s="138">
        <f>'Expenditures 15-22'!K72</f>
        <v>1000</v>
      </c>
      <c r="C1141" s="2" t="s">
        <v>594</v>
      </c>
      <c r="D1141" s="2" t="str">
        <f t="shared" si="16"/>
        <v>Error?</v>
      </c>
    </row>
    <row r="1142" spans="1:4" x14ac:dyDescent="0.2">
      <c r="A1142" s="5">
        <v>1081</v>
      </c>
      <c r="B1142" s="138">
        <f>'Expenditures 15-22'!K73</f>
        <v>1640</v>
      </c>
      <c r="C1142" s="2" t="s">
        <v>594</v>
      </c>
      <c r="D1142" s="2" t="str">
        <f t="shared" si="16"/>
        <v>Error?</v>
      </c>
    </row>
    <row r="1143" spans="1:4" x14ac:dyDescent="0.2">
      <c r="A1143" s="5">
        <v>1082</v>
      </c>
      <c r="B1143" s="138">
        <f>'Expenditures 15-22'!K74</f>
        <v>1160617</v>
      </c>
      <c r="C1143" s="2" t="s">
        <v>594</v>
      </c>
      <c r="D1143" s="2" t="str">
        <f t="shared" si="16"/>
        <v>Error?</v>
      </c>
    </row>
    <row r="1144" spans="1:4" x14ac:dyDescent="0.2">
      <c r="A1144" s="5">
        <v>1083</v>
      </c>
      <c r="B1144" s="138">
        <f>'Expenditures 15-22'!K75</f>
        <v>3695</v>
      </c>
      <c r="C1144" s="2" t="s">
        <v>594</v>
      </c>
      <c r="D1144" s="2" t="str">
        <f t="shared" si="16"/>
        <v>Error?</v>
      </c>
    </row>
    <row r="1145" spans="1:4" x14ac:dyDescent="0.2">
      <c r="A1145" s="5">
        <v>1084</v>
      </c>
      <c r="B1145" s="138">
        <f>'Expenditures 15-22'!K102</f>
        <v>92540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3866867</v>
      </c>
      <c r="C1152" s="2" t="s">
        <v>594</v>
      </c>
      <c r="D1152" s="2" t="str">
        <f t="shared" si="17"/>
        <v>Error?</v>
      </c>
    </row>
    <row r="1153" spans="1:4" x14ac:dyDescent="0.2">
      <c r="A1153" s="5">
        <v>1092</v>
      </c>
      <c r="B1153" s="138">
        <f>'Expenditures 15-22'!K115</f>
        <v>133433</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24517</v>
      </c>
      <c r="D1237" s="2" t="str">
        <f t="shared" si="18"/>
        <v>Error?</v>
      </c>
    </row>
    <row r="1238" spans="1:4" x14ac:dyDescent="0.2">
      <c r="A1238" s="10">
        <v>1177</v>
      </c>
      <c r="D1238" s="2" t="str">
        <f t="shared" si="18"/>
        <v>OK</v>
      </c>
    </row>
    <row r="1239" spans="1:4" x14ac:dyDescent="0.2">
      <c r="A1239" s="5">
        <v>1178</v>
      </c>
      <c r="B1239" s="138">
        <f>'Expenditures 15-22'!E127</f>
        <v>24517</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24517</v>
      </c>
      <c r="C1241" s="2" t="s">
        <v>594</v>
      </c>
      <c r="D1241" s="2" t="str">
        <f t="shared" si="18"/>
        <v>Error?</v>
      </c>
    </row>
    <row r="1242" spans="1:4" x14ac:dyDescent="0.2">
      <c r="A1242" s="5">
        <v>1181</v>
      </c>
      <c r="B1242" s="138">
        <f>'Expenditures 15-22'!E151</f>
        <v>24517</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168579</v>
      </c>
      <c r="D1245" s="2" t="str">
        <f t="shared" si="18"/>
        <v>Error?</v>
      </c>
    </row>
    <row r="1246" spans="1:4" x14ac:dyDescent="0.2">
      <c r="A1246" s="10">
        <v>1185</v>
      </c>
      <c r="D1246" s="2" t="str">
        <f t="shared" si="18"/>
        <v>OK</v>
      </c>
    </row>
    <row r="1247" spans="1:4" x14ac:dyDescent="0.2">
      <c r="A1247" s="5">
        <v>1186</v>
      </c>
      <c r="B1247" s="138">
        <f>'Expenditures 15-22'!F127</f>
        <v>168579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168579</v>
      </c>
      <c r="C1249" s="2" t="s">
        <v>594</v>
      </c>
      <c r="D1249" s="2" t="str">
        <f t="shared" si="18"/>
        <v>Error?</v>
      </c>
    </row>
    <row r="1250" spans="1:4" x14ac:dyDescent="0.2">
      <c r="A1250" s="5">
        <v>1189</v>
      </c>
      <c r="B1250" s="138">
        <f>'Expenditures 15-22'!F151</f>
        <v>168579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0</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0</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0</v>
      </c>
      <c r="C1258" s="2" t="s">
        <v>594</v>
      </c>
      <c r="D1258" s="2" t="str">
        <f t="shared" si="18"/>
        <v>Error?</v>
      </c>
    </row>
    <row r="1259" spans="1:4" x14ac:dyDescent="0.2">
      <c r="A1259" s="5">
        <v>1198</v>
      </c>
      <c r="B1259" s="138">
        <f>'Expenditures 15-22'!G151</f>
        <v>0</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1025</v>
      </c>
      <c r="D1262" s="2" t="str">
        <f t="shared" si="18"/>
        <v>Error?</v>
      </c>
    </row>
    <row r="1263" spans="1:4" x14ac:dyDescent="0.2">
      <c r="A1263" s="10">
        <v>1202</v>
      </c>
      <c r="D1263" s="2" t="str">
        <f t="shared" si="18"/>
        <v>OK</v>
      </c>
    </row>
    <row r="1264" spans="1:4" x14ac:dyDescent="0.2">
      <c r="A1264" s="5">
        <v>1203</v>
      </c>
      <c r="B1264" s="138">
        <f>'Expenditures 15-22'!H127</f>
        <v>1025</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1025</v>
      </c>
      <c r="C1266" s="2" t="s">
        <v>594</v>
      </c>
      <c r="D1266" s="2" t="str">
        <f t="shared" si="18"/>
        <v>Error?</v>
      </c>
    </row>
    <row r="1267" spans="1:4" x14ac:dyDescent="0.2">
      <c r="A1267" s="5">
        <v>1206</v>
      </c>
      <c r="B1267" s="138">
        <f>'Expenditures 15-22'!H139</f>
        <v>0</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1025</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194121</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194121</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194121</v>
      </c>
      <c r="C1281" s="2" t="s">
        <v>594</v>
      </c>
      <c r="D1281" s="2" t="str">
        <f t="shared" si="19"/>
        <v>Error?</v>
      </c>
    </row>
    <row r="1282" spans="1:4" x14ac:dyDescent="0.2">
      <c r="A1282" s="5">
        <v>1221</v>
      </c>
      <c r="B1282" s="138">
        <f>'Expenditures 15-22'!K139</f>
        <v>0</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194121</v>
      </c>
      <c r="C1288" s="2" t="s">
        <v>594</v>
      </c>
      <c r="D1288" s="2" t="str">
        <f t="shared" si="19"/>
        <v>Error?</v>
      </c>
    </row>
    <row r="1289" spans="1:4" x14ac:dyDescent="0.2">
      <c r="A1289" s="5">
        <v>1228</v>
      </c>
      <c r="B1289" s="138">
        <f>'Expenditures 15-22'!K152</f>
        <v>64578</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0</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0</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0</v>
      </c>
      <c r="C1317" s="2" t="s">
        <v>594</v>
      </c>
      <c r="D1317" s="2" t="str">
        <f t="shared" si="19"/>
        <v>Error?</v>
      </c>
    </row>
    <row r="1318" spans="1:4" x14ac:dyDescent="0.2">
      <c r="A1318" s="5">
        <v>1257</v>
      </c>
      <c r="B1318" s="138">
        <f>'Expenditures 15-22'!H174</f>
        <v>0</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0</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0</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0</v>
      </c>
      <c r="C1331" s="2" t="s">
        <v>594</v>
      </c>
      <c r="D1331" s="2" t="str">
        <f t="shared" si="19"/>
        <v>Error?</v>
      </c>
    </row>
    <row r="1332" spans="1:4" x14ac:dyDescent="0.2">
      <c r="A1332" s="5">
        <v>1271</v>
      </c>
      <c r="B1332" s="138">
        <f>'Expenditures 15-22'!K174</f>
        <v>0</v>
      </c>
      <c r="C1332" s="2" t="s">
        <v>594</v>
      </c>
      <c r="D1332" s="2" t="str">
        <f t="shared" si="19"/>
        <v>Error?</v>
      </c>
    </row>
    <row r="1333" spans="1:4" x14ac:dyDescent="0.2">
      <c r="A1333" s="5">
        <v>1272</v>
      </c>
      <c r="B1333" s="138">
        <f>'Expenditures 15-22'!K175</f>
        <v>0</v>
      </c>
      <c r="C1333" s="2" t="s">
        <v>594</v>
      </c>
      <c r="D1333" s="2" t="str">
        <f t="shared" si="19"/>
        <v>Error?</v>
      </c>
    </row>
    <row r="1334" spans="1:4" x14ac:dyDescent="0.2">
      <c r="A1334" s="10">
        <v>1273</v>
      </c>
      <c r="D1334" s="2" t="str">
        <f t="shared" si="19"/>
        <v>OK</v>
      </c>
    </row>
    <row r="1335" spans="1:4" x14ac:dyDescent="0.2">
      <c r="A1335" s="5">
        <v>1274</v>
      </c>
      <c r="B1335" s="138">
        <f>'Expenditures 15-22'!C182</f>
        <v>225923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225923</v>
      </c>
      <c r="C1339" s="2" t="s">
        <v>594</v>
      </c>
      <c r="D1339" s="2" t="str">
        <f t="shared" si="19"/>
        <v>Error?</v>
      </c>
    </row>
    <row r="1340" spans="1:4" x14ac:dyDescent="0.2">
      <c r="A1340" s="5">
        <v>1279</v>
      </c>
      <c r="B1340" s="138">
        <f>'Expenditures 15-22'!C210</f>
        <v>225923</v>
      </c>
      <c r="C1340" s="2" t="s">
        <v>594</v>
      </c>
      <c r="D1340" s="2" t="str">
        <f t="shared" si="19"/>
        <v>Error?</v>
      </c>
    </row>
    <row r="1341" spans="1:4" x14ac:dyDescent="0.2">
      <c r="A1341" s="5">
        <v>1280</v>
      </c>
      <c r="B1341" s="138">
        <f>'Expenditures 15-22'!D182</f>
        <v>36321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36321</v>
      </c>
      <c r="C1345" s="2" t="s">
        <v>594</v>
      </c>
      <c r="D1345" s="2" t="str">
        <f t="shared" si="20"/>
        <v>Error?</v>
      </c>
    </row>
    <row r="1346" spans="1:4" x14ac:dyDescent="0.2">
      <c r="A1346" s="5">
        <v>1285</v>
      </c>
      <c r="B1346" s="138">
        <f>'Expenditures 15-22'!D210</f>
        <v>36321</v>
      </c>
      <c r="C1346" s="2" t="s">
        <v>594</v>
      </c>
      <c r="D1346" s="2" t="str">
        <f t="shared" si="20"/>
        <v>Error?</v>
      </c>
    </row>
    <row r="1347" spans="1:4" x14ac:dyDescent="0.2">
      <c r="A1347" s="5">
        <v>1286</v>
      </c>
      <c r="B1347" s="138">
        <f>'Expenditures 15-22'!E182</f>
        <v>34615</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0</v>
      </c>
      <c r="D1350" s="2" t="str">
        <f t="shared" si="20"/>
        <v>Error?</v>
      </c>
    </row>
    <row r="1351" spans="1:4" x14ac:dyDescent="0.2">
      <c r="A1351" s="5">
        <v>1290</v>
      </c>
      <c r="B1351" s="138">
        <f>'Expenditures 15-22'!E184</f>
        <v>34615</v>
      </c>
      <c r="C1351" s="2" t="s">
        <v>594</v>
      </c>
      <c r="D1351" s="2" t="str">
        <f t="shared" si="20"/>
        <v>Error?</v>
      </c>
    </row>
    <row r="1352" spans="1:4" x14ac:dyDescent="0.2">
      <c r="A1352" s="5">
        <v>1291</v>
      </c>
      <c r="B1352" s="138">
        <f>'Expenditures 15-22'!E196</f>
        <v>0</v>
      </c>
      <c r="C1352" s="2" t="s">
        <v>594</v>
      </c>
      <c r="D1352" s="2" t="str">
        <f t="shared" si="20"/>
        <v>Error?</v>
      </c>
    </row>
    <row r="1353" spans="1:4" x14ac:dyDescent="0.2">
      <c r="A1353" s="5">
        <v>1292</v>
      </c>
      <c r="B1353" s="138">
        <f>'Expenditures 15-22'!E210</f>
        <v>34615</v>
      </c>
      <c r="C1353" s="2" t="s">
        <v>594</v>
      </c>
      <c r="D1353" s="2" t="str">
        <f t="shared" si="20"/>
        <v>Error?</v>
      </c>
    </row>
    <row r="1354" spans="1:4" x14ac:dyDescent="0.2">
      <c r="A1354" s="5">
        <v>1293</v>
      </c>
      <c r="B1354" s="138">
        <f>'Expenditures 15-22'!F182</f>
        <v>75456</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75456</v>
      </c>
      <c r="C1358" s="2" t="s">
        <v>594</v>
      </c>
      <c r="D1358" s="2" t="str">
        <f t="shared" si="20"/>
        <v>Error?</v>
      </c>
    </row>
    <row r="1359" spans="1:4" x14ac:dyDescent="0.2">
      <c r="A1359" s="5">
        <v>1298</v>
      </c>
      <c r="B1359" s="138">
        <f>'Expenditures 15-22'!F210</f>
        <v>75456</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0</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0</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0</v>
      </c>
      <c r="C1376" s="2" t="s">
        <v>594</v>
      </c>
      <c r="D1376" s="2" t="str">
        <f t="shared" si="20"/>
        <v>Error?</v>
      </c>
    </row>
    <row r="1377" spans="1:4" x14ac:dyDescent="0.2">
      <c r="A1377" s="5">
        <v>1316</v>
      </c>
      <c r="B1377" s="138">
        <f>'Expenditures 15-22'!K182</f>
        <v>372315</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0</v>
      </c>
      <c r="C1380" s="2" t="s">
        <v>594</v>
      </c>
      <c r="D1380" s="2" t="str">
        <f t="shared" si="20"/>
        <v>Error?</v>
      </c>
    </row>
    <row r="1381" spans="1:4" x14ac:dyDescent="0.2">
      <c r="A1381" s="5">
        <v>1320</v>
      </c>
      <c r="B1381" s="138">
        <f>'Expenditures 15-22'!K184</f>
        <v>372315</v>
      </c>
      <c r="C1381" s="2" t="s">
        <v>594</v>
      </c>
      <c r="D1381" s="2" t="str">
        <f t="shared" si="20"/>
        <v>Error?</v>
      </c>
    </row>
    <row r="1382" spans="1:4" x14ac:dyDescent="0.2">
      <c r="A1382" s="5">
        <v>1321</v>
      </c>
      <c r="B1382" s="138">
        <f>'Expenditures 15-22'!K196</f>
        <v>0</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372315</v>
      </c>
      <c r="C1388" s="2" t="s">
        <v>594</v>
      </c>
      <c r="D1388" s="2" t="str">
        <f t="shared" si="20"/>
        <v>Error?</v>
      </c>
    </row>
    <row r="1389" spans="1:4" x14ac:dyDescent="0.2">
      <c r="A1389" s="5">
        <v>1328</v>
      </c>
      <c r="B1389" s="138">
        <f>'Expenditures 15-22'!K211</f>
        <v>86259</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1008</v>
      </c>
      <c r="D1407" s="2" t="str">
        <f t="shared" ref="D1407:D1470" si="21">IF(ISBLANK(B1407),"OK",IF(A1407-B1407=0,"OK","Error?"))</f>
        <v>Error?</v>
      </c>
    </row>
    <row r="1408" spans="1:4" x14ac:dyDescent="0.2">
      <c r="A1408" s="5">
        <v>1347</v>
      </c>
      <c r="B1408" s="138">
        <f>'Expenditures 15-22'!D223</f>
        <v>1336</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55140</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558</v>
      </c>
      <c r="D1412" s="2" t="str">
        <f t="shared" si="21"/>
        <v>Error?</v>
      </c>
    </row>
    <row r="1413" spans="1:4" x14ac:dyDescent="0.2">
      <c r="A1413" s="5">
        <v>1352</v>
      </c>
      <c r="B1413" s="138">
        <f>'Expenditures 15-22'!D234</f>
        <v>3130</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630</v>
      </c>
      <c r="D1415" s="2" t="str">
        <f t="shared" si="21"/>
        <v>Error?</v>
      </c>
    </row>
    <row r="1416" spans="1:4" x14ac:dyDescent="0.2">
      <c r="A1416" s="5">
        <v>1355</v>
      </c>
      <c r="B1416" s="138">
        <f>'Expenditures 15-22'!D237</f>
        <v>0</v>
      </c>
      <c r="D1416" s="2" t="str">
        <f t="shared" si="21"/>
        <v>Error?</v>
      </c>
    </row>
    <row r="1417" spans="1:4" x14ac:dyDescent="0.2">
      <c r="A1417" s="5">
        <v>1356</v>
      </c>
      <c r="B1417" s="138">
        <f>'Expenditures 15-22'!D238</f>
        <v>4318</v>
      </c>
      <c r="C1417" s="2" t="s">
        <v>594</v>
      </c>
      <c r="D1417" s="2" t="str">
        <f t="shared" si="21"/>
        <v>Error?</v>
      </c>
    </row>
    <row r="1418" spans="1:4" x14ac:dyDescent="0.2">
      <c r="A1418" s="5">
        <v>1357</v>
      </c>
      <c r="B1418" s="138">
        <f>'Expenditures 15-22'!D240</f>
        <v>351</v>
      </c>
      <c r="D1418" s="2" t="str">
        <f t="shared" si="21"/>
        <v>Error?</v>
      </c>
    </row>
    <row r="1419" spans="1:4" x14ac:dyDescent="0.2">
      <c r="A1419" s="5">
        <v>1358</v>
      </c>
      <c r="B1419" s="138">
        <f>'Expenditures 15-22'!D241</f>
        <v>731</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1082</v>
      </c>
      <c r="C1421" s="2" t="s">
        <v>594</v>
      </c>
      <c r="D1421" s="2" t="str">
        <f t="shared" si="21"/>
        <v>Error?</v>
      </c>
    </row>
    <row r="1422" spans="1:4" x14ac:dyDescent="0.2">
      <c r="A1422" s="5">
        <v>1361</v>
      </c>
      <c r="B1422" s="138">
        <f>'Expenditures 15-22'!D245</f>
        <v>0</v>
      </c>
      <c r="D1422" s="2" t="str">
        <f t="shared" si="21"/>
        <v>Error?</v>
      </c>
    </row>
    <row r="1423" spans="1:4" x14ac:dyDescent="0.2">
      <c r="A1423" s="5">
        <v>1362</v>
      </c>
      <c r="B1423" s="138">
        <f>'Expenditures 15-22'!D246</f>
        <v>5324</v>
      </c>
      <c r="D1423" s="2" t="str">
        <f t="shared" si="21"/>
        <v>Error?</v>
      </c>
    </row>
    <row r="1424" spans="1:4" x14ac:dyDescent="0.2">
      <c r="A1424" s="5">
        <v>1363</v>
      </c>
      <c r="B1424" s="138">
        <f>'Expenditures 15-22'!D257</f>
        <v>5324</v>
      </c>
      <c r="C1424" s="2" t="s">
        <v>594</v>
      </c>
      <c r="D1424" s="2" t="str">
        <f t="shared" si="21"/>
        <v>Error?</v>
      </c>
    </row>
    <row r="1425" spans="1:4" x14ac:dyDescent="0.2">
      <c r="A1425" s="5">
        <v>1364</v>
      </c>
      <c r="B1425" s="138">
        <f>'Expenditures 15-22'!D259</f>
        <v>11482</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11482</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6918</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23850</v>
      </c>
      <c r="D1431" s="2" t="str">
        <f t="shared" si="21"/>
        <v>Error?</v>
      </c>
    </row>
    <row r="1432" spans="1:4" x14ac:dyDescent="0.2">
      <c r="A1432" s="5">
        <v>1371</v>
      </c>
      <c r="B1432" s="138">
        <f>'Expenditures 15-22'!D267</f>
        <v>35303</v>
      </c>
      <c r="D1432" s="2" t="str">
        <f t="shared" si="21"/>
        <v>Error?</v>
      </c>
    </row>
    <row r="1433" spans="1:4" x14ac:dyDescent="0.2">
      <c r="A1433" s="5">
        <v>1372</v>
      </c>
      <c r="B1433" s="138">
        <f>'Expenditures 15-22'!D268</f>
        <v>9149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75220</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97426</v>
      </c>
      <c r="C1446" s="2" t="s">
        <v>594</v>
      </c>
      <c r="D1446" s="2" t="str">
        <f t="shared" si="21"/>
        <v>Error?</v>
      </c>
    </row>
    <row r="1447" spans="1:4" x14ac:dyDescent="0.2">
      <c r="A1447" s="5">
        <v>1386</v>
      </c>
      <c r="B1447" s="138">
        <f>'Expenditures 15-22'!D280</f>
        <v>0</v>
      </c>
      <c r="D1447" s="2" t="str">
        <f t="shared" si="21"/>
        <v>Error?</v>
      </c>
    </row>
    <row r="1448" spans="1:4" x14ac:dyDescent="0.2">
      <c r="A1448" s="5">
        <v>1387</v>
      </c>
      <c r="B1448" s="138">
        <f>'Expenditures 15-22'!D295</f>
        <v>152566</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1008</v>
      </c>
      <c r="C1471" s="2" t="s">
        <v>594</v>
      </c>
      <c r="D1471" s="2" t="str">
        <f t="shared" ref="D1471:D1534" si="22">IF(ISBLANK(B1471),"OK",IF(A1471-B1471=0,"OK","Error?"))</f>
        <v>Error?</v>
      </c>
    </row>
    <row r="1472" spans="1:4" x14ac:dyDescent="0.2">
      <c r="A1472" s="5">
        <v>1411</v>
      </c>
      <c r="B1472" s="138">
        <f>'Expenditures 15-22'!K223</f>
        <v>1336</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55140</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558</v>
      </c>
      <c r="C1476" s="2" t="s">
        <v>594</v>
      </c>
      <c r="D1476" s="2" t="str">
        <f t="shared" si="22"/>
        <v>Error?</v>
      </c>
    </row>
    <row r="1477" spans="1:4" x14ac:dyDescent="0.2">
      <c r="A1477" s="5">
        <v>1416</v>
      </c>
      <c r="B1477" s="138">
        <f>'Expenditures 15-22'!K234</f>
        <v>3130</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630</v>
      </c>
      <c r="C1479" s="2" t="s">
        <v>594</v>
      </c>
      <c r="D1479" s="2" t="str">
        <f t="shared" si="22"/>
        <v>Error?</v>
      </c>
    </row>
    <row r="1480" spans="1:4" x14ac:dyDescent="0.2">
      <c r="A1480" s="5">
        <v>1419</v>
      </c>
      <c r="B1480" s="138">
        <f>'Expenditures 15-22'!K237</f>
        <v>0</v>
      </c>
      <c r="C1480" s="2" t="s">
        <v>594</v>
      </c>
      <c r="D1480" s="2" t="str">
        <f t="shared" si="22"/>
        <v>Error?</v>
      </c>
    </row>
    <row r="1481" spans="1:4" x14ac:dyDescent="0.2">
      <c r="A1481" s="5">
        <v>1420</v>
      </c>
      <c r="B1481" s="138">
        <f>'Expenditures 15-22'!K238</f>
        <v>4318</v>
      </c>
      <c r="C1481" s="2" t="s">
        <v>594</v>
      </c>
      <c r="D1481" s="2" t="str">
        <f t="shared" si="22"/>
        <v>Error?</v>
      </c>
    </row>
    <row r="1482" spans="1:4" x14ac:dyDescent="0.2">
      <c r="A1482" s="5">
        <v>1421</v>
      </c>
      <c r="B1482" s="138">
        <f>'Expenditures 15-22'!K240</f>
        <v>351</v>
      </c>
      <c r="C1482" s="2" t="s">
        <v>594</v>
      </c>
      <c r="D1482" s="2" t="str">
        <f t="shared" si="22"/>
        <v>Error?</v>
      </c>
    </row>
    <row r="1483" spans="1:4" x14ac:dyDescent="0.2">
      <c r="A1483" s="5">
        <v>1422</v>
      </c>
      <c r="B1483" s="138">
        <f>'Expenditures 15-22'!K241</f>
        <v>731</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1082</v>
      </c>
      <c r="C1485" s="2" t="s">
        <v>594</v>
      </c>
      <c r="D1485" s="2" t="str">
        <f t="shared" si="22"/>
        <v>Error?</v>
      </c>
    </row>
    <row r="1486" spans="1:4" x14ac:dyDescent="0.2">
      <c r="A1486" s="5">
        <v>1425</v>
      </c>
      <c r="B1486" s="138">
        <f>'Expenditures 15-22'!K245</f>
        <v>0</v>
      </c>
      <c r="C1486" s="2" t="s">
        <v>594</v>
      </c>
      <c r="D1486" s="2" t="str">
        <f t="shared" si="22"/>
        <v>Error?</v>
      </c>
    </row>
    <row r="1487" spans="1:4" x14ac:dyDescent="0.2">
      <c r="A1487" s="5">
        <v>1426</v>
      </c>
      <c r="B1487" s="138">
        <f>'Expenditures 15-22'!K246</f>
        <v>5324</v>
      </c>
      <c r="C1487" s="2" t="s">
        <v>594</v>
      </c>
      <c r="D1487" s="2" t="str">
        <f t="shared" si="22"/>
        <v>Error?</v>
      </c>
    </row>
    <row r="1488" spans="1:4" x14ac:dyDescent="0.2">
      <c r="A1488" s="5">
        <v>1427</v>
      </c>
      <c r="B1488" s="138">
        <f>'Expenditures 15-22'!K257</f>
        <v>5324</v>
      </c>
      <c r="C1488" s="2" t="s">
        <v>594</v>
      </c>
      <c r="D1488" s="2" t="str">
        <f t="shared" si="22"/>
        <v>Error?</v>
      </c>
    </row>
    <row r="1489" spans="1:4" x14ac:dyDescent="0.2">
      <c r="A1489" s="5">
        <v>1428</v>
      </c>
      <c r="B1489" s="138">
        <f>'Expenditures 15-22'!K259</f>
        <v>11482</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11482</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6918</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23850</v>
      </c>
      <c r="C1495" s="2" t="s">
        <v>594</v>
      </c>
      <c r="D1495" s="2" t="str">
        <f t="shared" si="22"/>
        <v>Error?</v>
      </c>
    </row>
    <row r="1496" spans="1:4" x14ac:dyDescent="0.2">
      <c r="A1496" s="5">
        <v>1435</v>
      </c>
      <c r="B1496" s="138">
        <f>'Expenditures 15-22'!K267</f>
        <v>35303</v>
      </c>
      <c r="C1496" s="2" t="s">
        <v>594</v>
      </c>
      <c r="D1496" s="2" t="str">
        <f t="shared" si="22"/>
        <v>Error?</v>
      </c>
    </row>
    <row r="1497" spans="1:4" x14ac:dyDescent="0.2">
      <c r="A1497" s="5">
        <v>1436</v>
      </c>
      <c r="B1497" s="138">
        <f>'Expenditures 15-22'!K268</f>
        <v>9149</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75220</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97426</v>
      </c>
      <c r="C1510" s="2" t="s">
        <v>594</v>
      </c>
      <c r="D1510" s="2" t="str">
        <f t="shared" si="22"/>
        <v>Error?</v>
      </c>
    </row>
    <row r="1511" spans="1:4" x14ac:dyDescent="0.2">
      <c r="A1511" s="5">
        <v>1450</v>
      </c>
      <c r="B1511" s="138">
        <f>'Expenditures 15-22'!K280</f>
        <v>0</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152566</v>
      </c>
      <c r="C1517" s="2" t="s">
        <v>594</v>
      </c>
      <c r="D1517" s="2" t="str">
        <f t="shared" si="22"/>
        <v>Error?</v>
      </c>
    </row>
    <row r="1518" spans="1:4" x14ac:dyDescent="0.2">
      <c r="A1518" s="5">
        <v>1457</v>
      </c>
      <c r="B1518" s="138">
        <f>'Expenditures 15-22'!K296</f>
        <v>24104</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0</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0</v>
      </c>
      <c r="C1535" s="2" t="s">
        <v>594</v>
      </c>
      <c r="D1535" s="2" t="str">
        <f t="shared" ref="D1535:D1598" si="23">IF(ISBLANK(B1535),"OK",IF(A1535-B1535=0,"OK","Error?"))</f>
        <v>Error?</v>
      </c>
    </row>
    <row r="1536" spans="1:4" x14ac:dyDescent="0.2">
      <c r="A1536" s="5">
        <v>1475</v>
      </c>
      <c r="B1536" s="138">
        <f>'Expenditures 15-22'!E312</f>
        <v>0</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0</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0</v>
      </c>
      <c r="C1547" s="2" t="s">
        <v>594</v>
      </c>
      <c r="D1547" s="2" t="str">
        <f t="shared" si="23"/>
        <v>Error?</v>
      </c>
    </row>
    <row r="1548" spans="1:4" x14ac:dyDescent="0.2">
      <c r="A1548" s="5">
        <v>1487</v>
      </c>
      <c r="B1548" s="138">
        <f>'Expenditures 15-22'!G312</f>
        <v>0</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0</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0</v>
      </c>
      <c r="C1559" s="2" t="s">
        <v>594</v>
      </c>
      <c r="D1559" s="2" t="str">
        <f t="shared" si="23"/>
        <v>Error?</v>
      </c>
    </row>
    <row r="1560" spans="1:4" x14ac:dyDescent="0.2">
      <c r="A1560" s="5">
        <v>1499</v>
      </c>
      <c r="B1560" s="138">
        <f>'Expenditures 15-22'!K312</f>
        <v>0</v>
      </c>
      <c r="C1560" s="2" t="s">
        <v>594</v>
      </c>
      <c r="D1560" s="2" t="str">
        <f t="shared" si="23"/>
        <v>Error?</v>
      </c>
    </row>
    <row r="1561" spans="1:4" x14ac:dyDescent="0.2">
      <c r="A1561" s="5">
        <v>1500</v>
      </c>
      <c r="B1561" s="138">
        <f>'Expenditures 15-22'!K313</f>
        <v>0</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1426894</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1560327</v>
      </c>
      <c r="C1630" s="2" t="s">
        <v>594</v>
      </c>
      <c r="D1630" s="2" t="str">
        <f t="shared" si="24"/>
        <v>Error?</v>
      </c>
    </row>
    <row r="1631" spans="1:4" x14ac:dyDescent="0.2">
      <c r="A1631" s="5">
        <v>1570</v>
      </c>
      <c r="B1631" s="138">
        <f>'Acct Summary 7-8'!D79</f>
        <v>478323</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542901</v>
      </c>
      <c r="C1644" s="2" t="s">
        <v>594</v>
      </c>
      <c r="D1644" s="2" t="str">
        <f t="shared" si="24"/>
        <v>Error?</v>
      </c>
    </row>
    <row r="1645" spans="1:4" x14ac:dyDescent="0.2">
      <c r="A1645" s="5">
        <v>1584</v>
      </c>
      <c r="B1645" s="138">
        <f>'Acct Summary 7-8'!E79</f>
        <v>0</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0</v>
      </c>
      <c r="C1658" s="2" t="s">
        <v>594</v>
      </c>
      <c r="D1658" s="2" t="str">
        <f t="shared" si="24"/>
        <v>Error?</v>
      </c>
    </row>
    <row r="1659" spans="1:4" x14ac:dyDescent="0.2">
      <c r="A1659" s="5">
        <v>1598</v>
      </c>
      <c r="B1659" s="138">
        <f>'Acct Summary 7-8'!F79</f>
        <v>115881</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202140</v>
      </c>
      <c r="C1672" s="2" t="s">
        <v>594</v>
      </c>
      <c r="D1672" s="2" t="str">
        <f t="shared" si="25"/>
        <v>Error?</v>
      </c>
    </row>
    <row r="1673" spans="1:4" x14ac:dyDescent="0.2">
      <c r="A1673" s="5">
        <v>1612</v>
      </c>
      <c r="B1673" s="138">
        <f>'Acct Summary 7-8'!G79</f>
        <v>340675</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364779</v>
      </c>
      <c r="C1686" s="2" t="s">
        <v>594</v>
      </c>
      <c r="D1686" s="2" t="str">
        <f t="shared" si="25"/>
        <v>Error?</v>
      </c>
    </row>
    <row r="1687" spans="1:4" x14ac:dyDescent="0.2">
      <c r="A1687" s="5">
        <v>1626</v>
      </c>
      <c r="B1687" s="138">
        <f>'Acct Summary 7-8'!H79</f>
        <v>0</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0</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841224</v>
      </c>
      <c r="C1744" s="2" t="s">
        <v>594</v>
      </c>
      <c r="D1744" s="2" t="str">
        <f t="shared" si="26"/>
        <v>Error?</v>
      </c>
    </row>
    <row r="1745" spans="1:5" x14ac:dyDescent="0.2">
      <c r="A1745" s="5">
        <v>1684</v>
      </c>
      <c r="B1745" s="138">
        <f>'Tax Sched 23'!B5</f>
        <v>228594</v>
      </c>
      <c r="C1745" s="2" t="s">
        <v>594</v>
      </c>
      <c r="D1745" s="2" t="str">
        <f t="shared" si="26"/>
        <v>Error?</v>
      </c>
    </row>
    <row r="1746" spans="1:5" x14ac:dyDescent="0.2">
      <c r="A1746" s="5">
        <v>1685</v>
      </c>
      <c r="B1746" s="138">
        <f>'Tax Sched 23'!B6</f>
        <v>0</v>
      </c>
      <c r="C1746" s="2" t="s">
        <v>594</v>
      </c>
      <c r="D1746" s="2" t="str">
        <f t="shared" si="26"/>
        <v>Error?</v>
      </c>
    </row>
    <row r="1747" spans="1:5" x14ac:dyDescent="0.2">
      <c r="A1747" s="5">
        <v>1686</v>
      </c>
      <c r="B1747" s="138">
        <f>'Tax Sched 23'!B7</f>
        <v>91438</v>
      </c>
      <c r="C1747" s="2" t="s">
        <v>594</v>
      </c>
      <c r="D1747" s="2" t="str">
        <f t="shared" si="26"/>
        <v>Error?</v>
      </c>
    </row>
    <row r="1748" spans="1:5" x14ac:dyDescent="0.2">
      <c r="A1748" s="5">
        <v>1687</v>
      </c>
      <c r="B1748" s="138">
        <f>'Tax Sched 23'!B8</f>
        <v>95398</v>
      </c>
      <c r="C1748" s="2" t="s">
        <v>594</v>
      </c>
      <c r="D1748" s="2" t="str">
        <f t="shared" si="26"/>
        <v>Error?</v>
      </c>
    </row>
    <row r="1749" spans="1:5" x14ac:dyDescent="0.2">
      <c r="A1749" s="5">
        <v>1688</v>
      </c>
      <c r="B1749" s="138">
        <f>'Tax Sched 23'!B10</f>
        <v>22861</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163681</v>
      </c>
      <c r="C1752" s="2" t="s">
        <v>594</v>
      </c>
      <c r="D1752" s="2" t="str">
        <f t="shared" si="26"/>
        <v>Error?</v>
      </c>
    </row>
    <row r="1753" spans="1:5" x14ac:dyDescent="0.2">
      <c r="A1753" s="5">
        <v>1692</v>
      </c>
      <c r="B1753" s="138">
        <f>'Tax Sched 23'!B12</f>
        <v>22861</v>
      </c>
      <c r="C1753" s="2" t="s">
        <v>594</v>
      </c>
      <c r="D1753" s="2" t="str">
        <f t="shared" si="26"/>
        <v>Error?</v>
      </c>
    </row>
    <row r="1754" spans="1:5" x14ac:dyDescent="0.2">
      <c r="A1754" s="5">
        <v>1693</v>
      </c>
      <c r="B1754" s="138">
        <f>'Tax Sched 23'!B14</f>
        <v>18291</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1582525</v>
      </c>
      <c r="C1759" s="2" t="s">
        <v>594</v>
      </c>
      <c r="D1759" s="2" t="str">
        <f t="shared" si="26"/>
        <v>Error?</v>
      </c>
    </row>
    <row r="1760" spans="1:5" x14ac:dyDescent="0.2">
      <c r="A1760" s="5">
        <v>1699</v>
      </c>
      <c r="B1760" s="138">
        <f>'Tax Sched 23'!D4</f>
        <v>841224</v>
      </c>
      <c r="C1760" s="2" t="s">
        <v>594</v>
      </c>
      <c r="D1760" s="2" t="str">
        <f t="shared" si="26"/>
        <v>Error?</v>
      </c>
    </row>
    <row r="1761" spans="1:5" x14ac:dyDescent="0.2">
      <c r="A1761" s="5">
        <v>1700</v>
      </c>
      <c r="B1761" s="138">
        <f>'Tax Sched 23'!D5</f>
        <v>228594</v>
      </c>
      <c r="C1761" s="2" t="s">
        <v>594</v>
      </c>
      <c r="D1761" s="2" t="str">
        <f t="shared" si="26"/>
        <v>Error?</v>
      </c>
    </row>
    <row r="1762" spans="1:5" s="8" customFormat="1" x14ac:dyDescent="0.2">
      <c r="A1762" s="5">
        <v>1701</v>
      </c>
      <c r="B1762" s="138">
        <f>'Tax Sched 23'!D6</f>
        <v>0</v>
      </c>
      <c r="C1762" s="2" t="s">
        <v>594</v>
      </c>
      <c r="D1762" s="2" t="str">
        <f t="shared" si="26"/>
        <v>Error?</v>
      </c>
      <c r="E1762" s="9"/>
    </row>
    <row r="1763" spans="1:5" x14ac:dyDescent="0.2">
      <c r="A1763" s="5">
        <v>1702</v>
      </c>
      <c r="B1763" s="138">
        <f>'Tax Sched 23'!D7</f>
        <v>91438</v>
      </c>
      <c r="C1763" s="2" t="s">
        <v>594</v>
      </c>
      <c r="D1763" s="2" t="str">
        <f t="shared" si="26"/>
        <v>Error?</v>
      </c>
    </row>
    <row r="1764" spans="1:5" x14ac:dyDescent="0.2">
      <c r="A1764" s="5">
        <v>1703</v>
      </c>
      <c r="B1764" s="138">
        <f>'Tax Sched 23'!D8</f>
        <v>95398</v>
      </c>
      <c r="C1764" s="2" t="s">
        <v>594</v>
      </c>
      <c r="D1764" s="2" t="str">
        <f t="shared" si="26"/>
        <v>Error?</v>
      </c>
    </row>
    <row r="1765" spans="1:5" x14ac:dyDescent="0.2">
      <c r="A1765" s="5">
        <v>1704</v>
      </c>
      <c r="B1765" s="138">
        <f>'Tax Sched 23'!D10</f>
        <v>22861</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163681</v>
      </c>
      <c r="C1768" s="2" t="s">
        <v>594</v>
      </c>
      <c r="D1768" s="2" t="str">
        <f t="shared" si="26"/>
        <v>Error?</v>
      </c>
    </row>
    <row r="1769" spans="1:5" x14ac:dyDescent="0.2">
      <c r="A1769" s="5">
        <v>1708</v>
      </c>
      <c r="B1769" s="138">
        <f>'Tax Sched 23'!D12</f>
        <v>22861</v>
      </c>
      <c r="C1769" s="2" t="s">
        <v>594</v>
      </c>
      <c r="D1769" s="2" t="str">
        <f t="shared" si="26"/>
        <v>Error?</v>
      </c>
    </row>
    <row r="1770" spans="1:5" x14ac:dyDescent="0.2">
      <c r="A1770" s="5">
        <v>1709</v>
      </c>
      <c r="B1770" s="138">
        <f>'Tax Sched 23'!D14</f>
        <v>18291</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1582525</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886003</v>
      </c>
      <c r="C1792" s="2" t="s">
        <v>594</v>
      </c>
      <c r="D1792" s="2" t="str">
        <f t="shared" si="27"/>
        <v>Error?</v>
      </c>
    </row>
    <row r="1793" spans="1:4" x14ac:dyDescent="0.2">
      <c r="A1793" s="5">
        <v>1732</v>
      </c>
      <c r="B1793" s="138">
        <f>'Tax Sched 23'!F5</f>
        <v>245528</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98212</v>
      </c>
      <c r="C1795" s="2" t="s">
        <v>594</v>
      </c>
      <c r="D1795" s="2" t="str">
        <f t="shared" si="27"/>
        <v>Error?</v>
      </c>
    </row>
    <row r="1796" spans="1:4" x14ac:dyDescent="0.2">
      <c r="A1796" s="5">
        <v>1735</v>
      </c>
      <c r="B1796" s="138">
        <f>'Tax Sched 23'!F8</f>
        <v>96001</v>
      </c>
      <c r="C1796" s="2" t="s">
        <v>594</v>
      </c>
      <c r="D1796" s="2" t="str">
        <f t="shared" si="27"/>
        <v>Error?</v>
      </c>
    </row>
    <row r="1797" spans="1:4" x14ac:dyDescent="0.2">
      <c r="A1797" s="5">
        <v>1736</v>
      </c>
      <c r="B1797" s="138">
        <f>'Tax Sched 23'!F10</f>
        <v>20151</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165001</v>
      </c>
      <c r="C1800" s="2" t="s">
        <v>594</v>
      </c>
      <c r="D1800" s="2" t="str">
        <f t="shared" si="27"/>
        <v>Error?</v>
      </c>
    </row>
    <row r="1801" spans="1:4" x14ac:dyDescent="0.2">
      <c r="A1801" s="5">
        <v>1740</v>
      </c>
      <c r="B1801" s="138">
        <f>'Tax Sched 23'!F12</f>
        <v>24554</v>
      </c>
      <c r="C1801" s="2" t="s">
        <v>594</v>
      </c>
      <c r="D1801" s="2" t="str">
        <f t="shared" si="27"/>
        <v>Error?</v>
      </c>
    </row>
    <row r="1802" spans="1:4" x14ac:dyDescent="0.2">
      <c r="A1802" s="5">
        <v>1741</v>
      </c>
      <c r="B1802" s="138">
        <f>'Tax Sched 23'!F14</f>
        <v>19646</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1654651</v>
      </c>
      <c r="C1807" s="2" t="s">
        <v>594</v>
      </c>
      <c r="D1807" s="2" t="str">
        <f t="shared" si="27"/>
        <v>Error?</v>
      </c>
    </row>
    <row r="1808" spans="1:4" x14ac:dyDescent="0.2">
      <c r="A1808" s="5">
        <v>1747</v>
      </c>
      <c r="B1808" s="138">
        <f>'Tax Sched 23'!E4</f>
        <v>886003</v>
      </c>
      <c r="D1808" s="2" t="str">
        <f t="shared" si="27"/>
        <v>Error?</v>
      </c>
    </row>
    <row r="1809" spans="1:4" x14ac:dyDescent="0.2">
      <c r="A1809" s="5">
        <v>1748</v>
      </c>
      <c r="B1809" s="138">
        <f>'Tax Sched 23'!E5</f>
        <v>245528</v>
      </c>
      <c r="D1809" s="2" t="str">
        <f t="shared" si="27"/>
        <v>Error?</v>
      </c>
    </row>
    <row r="1810" spans="1:4" x14ac:dyDescent="0.2">
      <c r="A1810" s="5">
        <v>1749</v>
      </c>
      <c r="B1810" s="138">
        <f>'Tax Sched 23'!E6</f>
        <v>0</v>
      </c>
      <c r="D1810" s="2" t="str">
        <f t="shared" si="27"/>
        <v>Error?</v>
      </c>
    </row>
    <row r="1811" spans="1:4" x14ac:dyDescent="0.2">
      <c r="A1811" s="5">
        <v>1750</v>
      </c>
      <c r="B1811" s="138">
        <f>'Tax Sched 23'!E7</f>
        <v>98212</v>
      </c>
      <c r="D1811" s="2" t="str">
        <f t="shared" si="27"/>
        <v>Error?</v>
      </c>
    </row>
    <row r="1812" spans="1:4" x14ac:dyDescent="0.2">
      <c r="A1812" s="5">
        <v>1751</v>
      </c>
      <c r="B1812" s="138">
        <f>'Tax Sched 23'!E8</f>
        <v>96001</v>
      </c>
      <c r="D1812" s="2" t="str">
        <f t="shared" si="27"/>
        <v>Error?</v>
      </c>
    </row>
    <row r="1813" spans="1:4" x14ac:dyDescent="0.2">
      <c r="A1813" s="5">
        <v>1752</v>
      </c>
      <c r="B1813" s="138">
        <f>'Tax Sched 23'!E10</f>
        <v>20151</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165001</v>
      </c>
      <c r="D1816" s="2" t="str">
        <f t="shared" si="27"/>
        <v>Error?</v>
      </c>
    </row>
    <row r="1817" spans="1:4" x14ac:dyDescent="0.2">
      <c r="A1817" s="5">
        <v>1756</v>
      </c>
      <c r="B1817" s="138">
        <f>'Tax Sched 23'!E12</f>
        <v>24554</v>
      </c>
      <c r="D1817" s="2" t="str">
        <f t="shared" si="27"/>
        <v>Error?</v>
      </c>
    </row>
    <row r="1818" spans="1:4" x14ac:dyDescent="0.2">
      <c r="A1818" s="5">
        <v>1757</v>
      </c>
      <c r="B1818" s="138">
        <f>'Tax Sched 23'!E14</f>
        <v>19646</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1654651</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0</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18291</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18291</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18291</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7036</v>
      </c>
      <c r="D2008" s="2" t="str">
        <f t="shared" si="30"/>
        <v>Error?</v>
      </c>
    </row>
    <row r="2009" spans="1:4" x14ac:dyDescent="0.2">
      <c r="A2009" s="5">
        <v>1948</v>
      </c>
      <c r="B2009" s="138">
        <f>'Cap Outlay Deprec 26'!C8</f>
        <v>3824420</v>
      </c>
      <c r="D2009" s="2" t="str">
        <f t="shared" si="30"/>
        <v>Error?</v>
      </c>
    </row>
    <row r="2010" spans="1:4" x14ac:dyDescent="0.2">
      <c r="A2010" s="5">
        <v>1949</v>
      </c>
      <c r="B2010" s="138">
        <f>'Cap Outlay Deprec 26'!C10</f>
        <v>526514</v>
      </c>
      <c r="D2010" s="2" t="str">
        <f t="shared" si="30"/>
        <v>Error?</v>
      </c>
    </row>
    <row r="2011" spans="1:4" x14ac:dyDescent="0.2">
      <c r="A2011" s="5">
        <v>1950</v>
      </c>
      <c r="B2011" s="138">
        <f>'Cap Outlay Deprec 26'!C12</f>
        <v>1043786</v>
      </c>
      <c r="D2011" s="2" t="str">
        <f t="shared" si="30"/>
        <v>Error?</v>
      </c>
    </row>
    <row r="2012" spans="1:4" x14ac:dyDescent="0.2">
      <c r="A2012" s="5">
        <v>1951</v>
      </c>
      <c r="B2012" s="138">
        <f>'Cap Outlay Deprec 26'!C13</f>
        <v>1199418</v>
      </c>
      <c r="D2012" s="2" t="str">
        <f t="shared" si="30"/>
        <v>Error?</v>
      </c>
    </row>
    <row r="2013" spans="1:4" x14ac:dyDescent="0.2">
      <c r="A2013" s="5">
        <v>1952</v>
      </c>
      <c r="B2013" s="138">
        <f>'Cap Outlay Deprec 26'!C16</f>
        <v>6601174</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5395</v>
      </c>
      <c r="D2016" s="2" t="str">
        <f t="shared" si="30"/>
        <v>Error?</v>
      </c>
    </row>
    <row r="2017" spans="1:4" x14ac:dyDescent="0.2">
      <c r="A2017" s="5">
        <v>1956</v>
      </c>
      <c r="B2017" s="138">
        <f>'Cap Outlay Deprec 26'!D12</f>
        <v>4601</v>
      </c>
      <c r="D2017" s="2" t="str">
        <f t="shared" si="30"/>
        <v>Error?</v>
      </c>
    </row>
    <row r="2018" spans="1:4" x14ac:dyDescent="0.2">
      <c r="A2018" s="5">
        <v>1957</v>
      </c>
      <c r="B2018" s="138">
        <f>'Cap Outlay Deprec 26'!D13</f>
        <v>28515</v>
      </c>
      <c r="D2018" s="2" t="str">
        <f t="shared" si="30"/>
        <v>Error?</v>
      </c>
    </row>
    <row r="2019" spans="1:4" x14ac:dyDescent="0.2">
      <c r="A2019" s="5">
        <v>1958</v>
      </c>
      <c r="B2019" s="138">
        <f>'Cap Outlay Deprec 26'!D16</f>
        <v>38511</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0</v>
      </c>
      <c r="C2025" s="2" t="s">
        <v>594</v>
      </c>
      <c r="D2025" s="2" t="str">
        <f t="shared" si="30"/>
        <v>Error?</v>
      </c>
    </row>
    <row r="2026" spans="1:4" x14ac:dyDescent="0.2">
      <c r="A2026" s="5">
        <v>1965</v>
      </c>
      <c r="B2026" s="138">
        <f>'Cap Outlay Deprec 26'!F5</f>
        <v>7036</v>
      </c>
      <c r="C2026" s="2" t="s">
        <v>594</v>
      </c>
      <c r="D2026" s="2" t="str">
        <f t="shared" si="30"/>
        <v>Error?</v>
      </c>
    </row>
    <row r="2027" spans="1:4" x14ac:dyDescent="0.2">
      <c r="A2027" s="5">
        <v>1966</v>
      </c>
      <c r="B2027" s="138">
        <f>'Cap Outlay Deprec 26'!F8</f>
        <v>3824420</v>
      </c>
      <c r="C2027" s="2" t="s">
        <v>594</v>
      </c>
      <c r="D2027" s="2" t="str">
        <f t="shared" si="30"/>
        <v>Error?</v>
      </c>
    </row>
    <row r="2028" spans="1:4" x14ac:dyDescent="0.2">
      <c r="A2028" s="5">
        <v>1967</v>
      </c>
      <c r="B2028" s="138">
        <f>'Cap Outlay Deprec 26'!F10</f>
        <v>531909</v>
      </c>
      <c r="C2028" s="2" t="s">
        <v>594</v>
      </c>
      <c r="D2028" s="2" t="str">
        <f t="shared" si="30"/>
        <v>Error?</v>
      </c>
    </row>
    <row r="2029" spans="1:4" x14ac:dyDescent="0.2">
      <c r="A2029" s="5">
        <v>1968</v>
      </c>
      <c r="B2029" s="138">
        <f>'Cap Outlay Deprec 26'!F12</f>
        <v>1048387</v>
      </c>
      <c r="C2029" s="2" t="s">
        <v>594</v>
      </c>
      <c r="D2029" s="2" t="str">
        <f t="shared" si="30"/>
        <v>Error?</v>
      </c>
    </row>
    <row r="2030" spans="1:4" x14ac:dyDescent="0.2">
      <c r="A2030" s="5">
        <v>1969</v>
      </c>
      <c r="B2030" s="138">
        <f>'Cap Outlay Deprec 26'!F13</f>
        <v>1227933</v>
      </c>
      <c r="C2030" s="2" t="s">
        <v>594</v>
      </c>
      <c r="D2030" s="2" t="str">
        <f t="shared" si="30"/>
        <v>Error?</v>
      </c>
    </row>
    <row r="2031" spans="1:4" x14ac:dyDescent="0.2">
      <c r="A2031" s="5">
        <v>1970</v>
      </c>
      <c r="B2031" s="138">
        <f>'Cap Outlay Deprec 26'!F16</f>
        <v>6639685</v>
      </c>
      <c r="C2031" s="2" t="s">
        <v>594</v>
      </c>
      <c r="D2031" s="2" t="str">
        <f t="shared" si="30"/>
        <v>Error?</v>
      </c>
    </row>
    <row r="2032" spans="1:4" x14ac:dyDescent="0.2">
      <c r="A2032" s="10">
        <v>1971</v>
      </c>
      <c r="D2032" s="2" t="str">
        <f t="shared" si="30"/>
        <v>OK</v>
      </c>
    </row>
    <row r="2033" spans="1:4" x14ac:dyDescent="0.2">
      <c r="A2033" s="5">
        <v>1972</v>
      </c>
      <c r="B2033" s="138">
        <f>'Cap Outlay Deprec 26'!H8</f>
        <v>2674732</v>
      </c>
      <c r="D2033" s="2" t="str">
        <f t="shared" si="30"/>
        <v>Error?</v>
      </c>
    </row>
    <row r="2034" spans="1:4" x14ac:dyDescent="0.2">
      <c r="A2034" s="5">
        <v>1973</v>
      </c>
      <c r="B2034" s="138">
        <f>'Cap Outlay Deprec 26'!H10</f>
        <v>518958</v>
      </c>
      <c r="D2034" s="2" t="str">
        <f t="shared" si="30"/>
        <v>Error?</v>
      </c>
    </row>
    <row r="2035" spans="1:4" x14ac:dyDescent="0.2">
      <c r="A2035" s="5">
        <v>1974</v>
      </c>
      <c r="B2035" s="138">
        <f>'Cap Outlay Deprec 26'!H12</f>
        <v>1019171</v>
      </c>
      <c r="D2035" s="2" t="str">
        <f t="shared" si="30"/>
        <v>Error?</v>
      </c>
    </row>
    <row r="2036" spans="1:4" x14ac:dyDescent="0.2">
      <c r="A2036" s="5">
        <v>1975</v>
      </c>
      <c r="B2036" s="138">
        <f>'Cap Outlay Deprec 26'!H13</f>
        <v>1008878</v>
      </c>
      <c r="D2036" s="2" t="str">
        <f t="shared" si="30"/>
        <v>Error?</v>
      </c>
    </row>
    <row r="2037" spans="1:4" x14ac:dyDescent="0.2">
      <c r="A2037" s="5">
        <v>1976</v>
      </c>
      <c r="B2037" s="138">
        <f>'Cap Outlay Deprec 26'!H16</f>
        <v>5221739</v>
      </c>
      <c r="C2037" s="2" t="s">
        <v>594</v>
      </c>
      <c r="D2037" s="2" t="str">
        <f t="shared" si="30"/>
        <v>Error?</v>
      </c>
    </row>
    <row r="2038" spans="1:4" x14ac:dyDescent="0.2">
      <c r="A2038" s="10">
        <v>1977</v>
      </c>
      <c r="D2038" s="2" t="str">
        <f t="shared" si="30"/>
        <v>OK</v>
      </c>
    </row>
    <row r="2039" spans="1:4" x14ac:dyDescent="0.2">
      <c r="A2039" s="5">
        <v>1978</v>
      </c>
      <c r="B2039" s="138">
        <f>'Cap Outlay Deprec 26'!I8</f>
        <v>34734</v>
      </c>
      <c r="D2039" s="2" t="str">
        <f t="shared" si="30"/>
        <v>Error?</v>
      </c>
    </row>
    <row r="2040" spans="1:4" x14ac:dyDescent="0.2">
      <c r="A2040" s="5">
        <v>1979</v>
      </c>
      <c r="B2040" s="138">
        <f>'Cap Outlay Deprec 26'!I10</f>
        <v>4820</v>
      </c>
      <c r="D2040" s="2" t="str">
        <f t="shared" si="30"/>
        <v>Error?</v>
      </c>
    </row>
    <row r="2041" spans="1:4" x14ac:dyDescent="0.2">
      <c r="A2041" s="5">
        <v>1980</v>
      </c>
      <c r="B2041" s="138">
        <f>'Cap Outlay Deprec 26'!I12</f>
        <v>29216</v>
      </c>
      <c r="D2041" s="2" t="str">
        <f t="shared" si="30"/>
        <v>Error?</v>
      </c>
    </row>
    <row r="2042" spans="1:4" x14ac:dyDescent="0.2">
      <c r="A2042" s="5">
        <v>1981</v>
      </c>
      <c r="B2042" s="138">
        <f>'Cap Outlay Deprec 26'!I13</f>
        <v>39333</v>
      </c>
      <c r="D2042" s="2" t="str">
        <f t="shared" si="30"/>
        <v>Error?</v>
      </c>
    </row>
    <row r="2043" spans="1:4" x14ac:dyDescent="0.2">
      <c r="A2043" s="5">
        <v>1982</v>
      </c>
      <c r="B2043" s="138">
        <f>'Cap Outlay Deprec 26'!I16</f>
        <v>108103</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2709466</v>
      </c>
      <c r="C2051" s="2" t="s">
        <v>594</v>
      </c>
      <c r="D2051" s="2" t="str">
        <f t="shared" si="31"/>
        <v>Error?</v>
      </c>
    </row>
    <row r="2052" spans="1:4" x14ac:dyDescent="0.2">
      <c r="A2052" s="5">
        <v>1991</v>
      </c>
      <c r="B2052" s="138">
        <f>'Cap Outlay Deprec 26'!K10</f>
        <v>523778</v>
      </c>
      <c r="C2052" s="2" t="s">
        <v>594</v>
      </c>
      <c r="D2052" s="2" t="str">
        <f t="shared" si="31"/>
        <v>Error?</v>
      </c>
    </row>
    <row r="2053" spans="1:4" x14ac:dyDescent="0.2">
      <c r="A2053" s="5">
        <v>1992</v>
      </c>
      <c r="B2053" s="138">
        <f>'Cap Outlay Deprec 26'!K12</f>
        <v>1048387</v>
      </c>
      <c r="C2053" s="2" t="s">
        <v>594</v>
      </c>
      <c r="D2053" s="2" t="str">
        <f t="shared" si="31"/>
        <v>Error?</v>
      </c>
    </row>
    <row r="2054" spans="1:4" x14ac:dyDescent="0.2">
      <c r="A2054" s="5">
        <v>1993</v>
      </c>
      <c r="B2054" s="138">
        <f>'Cap Outlay Deprec 26'!K13</f>
        <v>1048211</v>
      </c>
      <c r="C2054" s="2" t="s">
        <v>594</v>
      </c>
      <c r="D2054" s="2" t="str">
        <f t="shared" si="31"/>
        <v>Error?</v>
      </c>
    </row>
    <row r="2055" spans="1:4" x14ac:dyDescent="0.2">
      <c r="A2055" s="5">
        <v>1994</v>
      </c>
      <c r="B2055" s="138">
        <f>'Cap Outlay Deprec 26'!K16</f>
        <v>5329842</v>
      </c>
      <c r="C2055" s="2" t="s">
        <v>594</v>
      </c>
      <c r="D2055" s="2" t="str">
        <f t="shared" si="31"/>
        <v>Error?</v>
      </c>
    </row>
    <row r="2056" spans="1:4" x14ac:dyDescent="0.2">
      <c r="A2056" s="5">
        <v>1995</v>
      </c>
      <c r="B2056" s="138">
        <f>'Cap Outlay Deprec 26'!L5</f>
        <v>7036</v>
      </c>
      <c r="C2056" s="2" t="s">
        <v>594</v>
      </c>
      <c r="D2056" s="2" t="str">
        <f t="shared" si="31"/>
        <v>Error?</v>
      </c>
    </row>
    <row r="2057" spans="1:4" x14ac:dyDescent="0.2">
      <c r="A2057" s="5">
        <v>1996</v>
      </c>
      <c r="B2057" s="138">
        <f>'Cap Outlay Deprec 26'!L8</f>
        <v>1114954</v>
      </c>
      <c r="C2057" s="2" t="s">
        <v>594</v>
      </c>
      <c r="D2057" s="2" t="str">
        <f t="shared" si="31"/>
        <v>Error?</v>
      </c>
    </row>
    <row r="2058" spans="1:4" x14ac:dyDescent="0.2">
      <c r="A2058" s="5">
        <v>1997</v>
      </c>
      <c r="B2058" s="138">
        <f>'Cap Outlay Deprec 26'!L10</f>
        <v>8131</v>
      </c>
      <c r="C2058" s="2" t="s">
        <v>594</v>
      </c>
      <c r="D2058" s="2" t="str">
        <f t="shared" si="31"/>
        <v>Error?</v>
      </c>
    </row>
    <row r="2059" spans="1:4" x14ac:dyDescent="0.2">
      <c r="A2059" s="5">
        <v>1998</v>
      </c>
      <c r="B2059" s="138">
        <f>'Cap Outlay Deprec 26'!L12</f>
        <v>0</v>
      </c>
      <c r="C2059" s="2" t="s">
        <v>594</v>
      </c>
      <c r="D2059" s="2" t="str">
        <f t="shared" si="31"/>
        <v>Error?</v>
      </c>
    </row>
    <row r="2060" spans="1:4" x14ac:dyDescent="0.2">
      <c r="A2060" s="5">
        <v>1999</v>
      </c>
      <c r="B2060" s="138">
        <f>'Cap Outlay Deprec 26'!L13</f>
        <v>179722</v>
      </c>
      <c r="C2060" s="2" t="s">
        <v>594</v>
      </c>
      <c r="D2060" s="2" t="str">
        <f t="shared" si="31"/>
        <v>Error?</v>
      </c>
    </row>
    <row r="2061" spans="1:4" x14ac:dyDescent="0.2">
      <c r="A2061" s="5">
        <v>2000</v>
      </c>
      <c r="B2061" s="138">
        <f>'Cap Outlay Deprec 26'!L16</f>
        <v>1309843</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0</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0</v>
      </c>
      <c r="C2088" s="2" t="s">
        <v>594</v>
      </c>
      <c r="D2088" s="2" t="str">
        <f t="shared" si="31"/>
        <v>Error?</v>
      </c>
    </row>
    <row r="2089" spans="1:4" x14ac:dyDescent="0.2">
      <c r="A2089" s="5">
        <v>2028</v>
      </c>
      <c r="B2089" s="138">
        <f>'Expenditures 15-22'!K92</f>
        <v>92540</v>
      </c>
      <c r="C2089" s="2" t="s">
        <v>594</v>
      </c>
      <c r="D2089" s="2" t="str">
        <f t="shared" si="31"/>
        <v>Error?</v>
      </c>
    </row>
    <row r="2090" spans="1:4" x14ac:dyDescent="0.2">
      <c r="A2090" s="10">
        <v>2029</v>
      </c>
      <c r="D2090" s="2" t="str">
        <f t="shared" si="31"/>
        <v>OK</v>
      </c>
    </row>
    <row r="2091" spans="1:4" x14ac:dyDescent="0.2">
      <c r="A2091" s="5">
        <v>2030</v>
      </c>
      <c r="B2091" s="138">
        <f>'Expenditures 15-22'!H137</f>
        <v>0</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0</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1030125</v>
      </c>
      <c r="C2551" s="2" t="s">
        <v>594</v>
      </c>
      <c r="D2551" s="2" t="str">
        <f t="shared" si="38"/>
        <v>Error?</v>
      </c>
    </row>
    <row r="2552" spans="1:4" x14ac:dyDescent="0.2">
      <c r="A2552" s="10">
        <v>2491</v>
      </c>
      <c r="D2552" s="2" t="str">
        <f t="shared" si="38"/>
        <v>OK</v>
      </c>
    </row>
    <row r="2553" spans="1:4" x14ac:dyDescent="0.2">
      <c r="A2553" s="5">
        <v>2492</v>
      </c>
      <c r="B2553" s="138">
        <f>'Acct Summary 7-8'!C6</f>
        <v>2520970</v>
      </c>
      <c r="C2553" s="2" t="s">
        <v>594</v>
      </c>
      <c r="D2553" s="2" t="str">
        <f t="shared" si="38"/>
        <v>Error?</v>
      </c>
    </row>
    <row r="2554" spans="1:4" x14ac:dyDescent="0.2">
      <c r="A2554" s="5">
        <v>2493</v>
      </c>
      <c r="B2554" s="138">
        <f>'Acct Summary 7-8'!C7</f>
        <v>449205</v>
      </c>
      <c r="C2554" s="2" t="s">
        <v>594</v>
      </c>
      <c r="D2554" s="2" t="str">
        <f t="shared" si="38"/>
        <v>Error?</v>
      </c>
    </row>
    <row r="2555" spans="1:4" x14ac:dyDescent="0.2">
      <c r="A2555" s="5">
        <v>2494</v>
      </c>
      <c r="B2555" s="138">
        <f>'Acct Summary 7-8'!C8</f>
        <v>4000300</v>
      </c>
      <c r="C2555" s="2" t="s">
        <v>594</v>
      </c>
      <c r="D2555" s="2" t="str">
        <f t="shared" si="38"/>
        <v>Error?</v>
      </c>
    </row>
    <row r="2556" spans="1:4" x14ac:dyDescent="0.2">
      <c r="A2556" s="5">
        <v>2495</v>
      </c>
      <c r="B2556" s="138">
        <f>'Acct Summary 7-8'!C12</f>
        <v>2610015</v>
      </c>
      <c r="C2556" s="2" t="s">
        <v>594</v>
      </c>
      <c r="D2556" s="2" t="str">
        <f t="shared" si="38"/>
        <v>Error?</v>
      </c>
    </row>
    <row r="2557" spans="1:4" x14ac:dyDescent="0.2">
      <c r="A2557" s="5">
        <v>2496</v>
      </c>
      <c r="B2557" s="138">
        <f>'Acct Summary 7-8'!C13</f>
        <v>1160617</v>
      </c>
      <c r="C2557" s="2" t="s">
        <v>594</v>
      </c>
      <c r="D2557" s="2" t="str">
        <f t="shared" si="38"/>
        <v>Error?</v>
      </c>
    </row>
    <row r="2558" spans="1:4" x14ac:dyDescent="0.2">
      <c r="A2558" s="5">
        <v>2497</v>
      </c>
      <c r="B2558" s="138">
        <f>'Acct Summary 7-8'!C14</f>
        <v>3695</v>
      </c>
      <c r="C2558" s="2" t="s">
        <v>594</v>
      </c>
      <c r="D2558" s="2" t="str">
        <f t="shared" si="38"/>
        <v>Error?</v>
      </c>
    </row>
    <row r="2559" spans="1:4" x14ac:dyDescent="0.2">
      <c r="A2559" s="5">
        <v>2498</v>
      </c>
      <c r="B2559" s="138">
        <f>'Acct Summary 7-8'!C15</f>
        <v>92540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3866867</v>
      </c>
      <c r="C2561" s="2" t="s">
        <v>594</v>
      </c>
      <c r="D2561" s="2" t="str">
        <f t="shared" si="39"/>
        <v>Error?</v>
      </c>
    </row>
    <row r="2562" spans="1:4" x14ac:dyDescent="0.2">
      <c r="A2562" s="5">
        <v>2501</v>
      </c>
      <c r="B2562" s="138">
        <f>'Acct Summary 7-8'!C20</f>
        <v>133433</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258699</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258699</v>
      </c>
      <c r="C2568" s="2" t="s">
        <v>594</v>
      </c>
      <c r="D2568" s="2" t="str">
        <f t="shared" si="39"/>
        <v>Error?</v>
      </c>
    </row>
    <row r="2569" spans="1:4" x14ac:dyDescent="0.2">
      <c r="A2569" s="5">
        <v>2508</v>
      </c>
      <c r="B2569" s="138">
        <f>'Acct Summary 7-8'!D13</f>
        <v>194121</v>
      </c>
      <c r="C2569" s="2" t="s">
        <v>594</v>
      </c>
      <c r="D2569" s="2" t="str">
        <f t="shared" si="39"/>
        <v>Error?</v>
      </c>
    </row>
    <row r="2570" spans="1:4" x14ac:dyDescent="0.2">
      <c r="A2570" s="5">
        <v>2509</v>
      </c>
      <c r="B2570" s="138">
        <f>'Acct Summary 7-8'!D14</f>
        <v>0</v>
      </c>
      <c r="C2570" s="2" t="s">
        <v>594</v>
      </c>
      <c r="D2570" s="2" t="str">
        <f t="shared" si="39"/>
        <v>Error?</v>
      </c>
    </row>
    <row r="2571" spans="1:4" x14ac:dyDescent="0.2">
      <c r="A2571" s="5">
        <v>2510</v>
      </c>
      <c r="B2571" s="138">
        <f>'Acct Summary 7-8'!D15</f>
        <v>0</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194121</v>
      </c>
      <c r="C2573" s="2" t="s">
        <v>594</v>
      </c>
      <c r="D2573" s="2" t="str">
        <f t="shared" si="39"/>
        <v>Error?</v>
      </c>
    </row>
    <row r="2574" spans="1:4" x14ac:dyDescent="0.2">
      <c r="A2574" s="5">
        <v>2513</v>
      </c>
      <c r="B2574" s="138">
        <f>'Acct Summary 7-8'!D20</f>
        <v>64578</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93193</v>
      </c>
      <c r="C2591" s="2" t="s">
        <v>594</v>
      </c>
      <c r="D2591" s="2" t="str">
        <f t="shared" si="39"/>
        <v>Error?</v>
      </c>
    </row>
    <row r="2592" spans="1:4" x14ac:dyDescent="0.2">
      <c r="A2592" s="10">
        <v>2531</v>
      </c>
      <c r="D2592" s="2" t="str">
        <f t="shared" si="39"/>
        <v>OK</v>
      </c>
    </row>
    <row r="2593" spans="1:4" x14ac:dyDescent="0.2">
      <c r="A2593" s="5">
        <v>2532</v>
      </c>
      <c r="B2593" s="138">
        <f>'Acct Summary 7-8'!F6</f>
        <v>365381</v>
      </c>
      <c r="C2593" s="2" t="s">
        <v>594</v>
      </c>
      <c r="D2593" s="2" t="str">
        <f t="shared" si="39"/>
        <v>Error?</v>
      </c>
    </row>
    <row r="2594" spans="1:4" x14ac:dyDescent="0.2">
      <c r="A2594" s="5">
        <v>2533</v>
      </c>
      <c r="B2594" s="138">
        <f>'Acct Summary 7-8'!F7</f>
        <v>0</v>
      </c>
      <c r="C2594" s="2" t="s">
        <v>594</v>
      </c>
      <c r="D2594" s="2" t="str">
        <f t="shared" si="39"/>
        <v>Error?</v>
      </c>
    </row>
    <row r="2595" spans="1:4" x14ac:dyDescent="0.2">
      <c r="A2595" s="5">
        <v>2534</v>
      </c>
      <c r="B2595" s="138">
        <f>'Acct Summary 7-8'!F8</f>
        <v>458574</v>
      </c>
      <c r="C2595" s="2" t="s">
        <v>594</v>
      </c>
      <c r="D2595" s="2" t="str">
        <f t="shared" si="39"/>
        <v>Error?</v>
      </c>
    </row>
    <row r="2596" spans="1:4" x14ac:dyDescent="0.2">
      <c r="A2596" s="5">
        <v>2535</v>
      </c>
      <c r="B2596" s="138">
        <f>'Acct Summary 7-8'!F13</f>
        <v>372315</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0</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372315</v>
      </c>
      <c r="C2600" s="2" t="s">
        <v>594</v>
      </c>
      <c r="D2600" s="2" t="str">
        <f t="shared" si="39"/>
        <v>Error?</v>
      </c>
    </row>
    <row r="2601" spans="1:4" x14ac:dyDescent="0.2">
      <c r="A2601" s="5">
        <v>2540</v>
      </c>
      <c r="B2601" s="138">
        <f>'Acct Summary 7-8'!F20</f>
        <v>86259</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176670</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0</v>
      </c>
      <c r="C2605" s="2" t="s">
        <v>594</v>
      </c>
      <c r="D2605" s="2" t="str">
        <f t="shared" si="39"/>
        <v>Error?</v>
      </c>
    </row>
    <row r="2606" spans="1:4" x14ac:dyDescent="0.2">
      <c r="A2606" s="5">
        <v>2545</v>
      </c>
      <c r="B2606" s="138">
        <f>'Acct Summary 7-8'!G8</f>
        <v>176670</v>
      </c>
      <c r="C2606" s="2" t="s">
        <v>594</v>
      </c>
      <c r="D2606" s="2" t="str">
        <f t="shared" si="39"/>
        <v>Error?</v>
      </c>
    </row>
    <row r="2607" spans="1:4" x14ac:dyDescent="0.2">
      <c r="A2607" s="5">
        <v>2546</v>
      </c>
      <c r="B2607" s="138">
        <f>'Acct Summary 7-8'!G12</f>
        <v>55140</v>
      </c>
      <c r="C2607" s="2" t="s">
        <v>594</v>
      </c>
      <c r="D2607" s="2" t="str">
        <f t="shared" si="39"/>
        <v>Error?</v>
      </c>
    </row>
    <row r="2608" spans="1:4" x14ac:dyDescent="0.2">
      <c r="A2608" s="5">
        <v>2547</v>
      </c>
      <c r="B2608" s="138">
        <f>'Acct Summary 7-8'!G13</f>
        <v>97426</v>
      </c>
      <c r="C2608" s="2" t="s">
        <v>594</v>
      </c>
      <c r="D2608" s="2" t="str">
        <f t="shared" si="39"/>
        <v>Error?</v>
      </c>
    </row>
    <row r="2609" spans="1:4" x14ac:dyDescent="0.2">
      <c r="A2609" s="5">
        <v>2548</v>
      </c>
      <c r="B2609" s="138">
        <f>'Acct Summary 7-8'!G14</f>
        <v>0</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152566</v>
      </c>
      <c r="C2612" s="2" t="s">
        <v>594</v>
      </c>
      <c r="D2612" s="2" t="str">
        <f t="shared" si="39"/>
        <v>Error?</v>
      </c>
    </row>
    <row r="2613" spans="1:4" x14ac:dyDescent="0.2">
      <c r="A2613" s="5">
        <v>2552</v>
      </c>
      <c r="B2613" s="138">
        <f>'Acct Summary 7-8'!G20</f>
        <v>24104</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0</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0</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0</v>
      </c>
      <c r="C2634" s="2" t="s">
        <v>594</v>
      </c>
      <c r="D2634" s="2" t="str">
        <f t="shared" si="40"/>
        <v>Error?</v>
      </c>
    </row>
    <row r="2635" spans="1:4" x14ac:dyDescent="0.2">
      <c r="A2635" s="5">
        <v>2574</v>
      </c>
      <c r="B2635" s="138">
        <f>'Acct Summary 7-8'!E17</f>
        <v>0</v>
      </c>
      <c r="C2635" s="2" t="s">
        <v>594</v>
      </c>
      <c r="D2635" s="2" t="str">
        <f t="shared" si="40"/>
        <v>Error?</v>
      </c>
    </row>
    <row r="2636" spans="1:4" x14ac:dyDescent="0.2">
      <c r="A2636" s="5">
        <v>2575</v>
      </c>
      <c r="B2636" s="138">
        <f>'Acct Summary 7-8'!E20</f>
        <v>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0</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0</v>
      </c>
      <c r="C2658" s="2" t="s">
        <v>594</v>
      </c>
      <c r="D2658" s="2" t="str">
        <f t="shared" si="40"/>
        <v>Error?</v>
      </c>
    </row>
    <row r="2659" spans="1:4" x14ac:dyDescent="0.2">
      <c r="A2659" s="5">
        <v>2598</v>
      </c>
      <c r="B2659" s="138">
        <f>'Acct Summary 7-8'!H13</f>
        <v>0</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0</v>
      </c>
      <c r="C2661" s="2" t="s">
        <v>594</v>
      </c>
      <c r="D2661" s="2" t="str">
        <f t="shared" si="40"/>
        <v>Error?</v>
      </c>
    </row>
    <row r="2662" spans="1:4" x14ac:dyDescent="0.2">
      <c r="A2662" s="5">
        <v>2601</v>
      </c>
      <c r="B2662" s="138">
        <f>'Acct Summary 7-8'!H20</f>
        <v>0</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0</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0</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0</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0</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228954</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228954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542183</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596999</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228954</v>
      </c>
      <c r="D2912" s="2" t="str">
        <f t="shared" si="44"/>
        <v>Error?</v>
      </c>
    </row>
    <row r="2913" spans="1:4" x14ac:dyDescent="0.2">
      <c r="A2913" s="5">
        <v>2852</v>
      </c>
      <c r="B2913" s="138">
        <f>'Assets-Liab 5-6'!I41</f>
        <v>228954</v>
      </c>
      <c r="C2913" s="2" t="s">
        <v>594</v>
      </c>
      <c r="D2913" s="2" t="str">
        <f t="shared" si="44"/>
        <v>Error?</v>
      </c>
    </row>
    <row r="2914" spans="1:4" x14ac:dyDescent="0.2">
      <c r="A2914" s="5">
        <v>2853</v>
      </c>
      <c r="B2914" s="138">
        <f>'Assets-Liab 5-6'!L33</f>
        <v>596999</v>
      </c>
      <c r="D2914" s="2" t="str">
        <f t="shared" si="44"/>
        <v>Error?</v>
      </c>
    </row>
    <row r="2915" spans="1:4" x14ac:dyDescent="0.2">
      <c r="A2915" s="10">
        <v>2854</v>
      </c>
      <c r="D2915" s="2" t="str">
        <f t="shared" si="44"/>
        <v>OK</v>
      </c>
    </row>
    <row r="2916" spans="1:4" x14ac:dyDescent="0.2">
      <c r="A2916" s="5">
        <v>2855</v>
      </c>
      <c r="B2916" s="138">
        <f>'Assets-Liab 5-6'!L34</f>
        <v>596999</v>
      </c>
      <c r="C2916" s="2" t="s">
        <v>594</v>
      </c>
      <c r="D2916" s="2" t="str">
        <f t="shared" si="44"/>
        <v>Error?</v>
      </c>
    </row>
    <row r="2917" spans="1:4" x14ac:dyDescent="0.2">
      <c r="A2917" s="5">
        <v>2856</v>
      </c>
      <c r="B2917" s="138">
        <f>'Assets-Liab 5-6'!L41</f>
        <v>596999</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0</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0</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0</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0</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0</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0</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53559</v>
      </c>
      <c r="D3055" s="2" t="str">
        <f t="shared" si="46"/>
        <v>Error?</v>
      </c>
    </row>
    <row r="3056" spans="1:4" x14ac:dyDescent="0.2">
      <c r="A3056" s="5">
        <v>2995</v>
      </c>
      <c r="B3056" s="138">
        <f>'Expenditures 15-22'!D10</f>
        <v>8553</v>
      </c>
      <c r="D3056" s="2" t="str">
        <f t="shared" si="46"/>
        <v>Error?</v>
      </c>
    </row>
    <row r="3057" spans="1:4" x14ac:dyDescent="0.2">
      <c r="A3057" s="5">
        <v>2996</v>
      </c>
      <c r="B3057" s="138">
        <f>'Expenditures 15-22'!E10</f>
        <v>52262</v>
      </c>
      <c r="D3057" s="2" t="str">
        <f t="shared" si="46"/>
        <v>Error?</v>
      </c>
    </row>
    <row r="3058" spans="1:4" x14ac:dyDescent="0.2">
      <c r="A3058" s="5">
        <v>2997</v>
      </c>
      <c r="B3058" s="138">
        <f>'Expenditures 15-22'!F10</f>
        <v>49206</v>
      </c>
      <c r="D3058" s="2" t="str">
        <f t="shared" si="46"/>
        <v>Error?</v>
      </c>
    </row>
    <row r="3059" spans="1:4" x14ac:dyDescent="0.2">
      <c r="A3059" s="5">
        <v>2998</v>
      </c>
      <c r="B3059" s="138">
        <f>'Expenditures 15-22'!G10</f>
        <v>26543</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190123</v>
      </c>
      <c r="C3062" s="2" t="s">
        <v>594</v>
      </c>
      <c r="D3062" s="2" t="str">
        <f t="shared" si="46"/>
        <v>Error?</v>
      </c>
    </row>
    <row r="3063" spans="1:4" x14ac:dyDescent="0.2">
      <c r="A3063" s="10">
        <v>3002</v>
      </c>
      <c r="D3063" s="2" t="str">
        <f t="shared" si="46"/>
        <v>OK</v>
      </c>
    </row>
    <row r="3064" spans="1:4" x14ac:dyDescent="0.2">
      <c r="A3064" s="5">
        <v>3003</v>
      </c>
      <c r="B3064" s="138">
        <f>'Expenditures 15-22'!D219</f>
        <v>7267</v>
      </c>
      <c r="D3064" s="2" t="str">
        <f t="shared" si="46"/>
        <v>Error?</v>
      </c>
    </row>
    <row r="3065" spans="1:4" x14ac:dyDescent="0.2">
      <c r="A3065" s="5">
        <v>3004</v>
      </c>
      <c r="B3065" s="138">
        <f>'Expenditures 15-22'!K219</f>
        <v>7267</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23430</v>
      </c>
      <c r="C3225" s="2" t="s">
        <v>594</v>
      </c>
      <c r="D3225" s="2" t="str">
        <f t="shared" si="49"/>
        <v>Error?</v>
      </c>
    </row>
    <row r="3226" spans="1:4" x14ac:dyDescent="0.2">
      <c r="A3226" s="5">
        <v>3165</v>
      </c>
      <c r="B3226" s="138">
        <f>'Acct Summary 7-8'!I8</f>
        <v>23430</v>
      </c>
      <c r="C3226" s="2" t="s">
        <v>594</v>
      </c>
      <c r="D3226" s="2" t="str">
        <f t="shared" si="49"/>
        <v>Error?</v>
      </c>
    </row>
    <row r="3227" spans="1:4" x14ac:dyDescent="0.2">
      <c r="A3227" s="5">
        <v>3166</v>
      </c>
      <c r="B3227" s="138">
        <f>'Acct Summary 7-8'!I20</f>
        <v>23430</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133433</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64578</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86259</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24104</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0</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23430</v>
      </c>
      <c r="C3320" s="2" t="s">
        <v>594</v>
      </c>
      <c r="D3320" s="2" t="str">
        <f t="shared" si="50"/>
        <v>Error?</v>
      </c>
    </row>
    <row r="3321" spans="1:4" x14ac:dyDescent="0.2">
      <c r="A3321" s="5">
        <v>3260</v>
      </c>
      <c r="B3321" s="138">
        <f>'Acct Summary 7-8'!I79</f>
        <v>205524</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228954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328203</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58181</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4309</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703</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391396</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18185</v>
      </c>
      <c r="D3387" s="2" t="str">
        <f t="shared" si="51"/>
        <v>Error?</v>
      </c>
    </row>
    <row r="3388" spans="1:4" x14ac:dyDescent="0.2">
      <c r="A3388" s="5">
        <v>3327</v>
      </c>
      <c r="B3388" s="138">
        <f>'Expenditures 15-22'!D217</f>
        <v>18569</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18185</v>
      </c>
      <c r="C3390" s="2" t="s">
        <v>594</v>
      </c>
      <c r="D3390" s="2" t="str">
        <f t="shared" si="51"/>
        <v>Error?</v>
      </c>
    </row>
    <row r="3391" spans="1:4" x14ac:dyDescent="0.2">
      <c r="A3391" s="5">
        <v>3330</v>
      </c>
      <c r="B3391" s="138">
        <f>'Expenditures 15-22'!K217</f>
        <v>18569</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28560</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1261</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0</v>
      </c>
      <c r="D3417" s="2" t="str">
        <f t="shared" si="52"/>
        <v>Error?</v>
      </c>
    </row>
    <row r="3418" spans="1:4" x14ac:dyDescent="0.2">
      <c r="A3418" s="10">
        <v>3357</v>
      </c>
      <c r="D3418" s="2" t="str">
        <f t="shared" si="52"/>
        <v>OK</v>
      </c>
    </row>
    <row r="3419" spans="1:4" x14ac:dyDescent="0.2">
      <c r="A3419" s="5">
        <v>3358</v>
      </c>
      <c r="B3419" s="138">
        <f>'Assets-Liab 5-6'!F4</f>
        <v>16044</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156</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0</v>
      </c>
      <c r="D3425" s="2" t="str">
        <f t="shared" si="52"/>
        <v>Error?</v>
      </c>
    </row>
    <row r="3426" spans="1:4" x14ac:dyDescent="0.2">
      <c r="A3426" s="10">
        <v>3365</v>
      </c>
      <c r="D3426" s="2" t="str">
        <f t="shared" si="52"/>
        <v>OK</v>
      </c>
    </row>
    <row r="3427" spans="1:4" x14ac:dyDescent="0.2">
      <c r="A3427" s="5">
        <v>3366</v>
      </c>
      <c r="B3427" s="138">
        <f>'Assets-Liab 5-6'!I4</f>
        <v>0</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54816</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75316</v>
      </c>
      <c r="C3446" s="2" t="s">
        <v>594</v>
      </c>
      <c r="D3446" s="2" t="str">
        <f t="shared" si="52"/>
        <v>Error?</v>
      </c>
    </row>
    <row r="3447" spans="1:4" x14ac:dyDescent="0.2">
      <c r="A3447" s="5">
        <v>3386</v>
      </c>
      <c r="B3447" s="138">
        <f>'Tax Sched 23'!D16</f>
        <v>75316</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75001</v>
      </c>
      <c r="C3449" s="2" t="s">
        <v>594</v>
      </c>
      <c r="D3449" s="2" t="str">
        <f t="shared" si="52"/>
        <v>Error?</v>
      </c>
    </row>
    <row r="3450" spans="1:4" x14ac:dyDescent="0.2">
      <c r="A3450" s="5">
        <v>3389</v>
      </c>
      <c r="B3450" s="138">
        <f>'Tax Sched 23'!E16</f>
        <v>75001</v>
      </c>
      <c r="D3450" s="2" t="str">
        <f t="shared" si="52"/>
        <v>Error?</v>
      </c>
    </row>
    <row r="3451" spans="1:4" x14ac:dyDescent="0.2">
      <c r="A3451" s="5">
        <v>3390</v>
      </c>
      <c r="B3451" s="138">
        <f>'Cap Outlay Deprec 26'!C15</f>
        <v>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0</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55241</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55241</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55241</v>
      </c>
      <c r="D3567" s="2" t="str">
        <f t="shared" si="54"/>
        <v>Error?</v>
      </c>
    </row>
    <row r="3568" spans="1:4" x14ac:dyDescent="0.2">
      <c r="A3568" s="5">
        <v>3507</v>
      </c>
      <c r="B3568" s="138">
        <f>'Assets-Liab 5-6'!K41</f>
        <v>55241</v>
      </c>
      <c r="C3568" s="2" t="s">
        <v>594</v>
      </c>
      <c r="D3568" s="2" t="str">
        <f t="shared" si="54"/>
        <v>Error?</v>
      </c>
    </row>
    <row r="3569" spans="1:4" x14ac:dyDescent="0.2">
      <c r="A3569" s="5">
        <v>3508</v>
      </c>
      <c r="B3569" s="138">
        <f>'Acct Summary 7-8'!K4</f>
        <v>23002</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23002</v>
      </c>
      <c r="C3571" s="2" t="s">
        <v>594</v>
      </c>
      <c r="D3571" s="2" t="str">
        <f t="shared" si="54"/>
        <v>Error?</v>
      </c>
    </row>
    <row r="3572" spans="1:4" x14ac:dyDescent="0.2">
      <c r="A3572" s="5">
        <v>3511</v>
      </c>
      <c r="B3572" s="138">
        <f>'Acct Summary 7-8'!K13</f>
        <v>2729</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2729</v>
      </c>
      <c r="C3575" s="2" t="s">
        <v>594</v>
      </c>
      <c r="D3575" s="2" t="str">
        <f t="shared" si="54"/>
        <v>Error?</v>
      </c>
    </row>
    <row r="3576" spans="1:4" x14ac:dyDescent="0.2">
      <c r="A3576" s="5">
        <v>3515</v>
      </c>
      <c r="B3576" s="138">
        <f>'Acct Summary 7-8'!K20</f>
        <v>20273</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20273</v>
      </c>
      <c r="C3588" s="2" t="s">
        <v>594</v>
      </c>
      <c r="D3588" s="2" t="str">
        <f t="shared" si="55"/>
        <v>Error?</v>
      </c>
    </row>
    <row r="3589" spans="1:4" x14ac:dyDescent="0.2">
      <c r="A3589" s="5">
        <v>3528</v>
      </c>
      <c r="B3589" s="138">
        <f>'Acct Summary 7-8'!K79</f>
        <v>34968</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55241</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963</v>
      </c>
      <c r="D3631" s="2" t="str">
        <f t="shared" si="55"/>
        <v>Error?</v>
      </c>
    </row>
    <row r="3632" spans="1:4" x14ac:dyDescent="0.2">
      <c r="A3632" s="5">
        <v>3571</v>
      </c>
      <c r="B3632" s="138">
        <f>'Expenditures 15-22'!E349</f>
        <v>0</v>
      </c>
      <c r="D3632" s="2" t="str">
        <f t="shared" si="55"/>
        <v>Error?</v>
      </c>
    </row>
    <row r="3633" spans="1:4" x14ac:dyDescent="0.2">
      <c r="A3633" s="5">
        <v>3572</v>
      </c>
      <c r="B3633" s="138">
        <f>'Expenditures 15-22'!E350</f>
        <v>963</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963</v>
      </c>
      <c r="C3635" s="2" t="s">
        <v>594</v>
      </c>
      <c r="D3635" s="2" t="str">
        <f t="shared" si="55"/>
        <v>Error?</v>
      </c>
    </row>
    <row r="3636" spans="1:4" x14ac:dyDescent="0.2">
      <c r="A3636" s="5">
        <v>3575</v>
      </c>
      <c r="B3636" s="138">
        <f>'Expenditures 15-22'!E367</f>
        <v>963</v>
      </c>
      <c r="C3636" s="2" t="s">
        <v>594</v>
      </c>
      <c r="D3636" s="2" t="str">
        <f t="shared" si="55"/>
        <v>Error?</v>
      </c>
    </row>
    <row r="3637" spans="1:4" x14ac:dyDescent="0.2">
      <c r="A3637" s="10">
        <v>3576</v>
      </c>
      <c r="D3637" s="2" t="str">
        <f t="shared" si="55"/>
        <v>OK</v>
      </c>
    </row>
    <row r="3638" spans="1:4" x14ac:dyDescent="0.2">
      <c r="A3638" s="5">
        <v>3577</v>
      </c>
      <c r="B3638" s="138">
        <f>'Expenditures 15-22'!F348</f>
        <v>1766</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1766</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1766</v>
      </c>
      <c r="C3642" s="2" t="s">
        <v>594</v>
      </c>
      <c r="D3642" s="2" t="str">
        <f t="shared" si="55"/>
        <v>Error?</v>
      </c>
    </row>
    <row r="3643" spans="1:4" x14ac:dyDescent="0.2">
      <c r="A3643" s="5">
        <v>3582</v>
      </c>
      <c r="B3643" s="138">
        <f>'Expenditures 15-22'!F367</f>
        <v>1766</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2729</v>
      </c>
      <c r="C3668" s="2" t="s">
        <v>594</v>
      </c>
      <c r="D3668" s="2" t="str">
        <f t="shared" si="56"/>
        <v>Error?</v>
      </c>
    </row>
    <row r="3669" spans="1:4" x14ac:dyDescent="0.2">
      <c r="A3669" s="5">
        <v>3608</v>
      </c>
      <c r="B3669" s="138">
        <f>'Expenditures 15-22'!K349</f>
        <v>0</v>
      </c>
      <c r="C3669" s="2" t="s">
        <v>594</v>
      </c>
      <c r="D3669" s="2" t="str">
        <f t="shared" si="56"/>
        <v>Error?</v>
      </c>
    </row>
    <row r="3670" spans="1:4" x14ac:dyDescent="0.2">
      <c r="A3670" s="5">
        <v>3609</v>
      </c>
      <c r="B3670" s="138">
        <f>'Expenditures 15-22'!K350</f>
        <v>2729</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2729</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2729</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20273</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22861</v>
      </c>
      <c r="C3725" s="2" t="s">
        <v>594</v>
      </c>
      <c r="D3725" s="2" t="str">
        <f t="shared" si="57"/>
        <v>Error?</v>
      </c>
    </row>
    <row r="3726" spans="1:4" x14ac:dyDescent="0.2">
      <c r="A3726" s="5">
        <v>3665</v>
      </c>
      <c r="B3726" s="138">
        <f>'Tax Sched 23'!D13</f>
        <v>22861</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24554</v>
      </c>
      <c r="C3728" s="2" t="s">
        <v>594</v>
      </c>
      <c r="D3728" s="2" t="str">
        <f t="shared" si="57"/>
        <v>Error?</v>
      </c>
    </row>
    <row r="3729" spans="1:4" x14ac:dyDescent="0.2">
      <c r="A3729" s="5">
        <v>3668</v>
      </c>
      <c r="B3729" s="138">
        <f>'Tax Sched 23'!E13</f>
        <v>24554</v>
      </c>
      <c r="D3729" s="2" t="str">
        <f t="shared" si="57"/>
        <v>Error?</v>
      </c>
    </row>
    <row r="3730" spans="1:4" x14ac:dyDescent="0.2">
      <c r="A3730" s="5">
        <v>3669</v>
      </c>
      <c r="B3730" s="138">
        <f>'ICR Computation 30'!E10</f>
        <v>183622</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1642402</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5642702</v>
      </c>
      <c r="C4122" s="2" t="s">
        <v>594</v>
      </c>
      <c r="D4122" s="2" t="str">
        <f t="shared" si="63"/>
        <v>Error?</v>
      </c>
    </row>
    <row r="4123" spans="1:4" x14ac:dyDescent="0.2">
      <c r="A4123" s="5">
        <v>4062</v>
      </c>
      <c r="B4123" s="138">
        <f>'Acct Summary 7-8'!D10</f>
        <v>258699</v>
      </c>
      <c r="C4123" s="2" t="s">
        <v>594</v>
      </c>
      <c r="D4123" s="2" t="str">
        <f t="shared" si="63"/>
        <v>Error?</v>
      </c>
    </row>
    <row r="4124" spans="1:4" x14ac:dyDescent="0.2">
      <c r="A4124" s="5">
        <v>4063</v>
      </c>
      <c r="B4124" s="138">
        <f>'Acct Summary 7-8'!E10</f>
        <v>0</v>
      </c>
      <c r="C4124" s="2" t="s">
        <v>594</v>
      </c>
      <c r="D4124" s="2" t="str">
        <f t="shared" si="63"/>
        <v>Error?</v>
      </c>
    </row>
    <row r="4125" spans="1:4" x14ac:dyDescent="0.2">
      <c r="A4125" s="5">
        <v>4064</v>
      </c>
      <c r="B4125" s="138">
        <f>'Acct Summary 7-8'!F10</f>
        <v>458574</v>
      </c>
      <c r="C4125" s="2" t="s">
        <v>594</v>
      </c>
      <c r="D4125" s="2" t="str">
        <f t="shared" si="63"/>
        <v>Error?</v>
      </c>
    </row>
    <row r="4126" spans="1:4" x14ac:dyDescent="0.2">
      <c r="A4126" s="5">
        <v>4065</v>
      </c>
      <c r="B4126" s="138">
        <f>'Acct Summary 7-8'!G10</f>
        <v>176670</v>
      </c>
      <c r="C4126" s="2" t="s">
        <v>594</v>
      </c>
      <c r="D4126" s="2" t="str">
        <f t="shared" si="63"/>
        <v>Error?</v>
      </c>
    </row>
    <row r="4127" spans="1:4" x14ac:dyDescent="0.2">
      <c r="A4127" s="5">
        <v>4066</v>
      </c>
      <c r="B4127" s="138">
        <f>'Acct Summary 7-8'!H10</f>
        <v>0</v>
      </c>
      <c r="C4127" s="2" t="s">
        <v>594</v>
      </c>
      <c r="D4127" s="2" t="str">
        <f t="shared" si="63"/>
        <v>Error?</v>
      </c>
    </row>
    <row r="4128" spans="1:4" x14ac:dyDescent="0.2">
      <c r="A4128" s="5">
        <v>4067</v>
      </c>
      <c r="B4128" s="138">
        <f>'Acct Summary 7-8'!I10</f>
        <v>23430</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23002</v>
      </c>
      <c r="C4130" s="2" t="s">
        <v>594</v>
      </c>
      <c r="D4130" s="2" t="str">
        <f t="shared" si="63"/>
        <v>Error?</v>
      </c>
    </row>
    <row r="4131" spans="1:4" x14ac:dyDescent="0.2">
      <c r="A4131" s="5">
        <v>4070</v>
      </c>
      <c r="B4131" s="138">
        <f>'Acct Summary 7-8'!C18</f>
        <v>1642402</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5509269</v>
      </c>
      <c r="C4136" s="2" t="s">
        <v>594</v>
      </c>
      <c r="D4136" s="2" t="str">
        <f t="shared" si="63"/>
        <v>Error?</v>
      </c>
    </row>
    <row r="4137" spans="1:4" x14ac:dyDescent="0.2">
      <c r="A4137" s="5">
        <v>4076</v>
      </c>
      <c r="B4137" s="138">
        <f>'Acct Summary 7-8'!D19</f>
        <v>194121</v>
      </c>
      <c r="C4137" s="2" t="s">
        <v>594</v>
      </c>
      <c r="D4137" s="2" t="str">
        <f t="shared" si="63"/>
        <v>Error?</v>
      </c>
    </row>
    <row r="4138" spans="1:4" x14ac:dyDescent="0.2">
      <c r="A4138" s="5">
        <v>4077</v>
      </c>
      <c r="B4138" s="138">
        <f>'Acct Summary 7-8'!E19</f>
        <v>0</v>
      </c>
      <c r="C4138" s="2" t="s">
        <v>594</v>
      </c>
      <c r="D4138" s="2" t="str">
        <f t="shared" si="63"/>
        <v>Error?</v>
      </c>
    </row>
    <row r="4139" spans="1:4" x14ac:dyDescent="0.2">
      <c r="A4139" s="5">
        <v>4078</v>
      </c>
      <c r="B4139" s="138">
        <f>'Acct Summary 7-8'!F19</f>
        <v>372315</v>
      </c>
      <c r="C4139" s="2" t="s">
        <v>594</v>
      </c>
      <c r="D4139" s="2" t="str">
        <f t="shared" si="63"/>
        <v>Error?</v>
      </c>
    </row>
    <row r="4140" spans="1:4" x14ac:dyDescent="0.2">
      <c r="A4140" s="5">
        <v>4079</v>
      </c>
      <c r="B4140" s="138">
        <f>'Acct Summary 7-8'!G19</f>
        <v>152566</v>
      </c>
      <c r="C4140" s="2" t="s">
        <v>594</v>
      </c>
      <c r="D4140" s="2" t="str">
        <f t="shared" si="63"/>
        <v>Error?</v>
      </c>
    </row>
    <row r="4141" spans="1:4" x14ac:dyDescent="0.2">
      <c r="A4141" s="5">
        <v>4080</v>
      </c>
      <c r="B4141" s="138">
        <f>'Acct Summary 7-8'!H19</f>
        <v>0</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2729</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0</v>
      </c>
      <c r="C4171" s="2" t="s">
        <v>594</v>
      </c>
      <c r="D4171" s="2" t="str">
        <f t="shared" si="64"/>
        <v>Error?</v>
      </c>
    </row>
    <row r="4172" spans="1:4" x14ac:dyDescent="0.2">
      <c r="A4172" s="5">
        <v>4111</v>
      </c>
      <c r="B4172" s="138">
        <f>'Short-Term Long-Term Debt 24'!J49</f>
        <v>0</v>
      </c>
      <c r="C4172" s="2" t="s">
        <v>594</v>
      </c>
      <c r="D4172" s="2" t="str">
        <f t="shared" si="64"/>
        <v>Error?</v>
      </c>
    </row>
    <row r="4173" spans="1:4" x14ac:dyDescent="0.2">
      <c r="A4173" s="5">
        <v>4112</v>
      </c>
      <c r="B4173" s="138">
        <f>'Short-Term Long-Term Debt 24'!H49</f>
        <v>0</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1840</v>
      </c>
      <c r="C4265" s="2" t="s">
        <v>594</v>
      </c>
      <c r="D4265" s="2" t="str">
        <f t="shared" si="65"/>
        <v>Error?</v>
      </c>
      <c r="E4265" s="128"/>
    </row>
    <row r="4266" spans="1:5" x14ac:dyDescent="0.2">
      <c r="A4266" s="12">
        <v>4205</v>
      </c>
      <c r="B4266" s="138">
        <f>('FP Info 3'!F10)*100000</f>
        <v>500</v>
      </c>
      <c r="C4266" s="2" t="s">
        <v>594</v>
      </c>
      <c r="D4266" s="2" t="str">
        <f t="shared" si="65"/>
        <v>Error?</v>
      </c>
      <c r="E4266" s="128"/>
    </row>
    <row r="4267" spans="1:5" x14ac:dyDescent="0.2">
      <c r="A4267" s="12">
        <v>4206</v>
      </c>
      <c r="B4267" s="138">
        <f>('FP Info 3'!H10)*100000</f>
        <v>200</v>
      </c>
      <c r="C4267" s="2" t="s">
        <v>594</v>
      </c>
      <c r="D4267" s="2" t="str">
        <f t="shared" si="65"/>
        <v>Error?</v>
      </c>
      <c r="E4267" s="128"/>
    </row>
    <row r="4268" spans="1:5" x14ac:dyDescent="0.2">
      <c r="A4268" s="12">
        <v>4207</v>
      </c>
      <c r="B4268" s="138">
        <f>('FP Info 3'!J10)*100000</f>
        <v>2540</v>
      </c>
      <c r="C4268" s="2" t="s">
        <v>594</v>
      </c>
      <c r="D4268" s="2" t="str">
        <f t="shared" si="65"/>
        <v>Error?</v>
      </c>
    </row>
    <row r="4269" spans="1:5" x14ac:dyDescent="0.2">
      <c r="A4269" s="12">
        <v>4208</v>
      </c>
      <c r="B4269" s="138">
        <f>'FP Info 3'!J16</f>
        <v>2534322</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3386</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21325</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23729</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5000</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3148</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20851</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49927452</v>
      </c>
      <c r="D4995" s="2" t="str">
        <f t="shared" si="77"/>
        <v>Error?</v>
      </c>
    </row>
    <row r="4996" spans="1:4" x14ac:dyDescent="0.2">
      <c r="A4996" s="12">
        <v>4935</v>
      </c>
      <c r="B4996" s="138">
        <f>'FP Info 3'!H31</f>
        <v>6889988.3760000002</v>
      </c>
      <c r="D4996" s="2" t="str">
        <f t="shared" si="77"/>
        <v>Error?</v>
      </c>
    </row>
    <row r="4997" spans="1:4" x14ac:dyDescent="0.2">
      <c r="A4997" s="12">
        <v>4936</v>
      </c>
      <c r="B4997" s="138">
        <f>'FP Info 3'!H37</f>
        <v>0</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841224</v>
      </c>
      <c r="D5061" s="2" t="str">
        <f t="shared" si="78"/>
        <v>Error?</v>
      </c>
    </row>
    <row r="5062" spans="1:4" x14ac:dyDescent="0.2">
      <c r="A5062" s="10">
        <v>5001</v>
      </c>
      <c r="D5062" s="2" t="str">
        <f t="shared" si="78"/>
        <v>OK</v>
      </c>
    </row>
    <row r="5063" spans="1:4" x14ac:dyDescent="0.2">
      <c r="A5063" s="5">
        <v>5002</v>
      </c>
      <c r="B5063" s="138">
        <f>'Revenues 9-14'!C7</f>
        <v>18291</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859515</v>
      </c>
      <c r="C5066" s="2" t="s">
        <v>594</v>
      </c>
      <c r="D5066" s="2" t="str">
        <f t="shared" si="78"/>
        <v>Error?</v>
      </c>
    </row>
    <row r="5067" spans="1:4" x14ac:dyDescent="0.2">
      <c r="A5067" s="5">
        <v>5006</v>
      </c>
      <c r="B5067" s="138">
        <f>'Revenues 9-14'!C14</f>
        <v>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53973</v>
      </c>
      <c r="D5069" s="2" t="str">
        <f t="shared" si="78"/>
        <v>Error?</v>
      </c>
    </row>
    <row r="5070" spans="1:4" x14ac:dyDescent="0.2">
      <c r="A5070" s="5">
        <v>5009</v>
      </c>
      <c r="B5070" s="138">
        <f>'Revenues 9-14'!C17</f>
        <v>0</v>
      </c>
      <c r="D5070" s="2" t="str">
        <f t="shared" si="78"/>
        <v>Error?</v>
      </c>
    </row>
    <row r="5071" spans="1:4" x14ac:dyDescent="0.2">
      <c r="A5071" s="5">
        <v>5010</v>
      </c>
      <c r="B5071" s="138">
        <f>'Revenues 9-14'!C18</f>
        <v>53973</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3983</v>
      </c>
      <c r="D5088" s="2" t="str">
        <f t="shared" si="78"/>
        <v>Error?</v>
      </c>
    </row>
    <row r="5089" spans="1:4" x14ac:dyDescent="0.2">
      <c r="A5089" s="5">
        <v>5028</v>
      </c>
      <c r="B5089" s="138">
        <f>'Revenues 9-14'!C66</f>
        <v>0</v>
      </c>
      <c r="D5089" s="2" t="str">
        <f t="shared" si="78"/>
        <v>Error?</v>
      </c>
    </row>
    <row r="5090" spans="1:4" x14ac:dyDescent="0.2">
      <c r="A5090" s="5">
        <v>5029</v>
      </c>
      <c r="B5090" s="138">
        <f>'Revenues 9-14'!C67</f>
        <v>3983</v>
      </c>
      <c r="C5090" s="2" t="s">
        <v>594</v>
      </c>
      <c r="D5090" s="2" t="str">
        <f t="shared" si="78"/>
        <v>Error?</v>
      </c>
    </row>
    <row r="5091" spans="1:4" x14ac:dyDescent="0.2">
      <c r="A5091" s="5">
        <v>5030</v>
      </c>
      <c r="B5091" s="138">
        <f>'Revenues 9-14'!C70</f>
        <v>15164</v>
      </c>
      <c r="D5091" s="2" t="str">
        <f t="shared" si="78"/>
        <v>Error?</v>
      </c>
    </row>
    <row r="5092" spans="1:4" x14ac:dyDescent="0.2">
      <c r="A5092" s="5">
        <v>5031</v>
      </c>
      <c r="B5092" s="138">
        <f>'Revenues 9-14'!C71</f>
        <v>0</v>
      </c>
      <c r="D5092" s="2" t="str">
        <f t="shared" si="78"/>
        <v>Error?</v>
      </c>
    </row>
    <row r="5093" spans="1:4" x14ac:dyDescent="0.2">
      <c r="A5093" s="5">
        <v>5032</v>
      </c>
      <c r="B5093" s="138">
        <f>'Revenues 9-14'!C72</f>
        <v>0</v>
      </c>
      <c r="D5093" s="2" t="str">
        <f t="shared" si="78"/>
        <v>Error?</v>
      </c>
    </row>
    <row r="5094" spans="1:4" x14ac:dyDescent="0.2">
      <c r="A5094" s="5">
        <v>5033</v>
      </c>
      <c r="B5094" s="138">
        <f>'Revenues 9-14'!C73</f>
        <v>7402</v>
      </c>
      <c r="D5094" s="2" t="str">
        <f t="shared" si="78"/>
        <v>Error?</v>
      </c>
    </row>
    <row r="5095" spans="1:4" x14ac:dyDescent="0.2">
      <c r="A5095" s="5">
        <v>5034</v>
      </c>
      <c r="B5095" s="138">
        <f>'Revenues 9-14'!C74</f>
        <v>12619</v>
      </c>
      <c r="D5095" s="2" t="str">
        <f t="shared" si="78"/>
        <v>Error?</v>
      </c>
    </row>
    <row r="5096" spans="1:4" x14ac:dyDescent="0.2">
      <c r="A5096" s="5">
        <v>5035</v>
      </c>
      <c r="B5096" s="138">
        <f>'Revenues 9-14'!C75</f>
        <v>59138</v>
      </c>
      <c r="C5096" s="2" t="s">
        <v>594</v>
      </c>
      <c r="D5096" s="2" t="str">
        <f t="shared" si="78"/>
        <v>Error?</v>
      </c>
    </row>
    <row r="5097" spans="1:4" x14ac:dyDescent="0.2">
      <c r="A5097" s="5">
        <v>5036</v>
      </c>
      <c r="B5097" s="138">
        <f>'Revenues 9-14'!C77</f>
        <v>10805</v>
      </c>
      <c r="D5097" s="2" t="str">
        <f t="shared" si="78"/>
        <v>Error?</v>
      </c>
    </row>
    <row r="5098" spans="1:4" x14ac:dyDescent="0.2">
      <c r="A5098" s="5">
        <v>5037</v>
      </c>
      <c r="B5098" s="138">
        <f>'Revenues 9-14'!C78</f>
        <v>0</v>
      </c>
      <c r="D5098" s="2" t="str">
        <f t="shared" si="78"/>
        <v>Error?</v>
      </c>
    </row>
    <row r="5099" spans="1:4" x14ac:dyDescent="0.2">
      <c r="A5099" s="5">
        <v>5038</v>
      </c>
      <c r="B5099" s="138">
        <f>'Revenues 9-14'!C79</f>
        <v>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10805</v>
      </c>
      <c r="C5102" s="2" t="s">
        <v>594</v>
      </c>
      <c r="D5102" s="2" t="str">
        <f t="shared" si="78"/>
        <v>Error?</v>
      </c>
    </row>
    <row r="5103" spans="1:4" x14ac:dyDescent="0.2">
      <c r="A5103" s="5">
        <v>5042</v>
      </c>
      <c r="B5103" s="138">
        <f>'Revenues 9-14'!C84</f>
        <v>10340</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10340</v>
      </c>
      <c r="C5112" s="2" t="s">
        <v>594</v>
      </c>
      <c r="D5112" s="2" t="str">
        <f t="shared" si="78"/>
        <v>Error?</v>
      </c>
    </row>
    <row r="5113" spans="1:4" x14ac:dyDescent="0.2">
      <c r="A5113" s="5">
        <v>5052</v>
      </c>
      <c r="B5113" s="138">
        <f>'Revenues 9-14'!C95</f>
        <v>6000</v>
      </c>
      <c r="D5113" s="2" t="str">
        <f t="shared" si="78"/>
        <v>Error?</v>
      </c>
    </row>
    <row r="5114" spans="1:4" x14ac:dyDescent="0.2">
      <c r="A5114" s="5">
        <v>5053</v>
      </c>
      <c r="B5114" s="138">
        <f>'Revenues 9-14'!C96</f>
        <v>3400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4809</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0</v>
      </c>
      <c r="D5118" s="2" t="str">
        <f t="shared" si="78"/>
        <v>Error?</v>
      </c>
    </row>
    <row r="5119" spans="1:4" x14ac:dyDescent="0.2">
      <c r="A5119" s="5">
        <v>5058</v>
      </c>
      <c r="B5119" s="138">
        <f>'Revenues 9-14'!C107</f>
        <v>16812</v>
      </c>
      <c r="D5119" s="2" t="str">
        <f t="shared" ref="D5119:D5182" si="79">IF(ISBLANK(B5119),"OK",IF(A5119-B5119=0,"OK","Error?"))</f>
        <v>Error?</v>
      </c>
    </row>
    <row r="5120" spans="1:4" x14ac:dyDescent="0.2">
      <c r="A5120" s="5">
        <v>5059</v>
      </c>
      <c r="B5120" s="138">
        <f>'Revenues 9-14'!C108</f>
        <v>32371</v>
      </c>
      <c r="C5120" s="2" t="s">
        <v>594</v>
      </c>
      <c r="D5120" s="2" t="str">
        <f t="shared" si="79"/>
        <v>Error?</v>
      </c>
    </row>
    <row r="5121" spans="1:4" x14ac:dyDescent="0.2">
      <c r="A5121" s="5">
        <v>5060</v>
      </c>
      <c r="B5121" s="138">
        <f>'Revenues 9-14'!C109</f>
        <v>1030125</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2128859</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2128859</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33481</v>
      </c>
      <c r="D5134" s="2" t="str">
        <f t="shared" si="79"/>
        <v>Error?</v>
      </c>
    </row>
    <row r="5135" spans="1:4" x14ac:dyDescent="0.2">
      <c r="A5135" s="5">
        <v>5074</v>
      </c>
      <c r="B5135" s="138">
        <f>'Revenues 9-14'!C126</f>
        <v>40029</v>
      </c>
      <c r="D5135" s="2" t="str">
        <f t="shared" si="79"/>
        <v>Error?</v>
      </c>
    </row>
    <row r="5136" spans="1:4" x14ac:dyDescent="0.2">
      <c r="A5136" s="10">
        <v>5075</v>
      </c>
      <c r="D5136" s="2" t="str">
        <f t="shared" si="79"/>
        <v>OK</v>
      </c>
    </row>
    <row r="5137" spans="1:4" x14ac:dyDescent="0.2">
      <c r="A5137" s="5">
        <v>5076</v>
      </c>
      <c r="B5137" s="138">
        <f>'Revenues 9-14'!C127</f>
        <v>48315</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121825</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13765</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16940</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2295</v>
      </c>
      <c r="D5167" s="2" t="str">
        <f t="shared" si="79"/>
        <v>Error?</v>
      </c>
    </row>
    <row r="5168" spans="1:4" x14ac:dyDescent="0.2">
      <c r="A5168" s="5">
        <v>5107</v>
      </c>
      <c r="B5168" s="138">
        <f>'Revenues 9-14'!C147</f>
        <v>8194</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239709</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392111</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2520970</v>
      </c>
      <c r="C5223" s="2" t="s">
        <v>594</v>
      </c>
      <c r="D5223" s="2" t="str">
        <f t="shared" si="80"/>
        <v>Error?</v>
      </c>
    </row>
    <row r="5224" spans="1:4" x14ac:dyDescent="0.2">
      <c r="A5224" s="5">
        <v>5163</v>
      </c>
      <c r="B5224" s="138">
        <f>'Revenues 9-14'!C176</f>
        <v>1368</v>
      </c>
      <c r="D5224" s="2" t="str">
        <f t="shared" si="80"/>
        <v>Error?</v>
      </c>
    </row>
    <row r="5225" spans="1:4" x14ac:dyDescent="0.2">
      <c r="A5225" s="5">
        <v>5164</v>
      </c>
      <c r="B5225" s="138">
        <f>'Revenues 9-14'!C178</f>
        <v>1368</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114250</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51430</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165680</v>
      </c>
      <c r="C5246" s="2" t="s">
        <v>594</v>
      </c>
      <c r="D5246" s="2" t="str">
        <f t="shared" si="80"/>
        <v>Error?</v>
      </c>
    </row>
    <row r="5247" spans="1:4" x14ac:dyDescent="0.2">
      <c r="A5247" s="5">
        <v>5186</v>
      </c>
      <c r="B5247" s="138">
        <f>'Revenues 9-14'!C203</f>
        <v>212796</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212796</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70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70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447837</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449205</v>
      </c>
      <c r="C5326" s="2" t="s">
        <v>594</v>
      </c>
      <c r="D5326" s="2" t="str">
        <f t="shared" si="82"/>
        <v>Error?</v>
      </c>
    </row>
    <row r="5327" spans="1:4" x14ac:dyDescent="0.2">
      <c r="A5327" s="5">
        <v>5266</v>
      </c>
      <c r="B5327" s="138">
        <f>'Revenues 9-14'!C275</f>
        <v>4000300</v>
      </c>
      <c r="C5327" s="2" t="s">
        <v>594</v>
      </c>
      <c r="D5327" s="2" t="str">
        <f t="shared" si="82"/>
        <v>Error?</v>
      </c>
    </row>
    <row r="5328" spans="1:4" x14ac:dyDescent="0.2">
      <c r="A5328" s="5">
        <v>5267</v>
      </c>
      <c r="B5328" s="138">
        <f>'Revenues 9-14'!D5</f>
        <v>228594</v>
      </c>
      <c r="D5328" s="2" t="str">
        <f t="shared" si="82"/>
        <v>Error?</v>
      </c>
    </row>
    <row r="5329" spans="1:4" x14ac:dyDescent="0.2">
      <c r="A5329" s="10">
        <v>5268</v>
      </c>
      <c r="D5329" s="2" t="str">
        <f t="shared" si="82"/>
        <v>OK</v>
      </c>
    </row>
    <row r="5330" spans="1:4" x14ac:dyDescent="0.2">
      <c r="A5330" s="5">
        <v>5269</v>
      </c>
      <c r="B5330" s="138">
        <f>'Revenues 9-14'!D6</f>
        <v>22861</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251455</v>
      </c>
      <c r="C5334" s="2" t="s">
        <v>594</v>
      </c>
      <c r="D5334" s="2" t="str">
        <f t="shared" si="82"/>
        <v>Error?</v>
      </c>
    </row>
    <row r="5335" spans="1:4" x14ac:dyDescent="0.2">
      <c r="A5335" s="5">
        <v>5274</v>
      </c>
      <c r="B5335" s="138">
        <f>'Revenues 9-14'!D14</f>
        <v>0</v>
      </c>
      <c r="D5335" s="2" t="str">
        <f t="shared" si="82"/>
        <v>Error?</v>
      </c>
    </row>
    <row r="5336" spans="1:4" x14ac:dyDescent="0.2">
      <c r="A5336" s="5">
        <v>5275</v>
      </c>
      <c r="B5336" s="138">
        <f>'Revenues 9-14'!D15</f>
        <v>0</v>
      </c>
      <c r="D5336" s="2" t="str">
        <f t="shared" si="82"/>
        <v>Error?</v>
      </c>
    </row>
    <row r="5337" spans="1:4" x14ac:dyDescent="0.2">
      <c r="A5337" s="5">
        <v>5276</v>
      </c>
      <c r="B5337" s="138">
        <f>'Revenues 9-14'!D16</f>
        <v>0</v>
      </c>
      <c r="D5337" s="2" t="str">
        <f t="shared" si="82"/>
        <v>Error?</v>
      </c>
    </row>
    <row r="5338" spans="1:4" x14ac:dyDescent="0.2">
      <c r="A5338" s="5">
        <v>5277</v>
      </c>
      <c r="B5338" s="138">
        <f>'Revenues 9-14'!D17</f>
        <v>0</v>
      </c>
      <c r="D5338" s="2" t="str">
        <f t="shared" si="82"/>
        <v>Error?</v>
      </c>
    </row>
    <row r="5339" spans="1:4" x14ac:dyDescent="0.2">
      <c r="A5339" s="5">
        <v>5278</v>
      </c>
      <c r="B5339" s="138">
        <f>'Revenues 9-14'!D18</f>
        <v>0</v>
      </c>
      <c r="C5339" s="2" t="s">
        <v>594</v>
      </c>
      <c r="D5339" s="2" t="str">
        <f t="shared" si="82"/>
        <v>Error?</v>
      </c>
    </row>
    <row r="5340" spans="1:4" x14ac:dyDescent="0.2">
      <c r="A5340" s="5">
        <v>5279</v>
      </c>
      <c r="B5340" s="138">
        <f>'Revenues 9-14'!D65</f>
        <v>1403</v>
      </c>
      <c r="D5340" s="2" t="str">
        <f t="shared" si="82"/>
        <v>Error?</v>
      </c>
    </row>
    <row r="5341" spans="1:4" x14ac:dyDescent="0.2">
      <c r="A5341" s="5">
        <v>5280</v>
      </c>
      <c r="B5341" s="138">
        <f>'Revenues 9-14'!D66</f>
        <v>0</v>
      </c>
      <c r="D5341" s="2" t="str">
        <f t="shared" si="82"/>
        <v>Error?</v>
      </c>
    </row>
    <row r="5342" spans="1:4" x14ac:dyDescent="0.2">
      <c r="A5342" s="5">
        <v>5281</v>
      </c>
      <c r="B5342" s="138">
        <f>'Revenues 9-14'!D67</f>
        <v>1403</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100</v>
      </c>
      <c r="D5349" s="2" t="str">
        <f t="shared" si="82"/>
        <v>Error?</v>
      </c>
    </row>
    <row r="5350" spans="1:4" x14ac:dyDescent="0.2">
      <c r="A5350" s="5">
        <v>5289</v>
      </c>
      <c r="B5350" s="138">
        <f>'Revenues 9-14'!D96</f>
        <v>400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5341</v>
      </c>
      <c r="D5354" s="2" t="str">
        <f t="shared" si="82"/>
        <v>Error?</v>
      </c>
    </row>
    <row r="5355" spans="1:4" x14ac:dyDescent="0.2">
      <c r="A5355" s="5">
        <v>5294</v>
      </c>
      <c r="B5355" s="138">
        <f>'Revenues 9-14'!D108</f>
        <v>5841</v>
      </c>
      <c r="C5355" s="2" t="s">
        <v>594</v>
      </c>
      <c r="D5355" s="2" t="str">
        <f t="shared" si="82"/>
        <v>Error?</v>
      </c>
    </row>
    <row r="5356" spans="1:4" x14ac:dyDescent="0.2">
      <c r="A5356" s="5">
        <v>5295</v>
      </c>
      <c r="B5356" s="138">
        <f>'Revenues 9-14'!D109</f>
        <v>258699</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258699</v>
      </c>
      <c r="C5508" s="2" t="s">
        <v>594</v>
      </c>
      <c r="D5508" s="2" t="str">
        <f t="shared" si="85"/>
        <v>Error?</v>
      </c>
    </row>
    <row r="5509" spans="1:4" x14ac:dyDescent="0.2">
      <c r="A5509" s="5">
        <v>5448</v>
      </c>
      <c r="B5509" s="138">
        <f>'Revenues 9-14'!E5</f>
        <v>0</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0</v>
      </c>
      <c r="C5513" s="2" t="s">
        <v>594</v>
      </c>
      <c r="D5513" s="2" t="str">
        <f t="shared" si="85"/>
        <v>Error?</v>
      </c>
    </row>
    <row r="5514" spans="1:4" x14ac:dyDescent="0.2">
      <c r="A5514" s="5">
        <v>5453</v>
      </c>
      <c r="B5514" s="138">
        <f>'Revenues 9-14'!E14</f>
        <v>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0</v>
      </c>
      <c r="D5517" s="2" t="str">
        <f t="shared" si="85"/>
        <v>Error?</v>
      </c>
    </row>
    <row r="5518" spans="1:4" x14ac:dyDescent="0.2">
      <c r="A5518" s="5">
        <v>5457</v>
      </c>
      <c r="B5518" s="138">
        <f>'Revenues 9-14'!E18</f>
        <v>0</v>
      </c>
      <c r="C5518" s="2" t="s">
        <v>594</v>
      </c>
      <c r="D5518" s="2" t="str">
        <f t="shared" si="85"/>
        <v>Error?</v>
      </c>
    </row>
    <row r="5519" spans="1:4" x14ac:dyDescent="0.2">
      <c r="A5519" s="5">
        <v>5458</v>
      </c>
      <c r="B5519" s="138">
        <f>'Revenues 9-14'!E65</f>
        <v>0</v>
      </c>
      <c r="D5519" s="2" t="str">
        <f t="shared" si="85"/>
        <v>Error?</v>
      </c>
    </row>
    <row r="5520" spans="1:4" x14ac:dyDescent="0.2">
      <c r="A5520" s="5">
        <v>5459</v>
      </c>
      <c r="B5520" s="138">
        <f>'Revenues 9-14'!E66</f>
        <v>0</v>
      </c>
      <c r="D5520" s="2" t="str">
        <f t="shared" si="85"/>
        <v>Error?</v>
      </c>
    </row>
    <row r="5521" spans="1:4" x14ac:dyDescent="0.2">
      <c r="A5521" s="5">
        <v>5460</v>
      </c>
      <c r="B5521" s="138">
        <f>'Revenues 9-14'!E67</f>
        <v>0</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0</v>
      </c>
      <c r="C5526" s="2" t="s">
        <v>594</v>
      </c>
      <c r="D5526" s="2" t="str">
        <f t="shared" si="85"/>
        <v>Error?</v>
      </c>
    </row>
    <row r="5527" spans="1:4" x14ac:dyDescent="0.2">
      <c r="A5527" s="5">
        <v>5466</v>
      </c>
      <c r="B5527" s="138">
        <f>'Revenues 9-14'!E109</f>
        <v>0</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0</v>
      </c>
      <c r="C5552" s="2" t="s">
        <v>594</v>
      </c>
      <c r="D5552" s="2" t="str">
        <f t="shared" si="85"/>
        <v>Error?</v>
      </c>
    </row>
    <row r="5553" spans="1:4" x14ac:dyDescent="0.2">
      <c r="A5553" s="5">
        <v>5492</v>
      </c>
      <c r="B5553" s="138">
        <f>'Revenues 9-14'!F5</f>
        <v>91438</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91438</v>
      </c>
      <c r="C5557" s="2" t="s">
        <v>594</v>
      </c>
      <c r="D5557" s="2" t="str">
        <f t="shared" si="85"/>
        <v>Error?</v>
      </c>
    </row>
    <row r="5558" spans="1:4" x14ac:dyDescent="0.2">
      <c r="A5558" s="5">
        <v>5497</v>
      </c>
      <c r="B5558" s="138">
        <f>'Revenues 9-14'!F14</f>
        <v>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0</v>
      </c>
      <c r="D5560" s="2" t="str">
        <f t="shared" si="85"/>
        <v>Error?</v>
      </c>
    </row>
    <row r="5561" spans="1:4" x14ac:dyDescent="0.2">
      <c r="A5561" s="5">
        <v>5500</v>
      </c>
      <c r="B5561" s="138">
        <f>'Revenues 9-14'!F17</f>
        <v>0</v>
      </c>
      <c r="D5561" s="2" t="str">
        <f t="shared" si="85"/>
        <v>Error?</v>
      </c>
    </row>
    <row r="5562" spans="1:4" x14ac:dyDescent="0.2">
      <c r="A5562" s="5">
        <v>5501</v>
      </c>
      <c r="B5562" s="138">
        <f>'Revenues 9-14'!F18</f>
        <v>0</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0</v>
      </c>
      <c r="C5579" s="2" t="s">
        <v>594</v>
      </c>
      <c r="D5579" s="2" t="str">
        <f t="shared" si="86"/>
        <v>Error?</v>
      </c>
    </row>
    <row r="5580" spans="1:4" x14ac:dyDescent="0.2">
      <c r="A5580" s="5">
        <v>5519</v>
      </c>
      <c r="B5580" s="138">
        <f>'Revenues 9-14'!F65</f>
        <v>420</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420</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1335</v>
      </c>
      <c r="D5586" s="2" t="str">
        <f t="shared" si="86"/>
        <v>Error?</v>
      </c>
    </row>
    <row r="5587" spans="1:4" x14ac:dyDescent="0.2">
      <c r="A5587" s="5">
        <v>5526</v>
      </c>
      <c r="B5587" s="138">
        <f>'Revenues 9-14'!F108</f>
        <v>1335</v>
      </c>
      <c r="C5587" s="2" t="s">
        <v>594</v>
      </c>
      <c r="D5587" s="2" t="str">
        <f t="shared" si="86"/>
        <v>Error?</v>
      </c>
    </row>
    <row r="5588" spans="1:4" x14ac:dyDescent="0.2">
      <c r="A5588" s="5">
        <v>5527</v>
      </c>
      <c r="B5588" s="138">
        <f>'Revenues 9-14'!F109</f>
        <v>93193</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339920</v>
      </c>
      <c r="D5615" s="2" t="str">
        <f t="shared" si="86"/>
        <v>Error?</v>
      </c>
    </row>
    <row r="5616" spans="1:4" x14ac:dyDescent="0.2">
      <c r="A5616" s="10">
        <v>5555</v>
      </c>
      <c r="D5616" s="2" t="str">
        <f t="shared" si="86"/>
        <v>OK</v>
      </c>
    </row>
    <row r="5617" spans="1:4" x14ac:dyDescent="0.2">
      <c r="A5617" s="5">
        <v>5556</v>
      </c>
      <c r="B5617" s="138">
        <f>'Revenues 9-14'!F152</f>
        <v>25461</v>
      </c>
      <c r="D5617" s="2" t="str">
        <f t="shared" si="86"/>
        <v>Error?</v>
      </c>
    </row>
    <row r="5618" spans="1:4" x14ac:dyDescent="0.2">
      <c r="A5618" s="5">
        <v>5557</v>
      </c>
      <c r="B5618" s="138">
        <f>'Revenues 9-14'!F154</f>
        <v>365381</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365381</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365381</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0</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0</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0</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0</v>
      </c>
      <c r="C5719" s="2" t="s">
        <v>594</v>
      </c>
      <c r="D5719" s="2" t="str">
        <f t="shared" si="88"/>
        <v>Error?</v>
      </c>
    </row>
    <row r="5720" spans="1:4" x14ac:dyDescent="0.2">
      <c r="A5720" s="5">
        <v>5659</v>
      </c>
      <c r="B5720" s="138">
        <f>'Revenues 9-14'!F275</f>
        <v>458574</v>
      </c>
      <c r="C5720" s="2" t="s">
        <v>594</v>
      </c>
      <c r="D5720" s="2" t="str">
        <f t="shared" si="88"/>
        <v>Error?</v>
      </c>
    </row>
    <row r="5721" spans="1:4" x14ac:dyDescent="0.2">
      <c r="A5721" s="5">
        <v>5660</v>
      </c>
      <c r="B5721" s="138">
        <f>'Revenues 9-14'!G5</f>
        <v>95398</v>
      </c>
      <c r="D5721" s="2" t="str">
        <f t="shared" si="88"/>
        <v>Error?</v>
      </c>
    </row>
    <row r="5722" spans="1:4" x14ac:dyDescent="0.2">
      <c r="A5722" s="5">
        <v>5661</v>
      </c>
      <c r="B5722" s="138">
        <f>'Revenues 9-14'!G7</f>
        <v>0</v>
      </c>
      <c r="D5722" s="2" t="str">
        <f t="shared" si="88"/>
        <v>Error?</v>
      </c>
    </row>
    <row r="5723" spans="1:4" x14ac:dyDescent="0.2">
      <c r="A5723" s="5">
        <v>5662</v>
      </c>
      <c r="B5723" s="138">
        <f>'Revenues 9-14'!G8</f>
        <v>75316</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170714</v>
      </c>
      <c r="C5725" s="2" t="s">
        <v>594</v>
      </c>
      <c r="D5725" s="2" t="str">
        <f t="shared" si="88"/>
        <v>Error?</v>
      </c>
    </row>
    <row r="5726" spans="1:4" x14ac:dyDescent="0.2">
      <c r="A5726" s="5">
        <v>5665</v>
      </c>
      <c r="B5726" s="138">
        <f>'Revenues 9-14'!G14</f>
        <v>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5000</v>
      </c>
      <c r="D5728" s="2" t="str">
        <f t="shared" si="88"/>
        <v>Error?</v>
      </c>
    </row>
    <row r="5729" spans="1:4" x14ac:dyDescent="0.2">
      <c r="A5729" s="5">
        <v>5668</v>
      </c>
      <c r="B5729" s="138">
        <f>'Revenues 9-14'!G17</f>
        <v>0</v>
      </c>
      <c r="D5729" s="2" t="str">
        <f t="shared" si="88"/>
        <v>Error?</v>
      </c>
    </row>
    <row r="5730" spans="1:4" x14ac:dyDescent="0.2">
      <c r="A5730" s="5">
        <v>5669</v>
      </c>
      <c r="B5730" s="138">
        <f>'Revenues 9-14'!G18</f>
        <v>5000</v>
      </c>
      <c r="C5730" s="2" t="s">
        <v>594</v>
      </c>
      <c r="D5730" s="2" t="str">
        <f t="shared" si="88"/>
        <v>Error?</v>
      </c>
    </row>
    <row r="5731" spans="1:4" x14ac:dyDescent="0.2">
      <c r="A5731" s="5">
        <v>5670</v>
      </c>
      <c r="B5731" s="138">
        <f>'Revenues 9-14'!G65</f>
        <v>956</v>
      </c>
      <c r="D5731" s="2" t="str">
        <f t="shared" si="88"/>
        <v>Error?</v>
      </c>
    </row>
    <row r="5732" spans="1:4" x14ac:dyDescent="0.2">
      <c r="A5732" s="5">
        <v>5671</v>
      </c>
      <c r="B5732" s="138">
        <f>'Revenues 9-14'!G66</f>
        <v>0</v>
      </c>
      <c r="D5732" s="2" t="str">
        <f t="shared" si="88"/>
        <v>Error?</v>
      </c>
    </row>
    <row r="5733" spans="1:4" x14ac:dyDescent="0.2">
      <c r="A5733" s="5">
        <v>5672</v>
      </c>
      <c r="B5733" s="138">
        <f>'Revenues 9-14'!G67</f>
        <v>956</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0</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0</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0</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0</v>
      </c>
      <c r="C5869" s="2" t="s">
        <v>594</v>
      </c>
      <c r="D5869" s="2" t="str">
        <f t="shared" si="90"/>
        <v>Error?</v>
      </c>
    </row>
    <row r="5870" spans="1:4" x14ac:dyDescent="0.2">
      <c r="A5870" s="5">
        <v>5809</v>
      </c>
      <c r="B5870" s="138">
        <f>'Revenues 9-14'!G275</f>
        <v>176670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0</v>
      </c>
      <c r="D5879" s="2" t="str">
        <f t="shared" si="90"/>
        <v>Error?</v>
      </c>
    </row>
    <row r="5880" spans="1:4" x14ac:dyDescent="0.2">
      <c r="A5880" s="5">
        <v>5819</v>
      </c>
      <c r="B5880" s="138">
        <f>'Revenues 9-14'!H66</f>
        <v>0</v>
      </c>
      <c r="D5880" s="2" t="str">
        <f t="shared" si="90"/>
        <v>Error?</v>
      </c>
    </row>
    <row r="5881" spans="1:4" x14ac:dyDescent="0.2">
      <c r="A5881" s="5">
        <v>5820</v>
      </c>
      <c r="B5881" s="138">
        <f>'Revenues 9-14'!H67</f>
        <v>0</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0</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0</v>
      </c>
      <c r="C5915" s="2" t="s">
        <v>594</v>
      </c>
      <c r="D5915" s="2" t="str">
        <f t="shared" si="91"/>
        <v>Error?</v>
      </c>
    </row>
    <row r="5916" spans="1:4" x14ac:dyDescent="0.2">
      <c r="A5916" s="5">
        <v>5855</v>
      </c>
      <c r="B5916" s="138">
        <f>'Revenues 9-14'!I5</f>
        <v>22861</v>
      </c>
      <c r="D5916" s="2" t="str">
        <f t="shared" si="91"/>
        <v>Error?</v>
      </c>
    </row>
    <row r="5917" spans="1:4" x14ac:dyDescent="0.2">
      <c r="A5917" s="5">
        <v>5856</v>
      </c>
      <c r="B5917" s="138">
        <f>'Revenues 9-14'!I11</f>
        <v>0</v>
      </c>
      <c r="D5917" s="2" t="str">
        <f t="shared" si="91"/>
        <v>Error?</v>
      </c>
    </row>
    <row r="5918" spans="1:4" x14ac:dyDescent="0.2">
      <c r="A5918" s="5">
        <v>5857</v>
      </c>
      <c r="B5918" s="138">
        <f>'Revenues 9-14'!I12</f>
        <v>22861</v>
      </c>
      <c r="C5918" s="2" t="s">
        <v>594</v>
      </c>
      <c r="D5918" s="2" t="str">
        <f t="shared" si="91"/>
        <v>Error?</v>
      </c>
    </row>
    <row r="5919" spans="1:4" x14ac:dyDescent="0.2">
      <c r="A5919" s="5">
        <v>5858</v>
      </c>
      <c r="B5919" s="138">
        <f>'Revenues 9-14'!I14</f>
        <v>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0</v>
      </c>
      <c r="D5922" s="2" t="str">
        <f t="shared" si="91"/>
        <v>Error?</v>
      </c>
    </row>
    <row r="5923" spans="1:4" x14ac:dyDescent="0.2">
      <c r="A5923" s="5">
        <v>5862</v>
      </c>
      <c r="B5923" s="138">
        <f>'Revenues 9-14'!I18</f>
        <v>0</v>
      </c>
      <c r="C5923" s="2" t="s">
        <v>594</v>
      </c>
      <c r="D5923" s="2" t="str">
        <f t="shared" si="91"/>
        <v>Error?</v>
      </c>
    </row>
    <row r="5924" spans="1:4" x14ac:dyDescent="0.2">
      <c r="A5924" s="5">
        <v>5863</v>
      </c>
      <c r="B5924" s="138">
        <f>'Revenues 9-14'!I65</f>
        <v>569</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569</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23430</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22861</v>
      </c>
      <c r="D5985" s="2" t="str">
        <f t="shared" si="92"/>
        <v>Error?</v>
      </c>
    </row>
    <row r="5986" spans="1:4" x14ac:dyDescent="0.2">
      <c r="A5986" s="5">
        <v>5925</v>
      </c>
      <c r="B5986" s="138">
        <f>'Revenues 9-14'!K11</f>
        <v>0</v>
      </c>
      <c r="D5986" s="2" t="str">
        <f t="shared" si="92"/>
        <v>Error?</v>
      </c>
    </row>
    <row r="5987" spans="1:4" x14ac:dyDescent="0.2">
      <c r="A5987" s="5">
        <v>5926</v>
      </c>
      <c r="B5987" s="138">
        <f>'Revenues 9-14'!K12</f>
        <v>22861</v>
      </c>
      <c r="C5987" s="2" t="s">
        <v>594</v>
      </c>
      <c r="D5987" s="2" t="str">
        <f t="shared" si="92"/>
        <v>Error?</v>
      </c>
    </row>
    <row r="5988" spans="1:4" x14ac:dyDescent="0.2">
      <c r="A5988" s="5">
        <v>5927</v>
      </c>
      <c r="B5988" s="138">
        <f>'Revenues 9-14'!K14</f>
        <v>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0</v>
      </c>
      <c r="D5991" s="2" t="str">
        <f t="shared" si="92"/>
        <v>Error?</v>
      </c>
    </row>
    <row r="5992" spans="1:4" x14ac:dyDescent="0.2">
      <c r="A5992" s="5">
        <v>5931</v>
      </c>
      <c r="B5992" s="138">
        <f>'Revenues 9-14'!K18</f>
        <v>0</v>
      </c>
      <c r="C5992" s="2" t="s">
        <v>594</v>
      </c>
      <c r="D5992" s="2" t="str">
        <f t="shared" si="92"/>
        <v>Error?</v>
      </c>
    </row>
    <row r="5993" spans="1:4" x14ac:dyDescent="0.2">
      <c r="A5993" s="5">
        <v>5932</v>
      </c>
      <c r="B5993" s="138">
        <f>'Revenues 9-14'!K65</f>
        <v>141</v>
      </c>
      <c r="D5993" s="2" t="str">
        <f t="shared" si="92"/>
        <v>Error?</v>
      </c>
    </row>
    <row r="5994" spans="1:4" x14ac:dyDescent="0.2">
      <c r="A5994" s="5">
        <v>5933</v>
      </c>
      <c r="B5994" s="138">
        <f>'Revenues 9-14'!K66</f>
        <v>0</v>
      </c>
      <c r="D5994" s="2" t="str">
        <f t="shared" si="92"/>
        <v>Error?</v>
      </c>
    </row>
    <row r="5995" spans="1:4" x14ac:dyDescent="0.2">
      <c r="A5995" s="5">
        <v>5934</v>
      </c>
      <c r="B5995" s="138">
        <f>'Revenues 9-14'!K67</f>
        <v>141</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23002</v>
      </c>
      <c r="C6023" s="2" t="s">
        <v>594</v>
      </c>
      <c r="D6023" s="2" t="str">
        <f t="shared" si="93"/>
        <v>Error?</v>
      </c>
    </row>
    <row r="6024" spans="1:5" x14ac:dyDescent="0.2">
      <c r="A6024" s="5">
        <v>5963</v>
      </c>
      <c r="B6024" s="138">
        <f>'Revenues 9-14'!G109</f>
        <v>176670</v>
      </c>
      <c r="C6024" s="2" t="s">
        <v>594</v>
      </c>
      <c r="D6024" s="2" t="str">
        <f t="shared" si="93"/>
        <v>Error?</v>
      </c>
    </row>
    <row r="6025" spans="1:5" x14ac:dyDescent="0.2">
      <c r="A6025" s="5">
        <v>5964</v>
      </c>
      <c r="B6025" s="138">
        <f>'Revenues 9-14'!H109</f>
        <v>0</v>
      </c>
      <c r="C6025" s="2" t="s">
        <v>594</v>
      </c>
      <c r="D6025" s="2" t="str">
        <f t="shared" si="93"/>
        <v>Error?</v>
      </c>
    </row>
    <row r="6026" spans="1:5" x14ac:dyDescent="0.2">
      <c r="A6026" s="5">
        <v>5965</v>
      </c>
      <c r="B6026" s="138">
        <f>'Revenues 9-14'!I109</f>
        <v>23430</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23002</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23953</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0</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500.3</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80615</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0</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80615</v>
      </c>
      <c r="D6215" s="2" t="str">
        <f t="shared" si="96"/>
        <v>Error?</v>
      </c>
      <c r="E6215" s="2" t="s">
        <v>199</v>
      </c>
    </row>
    <row r="6216" spans="1:5" x14ac:dyDescent="0.2">
      <c r="A6216">
        <v>6155</v>
      </c>
      <c r="B6216" s="138">
        <f>'Assets-Liab 5-6'!J41</f>
        <v>80615</v>
      </c>
      <c r="D6216" s="2" t="str">
        <f t="shared" si="96"/>
        <v>Error?</v>
      </c>
      <c r="E6216" s="2" t="s">
        <v>199</v>
      </c>
    </row>
    <row r="6217" spans="1:5" x14ac:dyDescent="0.2">
      <c r="A6217">
        <v>6156</v>
      </c>
      <c r="B6217" s="138">
        <f>'Assets-Liab 5-6'!J4</f>
        <v>0</v>
      </c>
      <c r="D6217" s="2" t="str">
        <f t="shared" si="96"/>
        <v>Error?</v>
      </c>
      <c r="E6217" s="2" t="s">
        <v>199</v>
      </c>
    </row>
    <row r="6218" spans="1:5" x14ac:dyDescent="0.2">
      <c r="A6218">
        <v>6157</v>
      </c>
      <c r="B6218" s="138">
        <f>'Assets-Liab 5-6'!J5</f>
        <v>80615</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177548</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177548</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177548</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139429</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139429</v>
      </c>
      <c r="D6229" s="2" t="str">
        <f t="shared" si="96"/>
        <v>Error?</v>
      </c>
      <c r="E6229" s="2" t="s">
        <v>199</v>
      </c>
    </row>
    <row r="6230" spans="1:5" x14ac:dyDescent="0.2">
      <c r="A6230">
        <v>6169</v>
      </c>
      <c r="B6230" s="138">
        <f>'Acct Summary 7-8'!J20</f>
        <v>38119</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38119</v>
      </c>
      <c r="D6263" s="2" t="str">
        <f t="shared" si="96"/>
        <v>Error?</v>
      </c>
      <c r="E6263" s="2" t="s">
        <v>199</v>
      </c>
    </row>
    <row r="6264" spans="1:5" x14ac:dyDescent="0.2">
      <c r="A6264">
        <v>6203</v>
      </c>
      <c r="B6264" s="138">
        <f>'Acct Summary 7-8'!J79</f>
        <v>42496</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80615</v>
      </c>
      <c r="D6266" s="2" t="str">
        <f t="shared" si="96"/>
        <v>Error?</v>
      </c>
      <c r="E6266" s="2" t="s">
        <v>199</v>
      </c>
    </row>
    <row r="6267" spans="1:5" x14ac:dyDescent="0.2">
      <c r="A6267">
        <v>6206</v>
      </c>
      <c r="B6267" s="138">
        <f>'Acct Summary 7-8'!C82</f>
        <v>133433</v>
      </c>
      <c r="D6267" s="2" t="str">
        <f t="shared" si="96"/>
        <v>Error?</v>
      </c>
      <c r="E6267" s="2" t="s">
        <v>199</v>
      </c>
    </row>
    <row r="6268" spans="1:5" x14ac:dyDescent="0.2">
      <c r="A6268">
        <v>6207</v>
      </c>
      <c r="B6268" s="138">
        <f>'Acct Summary 7-8'!D82</f>
        <v>64578</v>
      </c>
      <c r="D6268" s="2" t="str">
        <f t="shared" si="96"/>
        <v>Error?</v>
      </c>
      <c r="E6268" s="2" t="s">
        <v>199</v>
      </c>
    </row>
    <row r="6269" spans="1:5" x14ac:dyDescent="0.2">
      <c r="A6269">
        <v>6208</v>
      </c>
      <c r="B6269" s="138">
        <f>'Acct Summary 7-8'!E82</f>
        <v>0</v>
      </c>
      <c r="D6269" s="2" t="str">
        <f t="shared" si="96"/>
        <v>Error?</v>
      </c>
      <c r="E6269" s="2" t="s">
        <v>199</v>
      </c>
    </row>
    <row r="6270" spans="1:5" x14ac:dyDescent="0.2">
      <c r="A6270">
        <v>6209</v>
      </c>
      <c r="B6270" s="138">
        <f>'Acct Summary 7-8'!F82</f>
        <v>86259</v>
      </c>
      <c r="D6270" s="2" t="str">
        <f t="shared" si="96"/>
        <v>Error?</v>
      </c>
      <c r="E6270" s="2" t="s">
        <v>199</v>
      </c>
    </row>
    <row r="6271" spans="1:5" x14ac:dyDescent="0.2">
      <c r="A6271">
        <v>6210</v>
      </c>
      <c r="B6271" s="138">
        <f>'Acct Summary 7-8'!G82</f>
        <v>24104</v>
      </c>
      <c r="D6271" s="2" t="str">
        <f t="shared" ref="D6271:D6334" si="97">IF(ISBLANK(B6271),"OK",IF(A6271-B6271=0,"OK","Error?"))</f>
        <v>Error?</v>
      </c>
      <c r="E6271" s="2" t="s">
        <v>199</v>
      </c>
    </row>
    <row r="6272" spans="1:5" x14ac:dyDescent="0.2">
      <c r="A6272">
        <v>6211</v>
      </c>
      <c r="B6272" s="138">
        <f>'Acct Summary 7-8'!H82</f>
        <v>0</v>
      </c>
      <c r="D6272" s="2" t="str">
        <f t="shared" si="97"/>
        <v>Error?</v>
      </c>
      <c r="E6272" s="2" t="s">
        <v>199</v>
      </c>
    </row>
    <row r="6273" spans="1:5" x14ac:dyDescent="0.2">
      <c r="A6273">
        <v>6212</v>
      </c>
      <c r="B6273" s="138">
        <f>'Acct Summary 7-8'!I82</f>
        <v>23430</v>
      </c>
      <c r="D6273" s="2" t="str">
        <f t="shared" si="97"/>
        <v>Error?</v>
      </c>
      <c r="E6273" s="2" t="s">
        <v>199</v>
      </c>
    </row>
    <row r="6274" spans="1:5" x14ac:dyDescent="0.2">
      <c r="A6274">
        <v>6213</v>
      </c>
      <c r="B6274" s="138">
        <f>'Acct Summary 7-8'!J82</f>
        <v>38119</v>
      </c>
      <c r="D6274" s="2" t="str">
        <f t="shared" si="97"/>
        <v>Error?</v>
      </c>
      <c r="E6274" s="2" t="s">
        <v>199</v>
      </c>
    </row>
    <row r="6275" spans="1:5" x14ac:dyDescent="0.2">
      <c r="A6275">
        <v>6214</v>
      </c>
      <c r="B6275" s="138">
        <f>'Acct Summary 7-8'!K82</f>
        <v>20273</v>
      </c>
      <c r="D6275" s="2" t="str">
        <f t="shared" si="97"/>
        <v>Error?</v>
      </c>
      <c r="E6275" s="2" t="s">
        <v>199</v>
      </c>
    </row>
    <row r="6276" spans="1:5" x14ac:dyDescent="0.2">
      <c r="A6276">
        <v>6215</v>
      </c>
      <c r="B6276" s="138">
        <f>'Acct Summary 7-8'!C83</f>
        <v>8.5516048879497694E-2</v>
      </c>
      <c r="D6276" s="2" t="str">
        <f t="shared" si="97"/>
        <v>Error?</v>
      </c>
      <c r="E6276" s="2" t="s">
        <v>199</v>
      </c>
    </row>
    <row r="6277" spans="1:5" x14ac:dyDescent="0.2">
      <c r="A6277">
        <v>6216</v>
      </c>
      <c r="B6277" s="138">
        <f>'Acct Summary 7-8'!D83</f>
        <v>0.11894986378732034</v>
      </c>
      <c r="D6277" s="2" t="str">
        <f t="shared" si="97"/>
        <v>Error?</v>
      </c>
      <c r="E6277" s="2" t="s">
        <v>199</v>
      </c>
    </row>
    <row r="6278" spans="1:5" x14ac:dyDescent="0.2">
      <c r="A6278">
        <v>6217</v>
      </c>
      <c r="B6278" s="138" t="e">
        <f>'Acct Summary 7-8'!E83</f>
        <v>#DIV/0!</v>
      </c>
      <c r="D6278" s="2" t="e">
        <f t="shared" si="97"/>
        <v>#DIV/0!</v>
      </c>
      <c r="E6278" s="2" t="s">
        <v>199</v>
      </c>
    </row>
    <row r="6279" spans="1:5" x14ac:dyDescent="0.2">
      <c r="A6279">
        <v>6218</v>
      </c>
      <c r="B6279" s="138">
        <f>'Acct Summary 7-8'!F83</f>
        <v>0.42672899970317602</v>
      </c>
      <c r="D6279" s="2" t="str">
        <f t="shared" si="97"/>
        <v>Error?</v>
      </c>
      <c r="E6279" s="2" t="s">
        <v>199</v>
      </c>
    </row>
    <row r="6280" spans="1:5" x14ac:dyDescent="0.2">
      <c r="A6280">
        <v>6219</v>
      </c>
      <c r="B6280" s="138">
        <f>'Acct Summary 7-8'!G83</f>
        <v>6.6078365256771909E-2</v>
      </c>
      <c r="D6280" s="2" t="str">
        <f t="shared" si="97"/>
        <v>Error?</v>
      </c>
      <c r="E6280" s="2" t="s">
        <v>199</v>
      </c>
    </row>
    <row r="6281" spans="1:5" x14ac:dyDescent="0.2">
      <c r="A6281">
        <v>6220</v>
      </c>
      <c r="B6281" s="138" t="e">
        <f>'Acct Summary 7-8'!H83</f>
        <v>#DIV/0!</v>
      </c>
      <c r="D6281" s="2" t="e">
        <f t="shared" si="97"/>
        <v>#DIV/0!</v>
      </c>
      <c r="E6281" s="2" t="s">
        <v>199</v>
      </c>
    </row>
    <row r="6282" spans="1:5" x14ac:dyDescent="0.2">
      <c r="A6282">
        <v>6221</v>
      </c>
      <c r="B6282" s="138">
        <f>'Acct Summary 7-8'!I83</f>
        <v>0.1023349668492361</v>
      </c>
      <c r="D6282" s="2" t="str">
        <f t="shared" si="97"/>
        <v>Error?</v>
      </c>
      <c r="E6282" s="2" t="s">
        <v>199</v>
      </c>
    </row>
    <row r="6283" spans="1:5" x14ac:dyDescent="0.2">
      <c r="A6283">
        <v>6222</v>
      </c>
      <c r="B6283" s="138">
        <f>'Acct Summary 7-8'!J83</f>
        <v>0.47285244681510885</v>
      </c>
      <c r="D6283" s="2" t="str">
        <f t="shared" si="97"/>
        <v>Error?</v>
      </c>
      <c r="E6283" s="2" t="s">
        <v>199</v>
      </c>
    </row>
    <row r="6284" spans="1:5" x14ac:dyDescent="0.2">
      <c r="A6284">
        <v>6223</v>
      </c>
      <c r="B6284" s="138">
        <f>'Acct Summary 7-8'!K83</f>
        <v>0.36699190818413857</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163681</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163681</v>
      </c>
      <c r="D6301" s="2" t="str">
        <f t="shared" si="97"/>
        <v>Error?</v>
      </c>
      <c r="E6301" s="2" t="s">
        <v>199</v>
      </c>
    </row>
    <row r="6302" spans="1:5" x14ac:dyDescent="0.2">
      <c r="A6302">
        <v>6241</v>
      </c>
      <c r="B6302" s="138">
        <f>'Revenues 9-14'!J14</f>
        <v>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0</v>
      </c>
      <c r="D6305" s="2" t="str">
        <f t="shared" si="97"/>
        <v>Error?</v>
      </c>
      <c r="E6305" s="2" t="s">
        <v>199</v>
      </c>
    </row>
    <row r="6306" spans="1:5" x14ac:dyDescent="0.2">
      <c r="A6306">
        <v>6245</v>
      </c>
      <c r="B6306" s="138">
        <f>'Revenues 9-14'!J18</f>
        <v>0</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410</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410</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13457</v>
      </c>
      <c r="D6329" s="2" t="str">
        <f t="shared" si="97"/>
        <v>Error?</v>
      </c>
      <c r="E6329" s="2" t="s">
        <v>199</v>
      </c>
    </row>
    <row r="6330" spans="1:5" x14ac:dyDescent="0.2">
      <c r="A6330">
        <v>6269</v>
      </c>
      <c r="B6330" s="138">
        <f>'Revenues 9-14'!C100</f>
        <v>0</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1350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13457</v>
      </c>
      <c r="D6351" s="2" t="str">
        <f t="shared" si="98"/>
        <v>Error?</v>
      </c>
      <c r="E6351" s="2" t="s">
        <v>199</v>
      </c>
    </row>
    <row r="6352" spans="1:5" x14ac:dyDescent="0.2">
      <c r="A6352">
        <v>6291</v>
      </c>
      <c r="B6352" s="138">
        <f>'Revenues 9-14'!J109</f>
        <v>177548</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3175</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149511</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178251</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42314</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91142</v>
      </c>
      <c r="D6983" s="2" t="str">
        <f t="shared" si="108"/>
        <v>Error?</v>
      </c>
    </row>
    <row r="6984" spans="1:4" x14ac:dyDescent="0.2">
      <c r="A6984">
        <v>6923</v>
      </c>
      <c r="B6984" s="138">
        <f>'Expenditures 15-22'!K86</f>
        <v>91142</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824</v>
      </c>
      <c r="D6987" s="2" t="str">
        <f t="shared" si="108"/>
        <v>Error?</v>
      </c>
    </row>
    <row r="6988" spans="1:4" x14ac:dyDescent="0.2">
      <c r="A6988">
        <v>6927</v>
      </c>
      <c r="B6988" s="138">
        <f>'Expenditures 15-22'!K88</f>
        <v>824</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574</v>
      </c>
      <c r="D6991" s="2" t="str">
        <f t="shared" si="108"/>
        <v>Error?</v>
      </c>
    </row>
    <row r="6992" spans="1:4" x14ac:dyDescent="0.2">
      <c r="A6992">
        <v>6931</v>
      </c>
      <c r="B6992" s="138">
        <f>'Expenditures 15-22'!K90</f>
        <v>574</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92540</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139429</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177548</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8279</v>
      </c>
      <c r="D7073" s="2" t="str">
        <f t="shared" si="109"/>
        <v>Error?</v>
      </c>
    </row>
    <row r="7074" spans="1:4" x14ac:dyDescent="0.2">
      <c r="A7074">
        <v>7013</v>
      </c>
      <c r="B7074" s="138">
        <f>'Expenditures 15-22'!K216</f>
        <v>8279</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496</v>
      </c>
      <c r="D7079" s="2" t="str">
        <f t="shared" si="109"/>
        <v>Error?</v>
      </c>
    </row>
    <row r="7080" spans="1:4" x14ac:dyDescent="0.2">
      <c r="A7080">
        <v>7019</v>
      </c>
      <c r="B7080" s="138">
        <f>'Expenditures 15-22'!K226</f>
        <v>496</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93423</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93423</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43447</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43447</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2559</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2559</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139429</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139429</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139429</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139429</v>
      </c>
      <c r="D7224" s="2" t="str">
        <f t="shared" si="111"/>
        <v>Error?</v>
      </c>
    </row>
    <row r="7225" spans="1:4" x14ac:dyDescent="0.2">
      <c r="A7225">
        <v>7164</v>
      </c>
      <c r="B7225" s="138">
        <f>'Expenditures 15-22'!K343</f>
        <v>38119</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26979</v>
      </c>
      <c r="D7246" s="2" t="str">
        <f t="shared" si="112"/>
        <v>Error?</v>
      </c>
    </row>
    <row r="7247" spans="1:4" x14ac:dyDescent="0.2">
      <c r="A7247">
        <f t="shared" si="113"/>
        <v>7186</v>
      </c>
      <c r="B7247" s="138">
        <f>'Expenditures 15-22'!E7</f>
        <v>878</v>
      </c>
      <c r="D7247" s="2" t="str">
        <f t="shared" si="112"/>
        <v>Error?</v>
      </c>
    </row>
    <row r="7248" spans="1:4" x14ac:dyDescent="0.2">
      <c r="A7248">
        <f t="shared" si="113"/>
        <v>7187</v>
      </c>
      <c r="B7248" s="138">
        <f>'Expenditures 15-22'!F7</f>
        <v>883</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34987</v>
      </c>
      <c r="D7263" s="2" t="str">
        <f t="shared" si="112"/>
        <v>Error?</v>
      </c>
    </row>
    <row r="7264" spans="1:4" x14ac:dyDescent="0.2">
      <c r="A7264">
        <f t="shared" si="113"/>
        <v>7203</v>
      </c>
      <c r="B7264" s="138">
        <f>'Expenditures 15-22'!D17</f>
        <v>6903</v>
      </c>
      <c r="D7264" s="2" t="str">
        <f t="shared" si="112"/>
        <v>Error?</v>
      </c>
    </row>
    <row r="7265" spans="1:5" x14ac:dyDescent="0.2">
      <c r="A7265">
        <f t="shared" si="113"/>
        <v>7204</v>
      </c>
      <c r="B7265" s="138">
        <f>'Expenditures 15-22'!E17</f>
        <v>0</v>
      </c>
      <c r="D7265" s="2" t="str">
        <f t="shared" si="112"/>
        <v>Error?</v>
      </c>
    </row>
    <row r="7266" spans="1:5" x14ac:dyDescent="0.2">
      <c r="A7266">
        <f t="shared" si="113"/>
        <v>7205</v>
      </c>
      <c r="B7266" s="138">
        <f>'Expenditures 15-22'!F17</f>
        <v>424</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108103</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1350</v>
      </c>
      <c r="D7712" s="2" t="str">
        <f t="shared" si="126"/>
        <v>Error?</v>
      </c>
      <c r="E7712" s="2" t="s">
        <v>881</v>
      </c>
    </row>
    <row r="7713" spans="1:6" x14ac:dyDescent="0.2">
      <c r="A7713">
        <v>7652</v>
      </c>
      <c r="B7713" s="138">
        <f>'Rest Tax Levies-Tort Im 25'!J8</f>
        <v>0</v>
      </c>
      <c r="D7713" s="2" t="str">
        <f t="shared" si="126"/>
        <v>Error?</v>
      </c>
      <c r="E7713" s="2" t="s">
        <v>881</v>
      </c>
    </row>
    <row r="7714" spans="1:6" x14ac:dyDescent="0.2">
      <c r="A7714">
        <v>7653</v>
      </c>
      <c r="B7714" s="138">
        <f>'Rest Tax Levies-Tort Im 25'!K9</f>
        <v>8194</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0</v>
      </c>
      <c r="D7718" s="2" t="str">
        <f t="shared" si="126"/>
        <v>Error?</v>
      </c>
      <c r="E7718" s="2" t="s">
        <v>881</v>
      </c>
    </row>
    <row r="7719" spans="1:6" x14ac:dyDescent="0.2">
      <c r="A7719">
        <v>7658</v>
      </c>
      <c r="B7719" s="138">
        <f>'Rest Tax Levies-Tort Im 25'!K12</f>
        <v>9544</v>
      </c>
      <c r="D7719" s="2" t="str">
        <f t="shared" si="126"/>
        <v>Error?</v>
      </c>
      <c r="E7719" s="2" t="s">
        <v>881</v>
      </c>
    </row>
    <row r="7720" spans="1:6" x14ac:dyDescent="0.2">
      <c r="A7720">
        <v>7659</v>
      </c>
      <c r="B7720" s="138">
        <f>'Rest Tax Levies-Tort Im 25'!H14</f>
        <v>18291</v>
      </c>
      <c r="D7720" s="2" t="str">
        <f t="shared" si="126"/>
        <v>Error?</v>
      </c>
      <c r="E7720" s="2" t="s">
        <v>881</v>
      </c>
    </row>
    <row r="7721" spans="1:6" x14ac:dyDescent="0.2">
      <c r="A7721">
        <v>7660</v>
      </c>
      <c r="B7721" s="138">
        <f>'Rest Tax Levies-Tort Im 25'!K14</f>
        <v>9544</v>
      </c>
      <c r="D7721" s="2" t="str">
        <f t="shared" si="126"/>
        <v>Error?</v>
      </c>
      <c r="E7721" s="2" t="s">
        <v>881</v>
      </c>
    </row>
    <row r="7722" spans="1:6" x14ac:dyDescent="0.2">
      <c r="A7722">
        <v>7661</v>
      </c>
      <c r="B7722" s="138">
        <f>'Rest Tax Levies-Tort Im 25'!J15</f>
        <v>0</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0</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0</v>
      </c>
      <c r="D7727" s="2" t="str">
        <f t="shared" si="126"/>
        <v>Error?</v>
      </c>
      <c r="E7727" s="2" t="s">
        <v>881</v>
      </c>
    </row>
    <row r="7728" spans="1:6" x14ac:dyDescent="0.2">
      <c r="A7728">
        <v>7667</v>
      </c>
      <c r="B7728" s="138">
        <f>'Revenues 9-14'!E103</f>
        <v>0</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0</v>
      </c>
      <c r="D7730" s="2" t="str">
        <f t="shared" si="126"/>
        <v>Error?</v>
      </c>
      <c r="E7730" s="2" t="s">
        <v>881</v>
      </c>
    </row>
    <row r="7731" spans="1:6" x14ac:dyDescent="0.2">
      <c r="A7731">
        <v>7670</v>
      </c>
      <c r="B7731" s="138">
        <f>'Revenues 9-14'!H103</f>
        <v>0</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298149</v>
      </c>
      <c r="D7797" s="2" t="str">
        <f t="shared" si="127"/>
        <v>Error?</v>
      </c>
      <c r="E7797" s="4" t="s">
        <v>2019</v>
      </c>
    </row>
    <row r="7798" spans="1:5" x14ac:dyDescent="0.2">
      <c r="A7798">
        <v>7737</v>
      </c>
      <c r="B7798" s="138">
        <f>'Contracts Paid in CY 29'!F141</f>
        <v>158854</v>
      </c>
      <c r="D7798" s="2" t="str">
        <f t="shared" si="127"/>
        <v>Error?</v>
      </c>
      <c r="E7798" s="4" t="s">
        <v>2019</v>
      </c>
    </row>
    <row r="7799" spans="1:5" x14ac:dyDescent="0.2">
      <c r="A7799">
        <v>7738</v>
      </c>
      <c r="B7799" s="138">
        <f>'Contracts Paid in CY 29'!G141</f>
        <v>139295</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3"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399" t="s">
        <v>1253</v>
      </c>
      <c r="B2" s="2399"/>
      <c r="C2" s="2399"/>
      <c r="D2" s="2399"/>
      <c r="E2" s="2399"/>
      <c r="F2" s="2399"/>
      <c r="G2" s="2399"/>
      <c r="H2" s="2399"/>
      <c r="I2" s="2399"/>
      <c r="J2" s="2399"/>
      <c r="K2" s="2399"/>
      <c r="L2" s="2399"/>
    </row>
    <row r="3" spans="1:29" ht="13.5" customHeight="1" x14ac:dyDescent="0.2">
      <c r="A3" s="2430" t="s">
        <v>1252</v>
      </c>
      <c r="B3" s="2430"/>
      <c r="C3" s="2430"/>
      <c r="D3" s="2430"/>
      <c r="E3" s="2430"/>
      <c r="F3" s="2430"/>
      <c r="G3" s="2430"/>
      <c r="H3" s="2430"/>
      <c r="I3" s="2430"/>
      <c r="J3" s="2430"/>
      <c r="K3" s="2430"/>
      <c r="L3" s="2430"/>
    </row>
    <row r="4" spans="1:29" ht="13.5" customHeight="1" x14ac:dyDescent="0.2">
      <c r="A4" s="2399" t="s">
        <v>1799</v>
      </c>
      <c r="B4" s="2420"/>
      <c r="C4" s="2420"/>
      <c r="D4" s="2420"/>
      <c r="E4" s="2420"/>
      <c r="F4" s="2420"/>
      <c r="G4" s="2420"/>
      <c r="H4" s="2420"/>
      <c r="I4" s="2420"/>
      <c r="J4" s="2420"/>
      <c r="K4" s="2420"/>
      <c r="L4" s="2420"/>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21" t="str">
        <f>COVER!A17</f>
        <v>Pope Co CUSD 1</v>
      </c>
      <c r="B7" s="2422"/>
      <c r="C7" s="2422"/>
      <c r="D7" s="2423"/>
      <c r="E7" s="2424">
        <f>COVER!A13</f>
        <v>20076001026</v>
      </c>
      <c r="F7" s="2425"/>
      <c r="G7" s="2431" t="str">
        <f>COVER!T23</f>
        <v>060-004547</v>
      </c>
      <c r="H7" s="2432"/>
      <c r="I7" s="2432"/>
      <c r="J7" s="2432"/>
      <c r="K7" s="2432"/>
      <c r="L7" s="2433"/>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34"/>
      <c r="B9" s="2435"/>
      <c r="C9" s="2435"/>
      <c r="D9" s="2435"/>
      <c r="E9" s="2435"/>
      <c r="F9" s="2436"/>
      <c r="G9" s="2405" t="str">
        <f>COVER!T13</f>
        <v>Greg McCalley PC</v>
      </c>
      <c r="H9" s="2437"/>
      <c r="I9" s="2437"/>
      <c r="J9" s="2437"/>
      <c r="K9" s="2437"/>
      <c r="L9" s="2438"/>
    </row>
    <row r="10" spans="1:29" ht="13.5" customHeight="1" x14ac:dyDescent="0.2">
      <c r="A10" s="2411" t="str">
        <f>COVER!A38</f>
        <v>Bailey J Climer</v>
      </c>
      <c r="B10" s="2412"/>
      <c r="C10" s="2412"/>
      <c r="D10" s="2412"/>
      <c r="E10" s="2412"/>
      <c r="F10" s="2413"/>
      <c r="G10" s="2405" t="str">
        <f>COVER!T17</f>
        <v>855 E Ferguson Ave</v>
      </c>
      <c r="H10" s="2406"/>
      <c r="I10" s="2406"/>
      <c r="J10" s="2406"/>
      <c r="K10" s="2406"/>
      <c r="L10" s="2407"/>
    </row>
    <row r="11" spans="1:29" ht="13.5" customHeight="1" x14ac:dyDescent="0.2">
      <c r="A11" s="1185" t="s">
        <v>1599</v>
      </c>
      <c r="B11" s="1186"/>
      <c r="C11" s="1187"/>
      <c r="D11" s="1192"/>
      <c r="E11" s="1187"/>
      <c r="F11" s="1191"/>
      <c r="G11" s="2405" t="str">
        <f>COVER!T19</f>
        <v>Wood River</v>
      </c>
      <c r="H11" s="2406"/>
      <c r="I11" s="2406"/>
      <c r="J11" s="2406"/>
      <c r="K11" s="2406"/>
      <c r="L11" s="2407"/>
    </row>
    <row r="12" spans="1:29" ht="13.5" customHeight="1" x14ac:dyDescent="0.2">
      <c r="A12" s="2414" t="s">
        <v>1598</v>
      </c>
      <c r="B12" s="2415"/>
      <c r="C12" s="2415"/>
      <c r="D12" s="2415"/>
      <c r="E12" s="2415"/>
      <c r="F12" s="2416"/>
      <c r="G12" s="2408"/>
      <c r="H12" s="2409"/>
      <c r="I12" s="2409"/>
      <c r="J12" s="2409"/>
      <c r="K12" s="2409"/>
      <c r="L12" s="2410"/>
    </row>
    <row r="13" spans="1:29" ht="13.5" customHeight="1" x14ac:dyDescent="0.2">
      <c r="A13" s="2405"/>
      <c r="B13" s="2406"/>
      <c r="C13" s="2406"/>
      <c r="D13" s="2406"/>
      <c r="E13" s="2406"/>
      <c r="F13" s="2407"/>
      <c r="G13" s="2400" t="s">
        <v>1600</v>
      </c>
      <c r="H13" s="2401"/>
      <c r="I13" s="2417" t="str">
        <f>COVER!T25</f>
        <v>greg@dmacpa.com</v>
      </c>
      <c r="J13" s="2418"/>
      <c r="K13" s="2418"/>
      <c r="L13" s="2419"/>
    </row>
    <row r="14" spans="1:29" ht="13.5" customHeight="1" x14ac:dyDescent="0.2">
      <c r="A14" s="2405" t="str">
        <f>COVER!A19</f>
        <v>125 State Highway 146W</v>
      </c>
      <c r="B14" s="2406"/>
      <c r="C14" s="2406"/>
      <c r="D14" s="2406"/>
      <c r="E14" s="2406"/>
      <c r="F14" s="2407"/>
      <c r="G14" s="1196" t="s">
        <v>1247</v>
      </c>
      <c r="H14" s="1194"/>
      <c r="I14" s="1194"/>
      <c r="J14" s="1194"/>
      <c r="K14" s="1194"/>
      <c r="L14" s="1195"/>
    </row>
    <row r="15" spans="1:29" ht="13.5" customHeight="1" x14ac:dyDescent="0.2">
      <c r="A15" s="2405" t="str">
        <f>COVER!A21</f>
        <v>Golconda</v>
      </c>
      <c r="B15" s="2406"/>
      <c r="C15" s="2406"/>
      <c r="D15" s="2406"/>
      <c r="E15" s="2406"/>
      <c r="F15" s="2407"/>
      <c r="G15" s="2402" t="str">
        <f>COVER!T15</f>
        <v>Greg McCalley</v>
      </c>
      <c r="H15" s="2403"/>
      <c r="I15" s="2403"/>
      <c r="J15" s="2403"/>
      <c r="K15" s="2403"/>
      <c r="L15" s="2404"/>
    </row>
    <row r="16" spans="1:29" ht="12.2" customHeight="1" x14ac:dyDescent="0.2">
      <c r="A16" s="2427">
        <f>COVER!A25</f>
        <v>62928</v>
      </c>
      <c r="B16" s="2428"/>
      <c r="C16" s="2428"/>
      <c r="D16" s="2428"/>
      <c r="E16" s="2428"/>
      <c r="F16" s="2429"/>
      <c r="G16" s="2439"/>
      <c r="H16" s="2440"/>
      <c r="I16" s="2440"/>
      <c r="J16" s="2440"/>
      <c r="K16" s="2440"/>
      <c r="L16" s="2441"/>
    </row>
    <row r="17" spans="1:13" ht="12.2" customHeight="1" x14ac:dyDescent="0.2">
      <c r="A17" s="2442"/>
      <c r="B17" s="2428"/>
      <c r="C17" s="2428"/>
      <c r="D17" s="2428"/>
      <c r="E17" s="2428"/>
      <c r="F17" s="2429"/>
      <c r="G17" s="1196" t="s">
        <v>1246</v>
      </c>
      <c r="H17" s="1194"/>
      <c r="I17" s="1194"/>
      <c r="J17" s="1194"/>
      <c r="K17" s="1198" t="s">
        <v>1245</v>
      </c>
      <c r="L17" s="1191"/>
      <c r="M17" s="1184"/>
    </row>
    <row r="18" spans="1:13" ht="12.2" customHeight="1" x14ac:dyDescent="0.2">
      <c r="A18" s="2411"/>
      <c r="B18" s="2412"/>
      <c r="C18" s="2412"/>
      <c r="D18" s="2412"/>
      <c r="E18" s="2412"/>
      <c r="F18" s="2413"/>
      <c r="G18" s="2421" t="str">
        <f>COVER!T21</f>
        <v>618 254-8188</v>
      </c>
      <c r="H18" s="2422"/>
      <c r="I18" s="2422"/>
      <c r="J18" s="2422"/>
      <c r="K18" s="2421" t="str">
        <f>COVER!X21</f>
        <v>618 254-8680</v>
      </c>
      <c r="L18" s="2426"/>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18:F18"/>
    <mergeCell ref="G18:J18"/>
    <mergeCell ref="K18:L18"/>
    <mergeCell ref="A16:F16"/>
    <mergeCell ref="A3:L3"/>
    <mergeCell ref="G7:L7"/>
    <mergeCell ref="A9:F9"/>
    <mergeCell ref="G9:L9"/>
    <mergeCell ref="G16:L16"/>
    <mergeCell ref="A17:F17"/>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sqref="A1:D1"/>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Pope Co CUSD 1</v>
      </c>
      <c r="B1" s="2420"/>
      <c r="C1" s="2420"/>
      <c r="D1" s="2420"/>
    </row>
    <row r="2" spans="1:11" s="1215" customFormat="1" ht="12.75" x14ac:dyDescent="0.2">
      <c r="A2" s="2444">
        <f>'Single Audit Cover'!E7</f>
        <v>20076001026</v>
      </c>
      <c r="B2" s="2445"/>
      <c r="C2" s="2445"/>
      <c r="D2" s="2445"/>
    </row>
    <row r="3" spans="1:11" s="1215" customFormat="1" ht="12.75" x14ac:dyDescent="0.2">
      <c r="A3" s="2443" t="s">
        <v>1593</v>
      </c>
      <c r="B3" s="2420"/>
      <c r="C3" s="2420"/>
      <c r="D3" s="2420"/>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8"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zoomScale="110" zoomScaleNormal="110" zoomScaleSheetLayoutView="100" workbookViewId="0">
      <selection sqref="A1:E1"/>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Pope Co CUSD 1</v>
      </c>
      <c r="B1" s="2447"/>
      <c r="C1" s="2447"/>
      <c r="D1" s="2447"/>
      <c r="E1" s="2447"/>
    </row>
    <row r="2" spans="1:5" x14ac:dyDescent="0.2">
      <c r="A2" s="2448">
        <f>'Single Audit Cover'!E7</f>
        <v>20076001026</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449205</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0</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-21325</v>
      </c>
    </row>
    <row r="19" spans="1:4" ht="13.5" thickBot="1" x14ac:dyDescent="0.25">
      <c r="A19" s="1265" t="s">
        <v>1297</v>
      </c>
      <c r="D19" s="1266">
        <f>SUM(D10:D17)</f>
        <v>427880</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427880</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427880</v>
      </c>
    </row>
  </sheetData>
  <sheetProtection sheet="1" objects="1" scenarios="1"/>
  <mergeCells count="18">
    <mergeCell ref="A27:B27"/>
    <mergeCell ref="A1:E1"/>
    <mergeCell ref="A2:E2"/>
    <mergeCell ref="A24:B24"/>
    <mergeCell ref="A25:B25"/>
    <mergeCell ref="A26:B26"/>
    <mergeCell ref="A4:E4"/>
    <mergeCell ref="A5:E5"/>
    <mergeCell ref="A6:E6"/>
    <mergeCell ref="A43:B43"/>
    <mergeCell ref="A44:B44"/>
    <mergeCell ref="A45:B45"/>
    <mergeCell ref="A28:B28"/>
    <mergeCell ref="A29:B29"/>
    <mergeCell ref="A30:B30"/>
    <mergeCell ref="A40:B40"/>
    <mergeCell ref="A41:B41"/>
    <mergeCell ref="A42:B42"/>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sqref="A1:F1"/>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60" t="str">
        <f>'Single Audit Cover'!A7</f>
        <v>Pope Co CUSD 1</v>
      </c>
      <c r="B1" s="2460"/>
      <c r="C1" s="2460"/>
      <c r="D1" s="2460"/>
      <c r="E1" s="2460"/>
      <c r="F1" s="2460"/>
    </row>
    <row r="2" spans="1:7" ht="13.5" customHeight="1" x14ac:dyDescent="0.2">
      <c r="A2" s="2461">
        <f>'Single Audit Cover'!E7</f>
        <v>20076001026</v>
      </c>
      <c r="B2" s="2461"/>
      <c r="C2" s="2461"/>
      <c r="D2" s="2461"/>
      <c r="E2" s="2461"/>
      <c r="F2" s="2461"/>
      <c r="G2" s="1275"/>
    </row>
    <row r="3" spans="1:7" ht="15.75" customHeight="1" x14ac:dyDescent="0.2">
      <c r="A3" s="2462" t="s">
        <v>1333</v>
      </c>
      <c r="B3" s="2462"/>
      <c r="C3" s="2462"/>
      <c r="D3" s="2462"/>
      <c r="E3" s="2462"/>
      <c r="F3" s="2462"/>
    </row>
    <row r="4" spans="1:7" ht="13.5" customHeight="1" x14ac:dyDescent="0.2">
      <c r="A4" s="2463" t="str">
        <f>'Single Audit Cover'!A4</f>
        <v>Year Ending June 30, 2018</v>
      </c>
      <c r="B4" s="2463"/>
      <c r="C4" s="2463"/>
      <c r="D4" s="2463"/>
      <c r="E4" s="2463"/>
      <c r="F4" s="2463"/>
    </row>
    <row r="5" spans="1:7" ht="8.25" customHeight="1" x14ac:dyDescent="0.2">
      <c r="C5" s="317"/>
      <c r="D5" s="317"/>
    </row>
    <row r="6" spans="1:7" ht="13.5" customHeight="1" x14ac:dyDescent="0.2">
      <c r="A6" s="1276" t="s">
        <v>1831</v>
      </c>
      <c r="C6" s="317"/>
      <c r="D6" s="317"/>
    </row>
    <row r="7" spans="1:7" ht="60.95" customHeight="1" x14ac:dyDescent="0.2">
      <c r="A7" s="2459" t="s">
        <v>1832</v>
      </c>
      <c r="B7" s="2459"/>
      <c r="C7" s="2459"/>
      <c r="D7" s="2459"/>
      <c r="E7" s="2459"/>
      <c r="F7" s="2459"/>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6"/>
      <c r="D11" s="1280"/>
      <c r="E11" s="1926"/>
      <c r="F11" s="1280"/>
      <c r="G11" s="1278"/>
    </row>
    <row r="12" spans="1:7" x14ac:dyDescent="0.2">
      <c r="A12" s="1276" t="s">
        <v>1669</v>
      </c>
      <c r="C12" s="1260"/>
      <c r="D12" s="1260"/>
    </row>
    <row r="13" spans="1:7" ht="15" customHeight="1" x14ac:dyDescent="0.2">
      <c r="A13" s="2459" t="s">
        <v>1834</v>
      </c>
      <c r="B13" s="2459"/>
      <c r="C13" s="2459"/>
      <c r="D13" s="2459"/>
      <c r="E13" s="2459"/>
      <c r="F13" s="2459"/>
    </row>
    <row r="14" spans="1:7" ht="9.75" customHeight="1" x14ac:dyDescent="0.2">
      <c r="C14" s="1260"/>
      <c r="D14" s="1260"/>
    </row>
    <row r="15" spans="1:7" ht="13.5" customHeight="1" x14ac:dyDescent="0.2">
      <c r="C15" s="1870" t="s">
        <v>1332</v>
      </c>
      <c r="D15" s="2457" t="s">
        <v>1331</v>
      </c>
      <c r="E15" s="2457"/>
      <c r="F15" s="2457"/>
    </row>
    <row r="16" spans="1:7" ht="13.5" customHeight="1" x14ac:dyDescent="0.2">
      <c r="A16" s="1282"/>
      <c r="B16" s="1276" t="s">
        <v>1330</v>
      </c>
      <c r="C16" s="1870" t="s">
        <v>1329</v>
      </c>
      <c r="D16" s="2458" t="s">
        <v>1670</v>
      </c>
      <c r="E16" s="2458"/>
      <c r="F16" s="2458"/>
    </row>
    <row r="17" spans="1:6" ht="20.45" customHeight="1" x14ac:dyDescent="0.2">
      <c r="A17" s="1283"/>
      <c r="B17" s="1284"/>
      <c r="C17" s="1285"/>
      <c r="D17" s="2452"/>
      <c r="E17" s="2452"/>
      <c r="F17" s="2452"/>
    </row>
    <row r="18" spans="1:6" ht="20.65" customHeight="1" x14ac:dyDescent="0.2">
      <c r="A18" s="1283"/>
      <c r="B18" s="1284"/>
      <c r="C18" s="1285"/>
      <c r="D18" s="2452"/>
      <c r="E18" s="2452"/>
      <c r="F18" s="2452"/>
    </row>
    <row r="19" spans="1:6" ht="20.65" customHeight="1" x14ac:dyDescent="0.2">
      <c r="A19" s="1283"/>
      <c r="B19" s="1284"/>
      <c r="C19" s="1285"/>
      <c r="D19" s="2452"/>
      <c r="E19" s="2452"/>
      <c r="F19" s="2452"/>
    </row>
    <row r="20" spans="1:6" ht="20.65" customHeight="1" x14ac:dyDescent="0.2">
      <c r="A20" s="1283"/>
      <c r="B20" s="1284"/>
      <c r="C20" s="1285"/>
      <c r="D20" s="2452"/>
      <c r="E20" s="2452"/>
      <c r="F20" s="2452"/>
    </row>
    <row r="21" spans="1:6" ht="20.65" customHeight="1" x14ac:dyDescent="0.2">
      <c r="A21" s="1283"/>
      <c r="B21" s="1284"/>
      <c r="C21" s="1285"/>
      <c r="D21" s="2452"/>
      <c r="E21" s="2452"/>
      <c r="F21" s="2452"/>
    </row>
    <row r="22" spans="1:6" ht="20.65" customHeight="1" x14ac:dyDescent="0.2">
      <c r="A22" s="1283"/>
      <c r="B22" s="1284"/>
      <c r="C22" s="1285"/>
      <c r="D22" s="2452"/>
      <c r="E22" s="2452"/>
      <c r="F22" s="2452"/>
    </row>
    <row r="23" spans="1:6" ht="20.65" customHeight="1" x14ac:dyDescent="0.2">
      <c r="A23" s="1283"/>
      <c r="B23" s="1284"/>
      <c r="C23" s="1285"/>
      <c r="D23" s="2452"/>
      <c r="E23" s="2452"/>
      <c r="F23" s="2452"/>
    </row>
    <row r="24" spans="1:6" ht="20.65" customHeight="1" x14ac:dyDescent="0.2">
      <c r="A24" s="1283"/>
      <c r="B24" s="1284"/>
      <c r="C24" s="1285"/>
      <c r="D24" s="2452"/>
      <c r="E24" s="2452"/>
      <c r="F24" s="2452"/>
    </row>
    <row r="25" spans="1:6" ht="20.65" customHeight="1" x14ac:dyDescent="0.2">
      <c r="A25" s="1283"/>
      <c r="B25" s="1284"/>
      <c r="C25" s="1285"/>
      <c r="D25" s="2452"/>
      <c r="E25" s="2452"/>
      <c r="F25" s="2452"/>
    </row>
    <row r="26" spans="1:6" ht="20.65" customHeight="1" x14ac:dyDescent="0.2">
      <c r="A26" s="1283"/>
      <c r="B26" s="1284"/>
      <c r="C26" s="1285"/>
      <c r="D26" s="2452"/>
      <c r="E26" s="2452"/>
      <c r="F26" s="2452"/>
    </row>
    <row r="27" spans="1:6" ht="20.65" customHeight="1" x14ac:dyDescent="0.2">
      <c r="A27" s="1283"/>
      <c r="B27" s="1284"/>
      <c r="C27" s="1285"/>
      <c r="D27" s="2452"/>
      <c r="E27" s="2452"/>
      <c r="F27" s="2452"/>
    </row>
    <row r="28" spans="1:6" ht="20.65" customHeight="1" x14ac:dyDescent="0.2">
      <c r="A28" s="1283"/>
      <c r="B28" s="1284"/>
      <c r="C28" s="1285"/>
      <c r="D28" s="2452"/>
      <c r="E28" s="2452"/>
      <c r="F28" s="2452"/>
    </row>
    <row r="29" spans="1:6" ht="20.65" customHeight="1" x14ac:dyDescent="0.2">
      <c r="A29" s="1283"/>
      <c r="B29" s="1284"/>
      <c r="C29" s="1285"/>
      <c r="D29" s="2452"/>
      <c r="E29" s="2452"/>
      <c r="F29" s="2452"/>
    </row>
    <row r="30" spans="1:6" ht="12" customHeight="1" x14ac:dyDescent="0.2">
      <c r="A30" s="328"/>
      <c r="B30" s="328"/>
      <c r="C30" s="1478"/>
      <c r="D30" s="1927"/>
      <c r="E30" s="1286"/>
    </row>
    <row r="31" spans="1:6" ht="12" customHeight="1" x14ac:dyDescent="0.2">
      <c r="A31" s="1287" t="s">
        <v>1630</v>
      </c>
      <c r="B31" s="328"/>
      <c r="C31" s="1478"/>
      <c r="D31" s="1927"/>
      <c r="E31" s="1286"/>
    </row>
    <row r="32" spans="1:6" ht="30" customHeight="1" x14ac:dyDescent="0.2">
      <c r="A32" s="2453" t="s">
        <v>1835</v>
      </c>
      <c r="B32" s="2453"/>
      <c r="C32" s="2453"/>
      <c r="D32" s="2453"/>
      <c r="E32" s="2453"/>
      <c r="F32" s="2453"/>
    </row>
    <row r="33" spans="1:6" ht="13.5" customHeight="1" x14ac:dyDescent="0.2">
      <c r="A33" s="328" t="s">
        <v>1509</v>
      </c>
      <c r="B33" s="328"/>
      <c r="C33" s="1288">
        <v>0</v>
      </c>
      <c r="D33" s="1927"/>
      <c r="E33" s="1286"/>
    </row>
    <row r="34" spans="1:6" ht="13.5" customHeight="1" x14ac:dyDescent="0.2">
      <c r="A34" s="328" t="s">
        <v>1948</v>
      </c>
      <c r="B34" s="328"/>
      <c r="C34" s="1289">
        <v>0</v>
      </c>
      <c r="D34" s="1927" t="s">
        <v>1671</v>
      </c>
      <c r="E34" s="2454">
        <f>+C33+C34</f>
        <v>0</v>
      </c>
      <c r="F34" s="2455"/>
    </row>
    <row r="35" spans="1:6" ht="12" customHeight="1" x14ac:dyDescent="0.2">
      <c r="A35" s="328"/>
      <c r="B35" s="328"/>
      <c r="C35" s="1928"/>
      <c r="D35" s="1927"/>
      <c r="E35" s="1290"/>
      <c r="F35" s="1291"/>
    </row>
    <row r="36" spans="1:6" ht="13.5" customHeight="1" x14ac:dyDescent="0.2">
      <c r="A36" s="1287" t="s">
        <v>1631</v>
      </c>
      <c r="B36" s="328"/>
      <c r="C36" s="1478"/>
      <c r="D36" s="1927"/>
      <c r="E36" s="1286"/>
    </row>
    <row r="37" spans="1:6" ht="14.25" customHeight="1" x14ac:dyDescent="0.2">
      <c r="A37" s="328" t="s">
        <v>1563</v>
      </c>
      <c r="B37" s="328"/>
      <c r="C37" s="1929"/>
      <c r="D37" s="1927"/>
      <c r="E37" s="1286"/>
    </row>
    <row r="38" spans="1:6" ht="14.25" customHeight="1" x14ac:dyDescent="0.2">
      <c r="A38" s="328"/>
      <c r="B38" s="328" t="s">
        <v>1510</v>
      </c>
      <c r="C38" s="1292"/>
      <c r="D38" s="1927"/>
      <c r="E38" s="1286"/>
    </row>
    <row r="39" spans="1:6" ht="14.25" customHeight="1" x14ac:dyDescent="0.2">
      <c r="A39" s="328"/>
      <c r="B39" s="328" t="s">
        <v>1511</v>
      </c>
      <c r="C39" s="1292"/>
      <c r="D39" s="1927"/>
      <c r="E39" s="1286"/>
    </row>
    <row r="40" spans="1:6" ht="14.25" customHeight="1" x14ac:dyDescent="0.2">
      <c r="A40" s="328"/>
      <c r="B40" s="328" t="s">
        <v>1512</v>
      </c>
      <c r="C40" s="1292"/>
      <c r="D40" s="1927"/>
      <c r="E40" s="1286"/>
    </row>
    <row r="41" spans="1:6" ht="14.25" customHeight="1" x14ac:dyDescent="0.2">
      <c r="A41" s="328"/>
      <c r="B41" s="328" t="s">
        <v>1513</v>
      </c>
      <c r="C41" s="1292"/>
      <c r="D41" s="1927"/>
      <c r="E41" s="1286"/>
    </row>
    <row r="42" spans="1:6" ht="14.25" customHeight="1" x14ac:dyDescent="0.2">
      <c r="A42" s="328" t="s">
        <v>1514</v>
      </c>
      <c r="B42" s="328"/>
      <c r="C42" s="1925"/>
      <c r="D42" s="1927"/>
      <c r="E42" s="1286"/>
    </row>
    <row r="43" spans="1:6" ht="14.25" customHeight="1" x14ac:dyDescent="0.2">
      <c r="A43" s="328" t="s">
        <v>1515</v>
      </c>
      <c r="B43" s="328"/>
      <c r="C43" s="1293"/>
      <c r="D43" s="1927"/>
      <c r="E43" s="1286"/>
    </row>
    <row r="44" spans="1:6" ht="14.25" customHeight="1" x14ac:dyDescent="0.2">
      <c r="A44" s="328"/>
      <c r="B44" s="328"/>
      <c r="C44" s="1929" t="s">
        <v>1516</v>
      </c>
      <c r="D44" s="1927"/>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56" t="s">
        <v>1672</v>
      </c>
      <c r="C49" s="2456"/>
      <c r="D49" s="2456"/>
      <c r="E49" s="1399"/>
    </row>
    <row r="50" spans="1:5" s="1300" customFormat="1" ht="3.75" customHeight="1" x14ac:dyDescent="0.2">
      <c r="A50" s="1299"/>
      <c r="B50" s="1869"/>
      <c r="C50" s="1869"/>
      <c r="D50" s="1869"/>
      <c r="E50" s="1399"/>
    </row>
    <row r="51" spans="1:5" s="1300" customFormat="1" ht="20.25" customHeight="1" x14ac:dyDescent="0.2">
      <c r="A51" s="1301">
        <v>6</v>
      </c>
      <c r="B51" s="2451" t="s">
        <v>1632</v>
      </c>
      <c r="C51" s="2451"/>
      <c r="D51" s="2451"/>
    </row>
    <row r="52" spans="1:5" ht="14.25" customHeight="1" x14ac:dyDescent="0.2">
      <c r="A52" s="1301"/>
      <c r="B52" s="2451"/>
      <c r="C52" s="2451"/>
      <c r="D52" s="2451"/>
    </row>
  </sheetData>
  <sheetProtection sheet="1" objects="1" scenarios="1"/>
  <mergeCells count="26">
    <mergeCell ref="A13:F13"/>
    <mergeCell ref="A7:F7"/>
    <mergeCell ref="A1:F1"/>
    <mergeCell ref="A2:F2"/>
    <mergeCell ref="A3:F3"/>
    <mergeCell ref="A4:F4"/>
    <mergeCell ref="D26:F26"/>
    <mergeCell ref="D15:F15"/>
    <mergeCell ref="D16:F16"/>
    <mergeCell ref="D17:F17"/>
    <mergeCell ref="D18:F18"/>
    <mergeCell ref="D19:F19"/>
    <mergeCell ref="D20:F20"/>
    <mergeCell ref="D21:F21"/>
    <mergeCell ref="D22:F22"/>
    <mergeCell ref="D23:F23"/>
    <mergeCell ref="D24:F24"/>
    <mergeCell ref="D25:F25"/>
    <mergeCell ref="B51:D51"/>
    <mergeCell ref="B52:D52"/>
    <mergeCell ref="D27:F27"/>
    <mergeCell ref="D28:F28"/>
    <mergeCell ref="D29:F29"/>
    <mergeCell ref="A32:F32"/>
    <mergeCell ref="E34:F34"/>
    <mergeCell ref="B49:D49"/>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30" t="str">
        <f>'Single Audit Cover'!A7</f>
        <v>Pope Co CUSD 1</v>
      </c>
      <c r="C1" s="2464"/>
      <c r="D1" s="2464"/>
      <c r="E1" s="2464"/>
      <c r="F1" s="2464"/>
      <c r="G1" s="2464"/>
      <c r="H1" s="2464"/>
      <c r="I1" s="2464"/>
      <c r="J1" s="2464"/>
      <c r="K1" s="2464"/>
      <c r="L1" s="2464"/>
      <c r="M1" s="2464"/>
    </row>
    <row r="2" spans="2:14" ht="15" x14ac:dyDescent="0.2">
      <c r="B2" s="2461">
        <f>'Single Audit Cover'!E7</f>
        <v>20076001026</v>
      </c>
      <c r="C2" s="2461"/>
      <c r="D2" s="2461"/>
      <c r="E2" s="2461"/>
      <c r="F2" s="2461"/>
      <c r="G2" s="2461"/>
      <c r="H2" s="2461"/>
      <c r="I2" s="2461"/>
      <c r="J2" s="2461"/>
      <c r="K2" s="2461"/>
      <c r="L2" s="2461"/>
      <c r="M2" s="2461"/>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colorId="8" zoomScale="110" zoomScaleNormal="110" workbookViewId="0"/>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c r="C53" s="179">
        <v>22</v>
      </c>
      <c r="D53" s="247" t="s">
        <v>1537</v>
      </c>
      <c r="E53" s="248"/>
      <c r="F53" s="249"/>
      <c r="G53" s="249" t="s">
        <v>1536</v>
      </c>
      <c r="H53" s="250"/>
      <c r="I53" s="237" t="s">
        <v>1562</v>
      </c>
    </row>
    <row r="54" spans="1:10" s="181" customFormat="1" x14ac:dyDescent="0.2">
      <c r="A54" s="219"/>
      <c r="B54" s="220"/>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3" type="noConversion"/>
  <pageMargins left="0.19" right="0.16" top="0.39" bottom="0.33" header="0.19" footer="0.17"/>
  <pageSetup scale="85" firstPageNumber="2" orientation="portrait" useFirstPageNumber="1" r:id="rId1"/>
  <headerFooter differentOddEven="1" alignWithMargins="0">
    <oddHeader xml:space="preserve">&amp;C </oddHeader>
    <oddFooter>&amp;C74</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8" t="str">
        <f>'Single Audit Cover'!A7</f>
        <v>Pope Co CUSD 1</v>
      </c>
      <c r="C1" s="2479"/>
      <c r="D1" s="2479"/>
      <c r="E1" s="2479"/>
      <c r="F1" s="2479"/>
      <c r="G1" s="2479"/>
      <c r="H1" s="2479"/>
      <c r="I1" s="2479"/>
      <c r="J1" s="1422"/>
    </row>
    <row r="2" spans="2:10" s="317" customFormat="1" ht="12.75" customHeight="1" x14ac:dyDescent="0.2">
      <c r="B2" s="2480">
        <f>'Single Audit Cover'!E7</f>
        <v>20076001026</v>
      </c>
      <c r="C2" s="2481"/>
      <c r="D2" s="2481"/>
      <c r="E2" s="2481"/>
      <c r="F2" s="2481"/>
      <c r="G2" s="2481"/>
      <c r="H2" s="2481"/>
      <c r="I2" s="2481"/>
      <c r="J2" s="1422"/>
    </row>
    <row r="3" spans="2:10" s="317" customFormat="1" ht="12.75" customHeight="1" x14ac:dyDescent="0.2">
      <c r="B3" s="2482" t="s">
        <v>1347</v>
      </c>
      <c r="C3" s="2483"/>
      <c r="D3" s="2483"/>
      <c r="E3" s="2483"/>
      <c r="F3" s="2483"/>
      <c r="G3" s="2483"/>
      <c r="H3" s="2483"/>
      <c r="I3" s="2483"/>
      <c r="J3" s="1423"/>
    </row>
    <row r="4" spans="2:10" s="317" customFormat="1" ht="12.75" customHeight="1" x14ac:dyDescent="0.2">
      <c r="B4" s="2482" t="str">
        <f>'Single Audit Cover'!A4</f>
        <v>Year Ending June 30, 2018</v>
      </c>
      <c r="C4" s="2483"/>
      <c r="D4" s="2483"/>
      <c r="E4" s="2483"/>
      <c r="F4" s="2483"/>
      <c r="G4" s="2483"/>
      <c r="H4" s="2483"/>
      <c r="I4" s="2483"/>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82" t="s">
        <v>1346</v>
      </c>
      <c r="C7" s="2483"/>
      <c r="D7" s="2483"/>
      <c r="E7" s="2483"/>
      <c r="F7" s="2483"/>
      <c r="G7" s="2483"/>
      <c r="H7" s="2483"/>
      <c r="I7" s="2483"/>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84"/>
      <c r="D11" s="2484"/>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85"/>
      <c r="E29" s="2485"/>
      <c r="F29" s="2485"/>
      <c r="G29" s="2485"/>
      <c r="H29" s="2485"/>
      <c r="I29" s="2485"/>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86" t="s">
        <v>1854</v>
      </c>
      <c r="D37" s="2487"/>
      <c r="E37" s="2487"/>
      <c r="F37" s="2488"/>
      <c r="G37" s="2486" t="s">
        <v>1674</v>
      </c>
      <c r="H37" s="2487"/>
      <c r="I37" s="2488"/>
    </row>
    <row r="38" spans="2:9" ht="16.5" customHeight="1" x14ac:dyDescent="0.2">
      <c r="B38" s="1444"/>
      <c r="C38" s="2474"/>
      <c r="D38" s="2475"/>
      <c r="E38" s="2475"/>
      <c r="F38" s="2476"/>
      <c r="G38" s="2489"/>
      <c r="H38" s="2490"/>
      <c r="I38" s="2491"/>
    </row>
    <row r="39" spans="2:9" ht="16.5" customHeight="1" x14ac:dyDescent="0.2">
      <c r="B39" s="1444"/>
      <c r="C39" s="2474"/>
      <c r="D39" s="2475"/>
      <c r="E39" s="2475"/>
      <c r="F39" s="2476"/>
      <c r="G39" s="2477"/>
      <c r="H39" s="2477"/>
      <c r="I39" s="2477"/>
    </row>
    <row r="40" spans="2:9" ht="16.5" customHeight="1" x14ac:dyDescent="0.2">
      <c r="B40" s="1444"/>
      <c r="C40" s="2474"/>
      <c r="D40" s="2475"/>
      <c r="E40" s="2475"/>
      <c r="F40" s="2476"/>
      <c r="G40" s="2477"/>
      <c r="H40" s="2477"/>
      <c r="I40" s="2477"/>
    </row>
    <row r="41" spans="2:9" ht="16.5" customHeight="1" x14ac:dyDescent="0.2">
      <c r="B41" s="1444"/>
      <c r="C41" s="2474"/>
      <c r="D41" s="2475"/>
      <c r="E41" s="2475"/>
      <c r="F41" s="2476"/>
      <c r="G41" s="2477"/>
      <c r="H41" s="2477"/>
      <c r="I41" s="2477"/>
    </row>
    <row r="42" spans="2:9" ht="16.5" customHeight="1" x14ac:dyDescent="0.2">
      <c r="B42" s="1444"/>
      <c r="C42" s="2474"/>
      <c r="D42" s="2475"/>
      <c r="E42" s="2475"/>
      <c r="F42" s="2476"/>
      <c r="G42" s="2477"/>
      <c r="H42" s="2477"/>
      <c r="I42" s="2477"/>
    </row>
    <row r="43" spans="2:9" ht="16.5" customHeight="1" x14ac:dyDescent="0.2">
      <c r="B43" s="1444"/>
      <c r="C43" s="2467" t="s">
        <v>1675</v>
      </c>
      <c r="D43" s="2468"/>
      <c r="E43" s="2468"/>
      <c r="F43" s="2469"/>
      <c r="G43" s="2470">
        <f>SUM(G38:I42)</f>
        <v>0</v>
      </c>
      <c r="H43" s="2470"/>
      <c r="I43" s="2470"/>
    </row>
    <row r="44" spans="2:9" ht="12.75" customHeight="1" x14ac:dyDescent="0.2"/>
    <row r="45" spans="2:9" ht="12.75" customHeight="1" x14ac:dyDescent="0.2">
      <c r="B45" s="1435" t="s">
        <v>1951</v>
      </c>
      <c r="D45" s="2471">
        <v>0</v>
      </c>
      <c r="E45" s="2472"/>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73"/>
      <c r="F49" s="2473"/>
      <c r="G49" s="2473"/>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39:F39"/>
    <mergeCell ref="G39:I39"/>
    <mergeCell ref="B1:I1"/>
    <mergeCell ref="B2:I2"/>
    <mergeCell ref="B3:I3"/>
    <mergeCell ref="B4:I4"/>
    <mergeCell ref="B7:I7"/>
    <mergeCell ref="C11:D11"/>
    <mergeCell ref="D29:I29"/>
    <mergeCell ref="C37:F37"/>
    <mergeCell ref="G37:I37"/>
    <mergeCell ref="C38:F38"/>
    <mergeCell ref="G38:I38"/>
    <mergeCell ref="C43:F43"/>
    <mergeCell ref="G43:I43"/>
    <mergeCell ref="D45:E45"/>
    <mergeCell ref="E49:G49"/>
    <mergeCell ref="C40:F40"/>
    <mergeCell ref="G40:I40"/>
    <mergeCell ref="C41:F41"/>
    <mergeCell ref="G41:I41"/>
    <mergeCell ref="C42:F42"/>
    <mergeCell ref="G42:I42"/>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zoomScale="110" zoomScaleNormal="110" workbookViewId="0"/>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8" t="str">
        <f>'Single Audit Cover'!A7</f>
        <v>Pope Co CUSD 1</v>
      </c>
      <c r="C1" s="2478"/>
      <c r="D1" s="2478"/>
      <c r="E1" s="2478"/>
      <c r="F1" s="2478"/>
      <c r="G1" s="2478"/>
      <c r="H1" s="2478"/>
      <c r="I1" s="2478"/>
      <c r="J1" s="2478"/>
      <c r="K1" s="2478"/>
      <c r="L1" s="1374"/>
      <c r="M1" s="1374"/>
    </row>
    <row r="2" spans="1:13" ht="12" customHeight="1" x14ac:dyDescent="0.2">
      <c r="B2" s="2480">
        <f>'Single Audit Cover'!E7</f>
        <v>20076001026</v>
      </c>
      <c r="C2" s="2480"/>
      <c r="D2" s="2480"/>
      <c r="E2" s="2480"/>
      <c r="F2" s="2480"/>
      <c r="G2" s="2480"/>
      <c r="H2" s="2480"/>
      <c r="I2" s="2480"/>
      <c r="J2" s="2480"/>
      <c r="K2" s="2480"/>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c r="E10" s="322"/>
      <c r="F10" s="1387" t="s">
        <v>1362</v>
      </c>
      <c r="G10" s="1388"/>
      <c r="H10" s="1389" t="s">
        <v>1361</v>
      </c>
      <c r="I10" s="1388"/>
      <c r="J10" s="1390" t="s">
        <v>1360</v>
      </c>
      <c r="K10" s="322"/>
      <c r="L10" s="1381"/>
    </row>
    <row r="11" spans="1:13" ht="13.5" customHeight="1" x14ac:dyDescent="0.2">
      <c r="B11" s="322"/>
      <c r="C11" s="322"/>
      <c r="D11" s="322"/>
      <c r="E11" s="322"/>
      <c r="F11" s="322"/>
      <c r="G11" s="1383"/>
      <c r="H11" s="322"/>
      <c r="I11" s="1391" t="s">
        <v>1359</v>
      </c>
      <c r="J11" s="322"/>
      <c r="K11" s="1392"/>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r:id="rId1"/>
  <headerFooter alignWithMargins="0">
    <oddHeader>&amp;L&amp;8Page 43&amp;R&amp;8Page 43</oddHead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501" t="str">
        <f>'Single Audit Cover'!A7</f>
        <v>Pope Co CUSD 1</v>
      </c>
      <c r="C1" s="2501"/>
      <c r="D1" s="2501"/>
      <c r="E1" s="2501"/>
      <c r="F1" s="2501"/>
      <c r="G1" s="2501"/>
      <c r="H1" s="2501"/>
      <c r="I1" s="2501"/>
      <c r="J1" s="2501"/>
      <c r="K1" s="2501"/>
      <c r="L1" s="1465"/>
    </row>
    <row r="2" spans="1:12" ht="12.75" customHeight="1" x14ac:dyDescent="0.2">
      <c r="B2" s="2502">
        <f>'Single Audit Cover'!E7</f>
        <v>20076001026</v>
      </c>
      <c r="C2" s="2502"/>
      <c r="D2" s="2502"/>
      <c r="E2" s="2502"/>
      <c r="F2" s="2502"/>
      <c r="G2" s="2502"/>
      <c r="H2" s="2502"/>
      <c r="I2" s="2502"/>
      <c r="J2" s="2502"/>
      <c r="K2" s="2502"/>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3" t="s">
        <v>1375</v>
      </c>
      <c r="C6" s="2503"/>
      <c r="D6" s="2503"/>
      <c r="E6" s="2503"/>
      <c r="F6" s="2503"/>
      <c r="G6" s="2503"/>
      <c r="H6" s="2503"/>
      <c r="I6" s="2503"/>
      <c r="J6" s="2503"/>
      <c r="K6" s="2503"/>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85"/>
      <c r="G12" s="2485"/>
      <c r="H12" s="2485"/>
      <c r="I12" s="2485"/>
      <c r="J12" s="2485"/>
      <c r="K12" s="2485"/>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498"/>
      <c r="E14" s="2498"/>
      <c r="F14" s="2498"/>
      <c r="H14" s="1475" t="s">
        <v>1370</v>
      </c>
      <c r="I14" s="2499"/>
      <c r="J14" s="2499"/>
      <c r="K14" s="2499"/>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499"/>
      <c r="E16" s="2499"/>
      <c r="F16" s="2499"/>
      <c r="G16" s="2499"/>
      <c r="H16" s="2499"/>
      <c r="I16" s="2499"/>
      <c r="J16" s="2499"/>
      <c r="K16" s="2499"/>
      <c r="L16" s="322"/>
    </row>
    <row r="17" spans="2:12" ht="13.5" customHeight="1" x14ac:dyDescent="0.2">
      <c r="B17" s="1387" t="s">
        <v>1368</v>
      </c>
      <c r="C17" s="1387"/>
      <c r="D17" s="2500"/>
      <c r="E17" s="2500"/>
      <c r="F17" s="2500"/>
      <c r="G17" s="2500"/>
      <c r="H17" s="2500"/>
      <c r="I17" s="2500"/>
      <c r="J17" s="2500"/>
      <c r="K17" s="2500"/>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F12:K12"/>
    <mergeCell ref="B1:K1"/>
    <mergeCell ref="B2:K2"/>
    <mergeCell ref="B3:K3"/>
    <mergeCell ref="B4:K4"/>
    <mergeCell ref="B6:K6"/>
    <mergeCell ref="B41:K41"/>
    <mergeCell ref="D14:F14"/>
    <mergeCell ref="I14:K14"/>
    <mergeCell ref="D16:K16"/>
    <mergeCell ref="D17:K17"/>
    <mergeCell ref="B20:K20"/>
    <mergeCell ref="B23:K23"/>
    <mergeCell ref="B26:K26"/>
    <mergeCell ref="B29:K29"/>
    <mergeCell ref="B32:K32"/>
    <mergeCell ref="B35:K35"/>
    <mergeCell ref="B38:K38"/>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zoomScale="110" zoomScaleNormal="110" workbookViewId="0"/>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8" t="str">
        <f>'Single Audit Cover'!A7</f>
        <v>Pope Co CUSD 1</v>
      </c>
      <c r="C1" s="2478"/>
      <c r="D1" s="2478"/>
      <c r="E1" s="1491"/>
    </row>
    <row r="2" spans="2:5" s="1282" customFormat="1" ht="12.75" customHeight="1" x14ac:dyDescent="0.2">
      <c r="B2" s="2480">
        <f>'Single Audit Cover'!E7</f>
        <v>20076001026</v>
      </c>
      <c r="C2" s="2480"/>
      <c r="D2" s="2480"/>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c r="C8" s="324"/>
      <c r="D8" s="324"/>
      <c r="E8" s="324"/>
    </row>
    <row r="9" spans="2:5" ht="13.5" customHeight="1" x14ac:dyDescent="0.2">
      <c r="B9" s="1497"/>
      <c r="C9" s="323"/>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r:id="rId1"/>
  <headerFooter alignWithMargins="0">
    <oddHeader>&amp;L&amp;8Page 45&amp;R&amp;8Page 45</oddHead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sqref="A1:M1"/>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49927452</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1.84E-2</v>
      </c>
      <c r="E10" s="356" t="s">
        <v>1062</v>
      </c>
      <c r="F10" s="355">
        <v>5.0000000000000001E-3</v>
      </c>
      <c r="G10" s="356" t="s">
        <v>1062</v>
      </c>
      <c r="H10" s="355">
        <v>2E-3</v>
      </c>
      <c r="I10" s="356" t="s">
        <v>1063</v>
      </c>
      <c r="J10" s="1754">
        <f>ROUND(D10+F10+H10,5)</f>
        <v>2.5399999999999999E-2</v>
      </c>
      <c r="K10" s="222"/>
      <c r="L10" s="355">
        <v>0.05</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4741003</v>
      </c>
      <c r="E16" s="356"/>
      <c r="F16" s="1755">
        <f>SUM('Acct Summary 7-8'!C17,'Acct Summary 7-8'!D17,'Acct Summary 7-8'!F17)</f>
        <v>4433303</v>
      </c>
      <c r="G16" s="356"/>
      <c r="H16" s="1755">
        <f>SUM(D16-F16)</f>
        <v>307700</v>
      </c>
      <c r="I16" s="222"/>
      <c r="J16" s="1755">
        <f>SUM('Acct Summary 7-8'!C81,'Acct Summary 7-8'!D81,'Acct Summary 7-8'!F81,'Acct Summary 7-8'!I81)</f>
        <v>2534322</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6889988.3760000002</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0</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3" type="noConversion"/>
  <printOptions headings="1"/>
  <pageMargins left="0.5" right="0.2" top="0.59" bottom="0.52" header="0.28000000000000003" footer="0.17"/>
  <pageSetup scale="90" firstPageNumber="3" orientation="portrait" useFirstPageNumber="1" r:id="rId1"/>
  <headerFooter alignWithMargins="0">
    <oddHeader xml:space="preserve">&amp;C </oddHeader>
    <oddFooter>&amp;C76</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D40" sqref="D40"/>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Pope Co CUSD 1</v>
      </c>
      <c r="E7" s="391"/>
      <c r="G7" s="252"/>
      <c r="H7" s="387"/>
      <c r="I7" s="387"/>
      <c r="J7" s="387"/>
      <c r="K7" s="387"/>
      <c r="L7" s="329"/>
      <c r="M7" s="329"/>
      <c r="N7" s="329"/>
      <c r="O7" s="329"/>
      <c r="P7" s="329"/>
    </row>
    <row r="8" spans="1:18" ht="12.75" x14ac:dyDescent="0.2">
      <c r="A8" s="329"/>
      <c r="B8" s="329"/>
      <c r="C8" s="389" t="s">
        <v>1187</v>
      </c>
      <c r="D8" s="392">
        <f>COVER!A13</f>
        <v>20076001026</v>
      </c>
      <c r="E8" s="393"/>
      <c r="G8" s="329"/>
      <c r="H8" s="329"/>
      <c r="I8" s="329"/>
      <c r="J8" s="329"/>
      <c r="K8" s="329"/>
      <c r="L8" s="329"/>
      <c r="M8" s="329"/>
      <c r="N8" s="329"/>
      <c r="O8" s="329"/>
      <c r="P8" s="329"/>
    </row>
    <row r="9" spans="1:18" ht="12.75" x14ac:dyDescent="0.2">
      <c r="A9" s="329"/>
      <c r="B9" s="329"/>
      <c r="C9" s="389" t="s">
        <v>737</v>
      </c>
      <c r="D9" s="394" t="str">
        <f>COVER!A15</f>
        <v>Pope</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2534322</v>
      </c>
      <c r="I12" s="404"/>
      <c r="J12" s="404"/>
      <c r="K12" s="405">
        <f>TRUNC((H12/H13*100000),5)/100000</f>
        <v>0.53455397510000002</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4741003</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4433303</v>
      </c>
      <c r="I17" s="404"/>
      <c r="J17" s="416"/>
      <c r="K17" s="405">
        <f>TRUNC((H17/H18*100000),5)/100000</f>
        <v>0.93509812160000005</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4741003</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4</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2534322</v>
      </c>
      <c r="I24" s="422"/>
      <c r="J24" s="422"/>
      <c r="K24" s="423">
        <f>TRUNC(((H24/H25*100000)/100000),2)</f>
        <v>205.79</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12314.73056</v>
      </c>
      <c r="I25" s="425"/>
      <c r="J25" s="425"/>
      <c r="K25" s="410"/>
      <c r="L25" s="218"/>
      <c r="M25" s="360" t="s">
        <v>1207</v>
      </c>
      <c r="N25" s="360"/>
      <c r="O25" s="411">
        <f>O23*O24</f>
        <v>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1077933.6886799999</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4</v>
      </c>
      <c r="P31" s="216"/>
    </row>
    <row r="32" spans="1:18" s="408" customFormat="1" ht="11.25" x14ac:dyDescent="0.2">
      <c r="A32" s="218"/>
      <c r="B32" s="401"/>
      <c r="C32" s="218" t="s">
        <v>902</v>
      </c>
      <c r="D32" s="218"/>
      <c r="E32" s="218"/>
      <c r="F32" s="218"/>
      <c r="G32" s="402"/>
      <c r="H32" s="403">
        <f>'FP Info 3'!H37</f>
        <v>0</v>
      </c>
      <c r="I32" s="420"/>
      <c r="J32" s="420"/>
      <c r="K32" s="423">
        <f>TRUNC(100-((((H32/H33*100))*100)/100),2)</f>
        <v>100</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6889988.3760000002</v>
      </c>
      <c r="I33" s="420"/>
      <c r="J33" s="420"/>
      <c r="K33" s="403"/>
      <c r="L33" s="218"/>
      <c r="M33" s="435" t="s">
        <v>1207</v>
      </c>
      <c r="N33" s="435"/>
      <c r="O33" s="434">
        <f>(O31*O32)</f>
        <v>0.4</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3.9999999999999996</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3"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 xml:space="preserve">&amp;C </oddHeader>
    <oddFooter>&amp;C77</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0" activePane="bottomLeft" state="frozen"/>
      <selection activeCell="A47" sqref="A47"/>
      <selection pane="bottomLeft" activeCell="C27" sqref="C27"/>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v>28560</v>
      </c>
      <c r="D4" s="466">
        <v>1261</v>
      </c>
      <c r="E4" s="466">
        <v>0</v>
      </c>
      <c r="F4" s="466">
        <v>16044</v>
      </c>
      <c r="G4" s="466">
        <v>156</v>
      </c>
      <c r="H4" s="466">
        <v>0</v>
      </c>
      <c r="I4" s="466"/>
      <c r="J4" s="467"/>
      <c r="K4" s="466"/>
      <c r="L4" s="466">
        <v>54816</v>
      </c>
      <c r="M4" s="468"/>
      <c r="N4" s="469"/>
    </row>
    <row r="5" spans="1:14" x14ac:dyDescent="0.2">
      <c r="A5" s="463" t="s">
        <v>1049</v>
      </c>
      <c r="B5" s="470">
        <v>120</v>
      </c>
      <c r="C5" s="465">
        <v>1531767</v>
      </c>
      <c r="D5" s="466">
        <v>541640</v>
      </c>
      <c r="E5" s="466"/>
      <c r="F5" s="466">
        <v>186096</v>
      </c>
      <c r="G5" s="466">
        <v>364623</v>
      </c>
      <c r="H5" s="466"/>
      <c r="I5" s="466">
        <v>228954</v>
      </c>
      <c r="J5" s="467">
        <v>80615</v>
      </c>
      <c r="K5" s="471">
        <v>55241</v>
      </c>
      <c r="L5" s="472">
        <v>542183</v>
      </c>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1560327</v>
      </c>
      <c r="D13" s="1759">
        <f t="shared" ref="D13:L13" si="0">SUM(D4:D12)</f>
        <v>542901</v>
      </c>
      <c r="E13" s="1759">
        <f t="shared" si="0"/>
        <v>0</v>
      </c>
      <c r="F13" s="1759">
        <f t="shared" si="0"/>
        <v>202140</v>
      </c>
      <c r="G13" s="1759">
        <f t="shared" si="0"/>
        <v>364779</v>
      </c>
      <c r="H13" s="1759">
        <f t="shared" si="0"/>
        <v>0</v>
      </c>
      <c r="I13" s="1759">
        <f t="shared" si="0"/>
        <v>228954</v>
      </c>
      <c r="J13" s="1759">
        <f t="shared" si="0"/>
        <v>80615</v>
      </c>
      <c r="K13" s="1759">
        <f t="shared" si="0"/>
        <v>55241</v>
      </c>
      <c r="L13" s="1759">
        <f t="shared" si="0"/>
        <v>596999</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7036</v>
      </c>
      <c r="N16" s="484"/>
    </row>
    <row r="17" spans="1:14" s="485" customFormat="1" ht="12.75" customHeight="1" x14ac:dyDescent="0.2">
      <c r="A17" s="482" t="s">
        <v>1470</v>
      </c>
      <c r="B17" s="483">
        <v>230</v>
      </c>
      <c r="C17" s="477"/>
      <c r="D17" s="477"/>
      <c r="E17" s="477"/>
      <c r="F17" s="477"/>
      <c r="G17" s="477"/>
      <c r="H17" s="477"/>
      <c r="I17" s="477"/>
      <c r="J17" s="477"/>
      <c r="K17" s="477"/>
      <c r="L17" s="477"/>
      <c r="M17" s="467">
        <v>3824420</v>
      </c>
      <c r="N17" s="484"/>
    </row>
    <row r="18" spans="1:14" s="485" customFormat="1" ht="12.75" customHeight="1" x14ac:dyDescent="0.2">
      <c r="A18" s="482" t="s">
        <v>1471</v>
      </c>
      <c r="B18" s="483">
        <v>240</v>
      </c>
      <c r="C18" s="477"/>
      <c r="D18" s="477"/>
      <c r="E18" s="477"/>
      <c r="F18" s="477"/>
      <c r="G18" s="477"/>
      <c r="H18" s="477"/>
      <c r="I18" s="477"/>
      <c r="J18" s="477"/>
      <c r="K18" s="477"/>
      <c r="L18" s="477"/>
      <c r="M18" s="467">
        <v>531909</v>
      </c>
      <c r="N18" s="484"/>
    </row>
    <row r="19" spans="1:14" s="485" customFormat="1" ht="12.75" customHeight="1" x14ac:dyDescent="0.2">
      <c r="A19" s="482" t="s">
        <v>1472</v>
      </c>
      <c r="B19" s="483">
        <v>250</v>
      </c>
      <c r="C19" s="477"/>
      <c r="D19" s="477"/>
      <c r="E19" s="477"/>
      <c r="F19" s="477"/>
      <c r="G19" s="477"/>
      <c r="H19" s="477"/>
      <c r="I19" s="477"/>
      <c r="J19" s="477"/>
      <c r="K19" s="477"/>
      <c r="L19" s="477"/>
      <c r="M19" s="467">
        <v>2276320</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0</v>
      </c>
    </row>
    <row r="23" spans="1:14" ht="13.5" customHeight="1" thickBot="1" x14ac:dyDescent="0.25">
      <c r="A23" s="1758" t="s">
        <v>664</v>
      </c>
      <c r="B23" s="1763"/>
      <c r="C23" s="468"/>
      <c r="D23" s="468"/>
      <c r="E23" s="468"/>
      <c r="F23" s="468"/>
      <c r="G23" s="468"/>
      <c r="H23" s="468"/>
      <c r="I23" s="468"/>
      <c r="J23" s="468"/>
      <c r="K23" s="468"/>
      <c r="L23" s="468"/>
      <c r="M23" s="1710">
        <f>SUM(M15:M22)</f>
        <v>6639685</v>
      </c>
      <c r="N23" s="1710">
        <f>SUM(N21:N22)</f>
        <v>0</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596999</v>
      </c>
      <c r="M33" s="468"/>
      <c r="N33" s="469"/>
    </row>
    <row r="34" spans="1:14" ht="13.5" customHeight="1" thickBot="1" x14ac:dyDescent="0.25">
      <c r="A34" s="1760" t="s">
        <v>675</v>
      </c>
      <c r="B34" s="1761"/>
      <c r="C34" s="1762">
        <f>SUM(C25:C33)</f>
        <v>0</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596999</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0</v>
      </c>
    </row>
    <row r="37" spans="1:14" ht="13.5" thickBot="1" x14ac:dyDescent="0.25">
      <c r="A37" s="1758" t="s">
        <v>674</v>
      </c>
      <c r="B37" s="1763"/>
      <c r="C37" s="477"/>
      <c r="D37" s="477"/>
      <c r="E37" s="477"/>
      <c r="F37" s="477"/>
      <c r="G37" s="477"/>
      <c r="H37" s="477"/>
      <c r="I37" s="477"/>
      <c r="J37" s="477"/>
      <c r="K37" s="477"/>
      <c r="L37" s="480"/>
      <c r="M37" s="468"/>
      <c r="N37" s="1710">
        <f>SUM(N36:N36)</f>
        <v>0</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1560327</v>
      </c>
      <c r="D39" s="466">
        <v>542901</v>
      </c>
      <c r="E39" s="466">
        <v>0</v>
      </c>
      <c r="F39" s="466">
        <v>202140</v>
      </c>
      <c r="G39" s="466">
        <v>364779</v>
      </c>
      <c r="H39" s="466"/>
      <c r="I39" s="466">
        <v>228954</v>
      </c>
      <c r="J39" s="467">
        <v>80615</v>
      </c>
      <c r="K39" s="466">
        <v>55241</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6639685</v>
      </c>
      <c r="N40" s="497"/>
    </row>
    <row r="41" spans="1:14" ht="13.5" customHeight="1" thickBot="1" x14ac:dyDescent="0.25">
      <c r="A41" s="1758" t="s">
        <v>676</v>
      </c>
      <c r="B41" s="1728"/>
      <c r="C41" s="1710">
        <f>(SUM(C34,C37,C38,C39))</f>
        <v>1560327</v>
      </c>
      <c r="D41" s="1710">
        <f t="shared" ref="D41:L41" si="2">SUM(D34,D37,D38:D39)</f>
        <v>542901</v>
      </c>
      <c r="E41" s="1710">
        <f t="shared" si="2"/>
        <v>0</v>
      </c>
      <c r="F41" s="1710">
        <f t="shared" si="2"/>
        <v>202140</v>
      </c>
      <c r="G41" s="1710">
        <f t="shared" si="2"/>
        <v>364779</v>
      </c>
      <c r="H41" s="1710">
        <f t="shared" si="2"/>
        <v>0</v>
      </c>
      <c r="I41" s="1710">
        <f t="shared" si="2"/>
        <v>228954</v>
      </c>
      <c r="J41" s="1710">
        <f t="shared" si="2"/>
        <v>80615</v>
      </c>
      <c r="K41" s="1710">
        <f t="shared" si="2"/>
        <v>55241</v>
      </c>
      <c r="L41" s="1710">
        <f t="shared" si="2"/>
        <v>596999</v>
      </c>
      <c r="M41" s="1710">
        <f>SUM(M40)</f>
        <v>6639685</v>
      </c>
      <c r="N41" s="1710">
        <f>SUM(N37)</f>
        <v>0</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3" type="noConversion"/>
  <printOptions headings="1" gridLinesSet="0"/>
  <pageMargins left="0.3" right="0.15" top="0.86" bottom="0" header="0.28000000000000003" footer="0.1"/>
  <pageSetup scale="75" firstPageNumber="5" orientation="landscape" useFirstPageNumber="1" r:id="rId1"/>
  <headerFooter alignWithMargins="0">
    <oddHeader>&amp;C&amp;"Arial,Bold"&amp;9BASIC FINANCIAL STATEMENTS
STATEMENT OF ASSETS AND LIABILITIES ARISING FROM CASH TRANSACTIONS
STATEMENT OF POSITION AS OF JUNE 30, 2018</oddHeader>
    <oddFooter>&amp;CThe notes to the financial statements are an integral part of this statement.
7</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topLeftCell="B1" colorId="8" zoomScale="110" zoomScaleNormal="110" zoomScaleSheetLayoutView="100" workbookViewId="0">
      <pane ySplit="2" topLeftCell="A3" activePane="bottomLeft" state="frozenSplit"/>
      <selection activeCell="A47" sqref="A47"/>
      <selection pane="bottomLeft" activeCell="C10" sqref="C10"/>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3" t="s">
        <v>1579</v>
      </c>
      <c r="B4" s="1954">
        <v>1000</v>
      </c>
      <c r="C4" s="1764">
        <f>'Revenues 9-14'!C109</f>
        <v>1030125</v>
      </c>
      <c r="D4" s="1764">
        <f>'Revenues 9-14'!D109</f>
        <v>258699</v>
      </c>
      <c r="E4" s="1764">
        <f>'Revenues 9-14'!E109</f>
        <v>0</v>
      </c>
      <c r="F4" s="1764">
        <f>'Revenues 9-14'!F109</f>
        <v>93193</v>
      </c>
      <c r="G4" s="1764">
        <f>'Revenues 9-14'!G109</f>
        <v>176670</v>
      </c>
      <c r="H4" s="1764">
        <f>'Revenues 9-14'!H109</f>
        <v>0</v>
      </c>
      <c r="I4" s="1764">
        <f>'Revenues 9-14'!I109</f>
        <v>23430</v>
      </c>
      <c r="J4" s="1764">
        <f>'Revenues 9-14'!J109</f>
        <v>177548</v>
      </c>
      <c r="K4" s="1764">
        <f>'Revenues 9-14'!K109</f>
        <v>23002</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2520970</v>
      </c>
      <c r="D6" s="1765">
        <f>'Revenues 9-14'!D173</f>
        <v>0</v>
      </c>
      <c r="E6" s="1765">
        <f>'Revenues 9-14'!E173</f>
        <v>0</v>
      </c>
      <c r="F6" s="1765">
        <f>'Revenues 9-14'!F173</f>
        <v>365381</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449205</v>
      </c>
      <c r="D7" s="1765">
        <f>'Revenues 9-14'!D274</f>
        <v>0</v>
      </c>
      <c r="E7" s="1765">
        <f>'Revenues 9-14'!E274</f>
        <v>0</v>
      </c>
      <c r="F7" s="1765">
        <f>'Revenues 9-14'!F274</f>
        <v>0</v>
      </c>
      <c r="G7" s="1765">
        <f>'Revenues 9-14'!G274</f>
        <v>0</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4000300</v>
      </c>
      <c r="D8" s="1710">
        <f t="shared" ref="D8:K8" si="0">SUM(D4:D7)</f>
        <v>258699</v>
      </c>
      <c r="E8" s="1710">
        <f t="shared" si="0"/>
        <v>0</v>
      </c>
      <c r="F8" s="1710">
        <f t="shared" si="0"/>
        <v>458574</v>
      </c>
      <c r="G8" s="1710">
        <f t="shared" si="0"/>
        <v>176670</v>
      </c>
      <c r="H8" s="1710">
        <f t="shared" si="0"/>
        <v>0</v>
      </c>
      <c r="I8" s="1710">
        <f t="shared" si="0"/>
        <v>23430</v>
      </c>
      <c r="J8" s="1710">
        <f t="shared" si="0"/>
        <v>177548</v>
      </c>
      <c r="K8" s="1710">
        <f t="shared" si="0"/>
        <v>23002</v>
      </c>
      <c r="L8" s="347"/>
    </row>
    <row r="9" spans="1:13" ht="15.75" thickTop="1" x14ac:dyDescent="0.2">
      <c r="A9" s="514" t="s">
        <v>1752</v>
      </c>
      <c r="B9" s="515">
        <v>3998</v>
      </c>
      <c r="C9" s="481">
        <v>1642402</v>
      </c>
      <c r="D9" s="516"/>
      <c r="E9" s="481"/>
      <c r="F9" s="481"/>
      <c r="G9" s="517"/>
      <c r="H9" s="481"/>
      <c r="I9" s="509" t="s">
        <v>1231</v>
      </c>
      <c r="J9" s="478"/>
      <c r="K9" s="481"/>
      <c r="L9" s="347"/>
    </row>
    <row r="10" spans="1:13" s="519" customFormat="1" ht="13.5" thickBot="1" x14ac:dyDescent="0.25">
      <c r="A10" s="1758" t="s">
        <v>1235</v>
      </c>
      <c r="B10" s="1731"/>
      <c r="C10" s="1710">
        <f>SUM(C8:C9)</f>
        <v>5642702</v>
      </c>
      <c r="D10" s="1710">
        <f t="shared" ref="D10:K10" si="1">SUM(D8:D9)</f>
        <v>258699</v>
      </c>
      <c r="E10" s="1710">
        <f t="shared" si="1"/>
        <v>0</v>
      </c>
      <c r="F10" s="1710">
        <f t="shared" si="1"/>
        <v>458574</v>
      </c>
      <c r="G10" s="1710">
        <f t="shared" si="1"/>
        <v>176670</v>
      </c>
      <c r="H10" s="1710">
        <f t="shared" si="1"/>
        <v>0</v>
      </c>
      <c r="I10" s="1710">
        <f t="shared" si="1"/>
        <v>23430</v>
      </c>
      <c r="J10" s="1710">
        <f t="shared" si="1"/>
        <v>177548</v>
      </c>
      <c r="K10" s="1710">
        <f t="shared" si="1"/>
        <v>23002</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2610015</v>
      </c>
      <c r="D12" s="520" t="s">
        <v>1231</v>
      </c>
      <c r="E12" s="468" t="s">
        <v>1231</v>
      </c>
      <c r="F12" s="468" t="s">
        <v>1231</v>
      </c>
      <c r="G12" s="1764">
        <f>'Expenditures 15-22'!K229</f>
        <v>55140</v>
      </c>
      <c r="H12" s="521"/>
      <c r="I12" s="468" t="s">
        <v>1231</v>
      </c>
      <c r="J12" s="468" t="s">
        <v>1231</v>
      </c>
      <c r="K12" s="521" t="s">
        <v>1231</v>
      </c>
      <c r="L12" s="347"/>
    </row>
    <row r="13" spans="1:13" ht="15.75" customHeight="1" x14ac:dyDescent="0.2">
      <c r="A13" s="1598" t="s">
        <v>477</v>
      </c>
      <c r="B13" s="1600">
        <v>2000</v>
      </c>
      <c r="C13" s="1765">
        <f>'Expenditures 15-22'!K74</f>
        <v>1160617</v>
      </c>
      <c r="D13" s="1765">
        <f>'Expenditures 15-22'!K129</f>
        <v>194121</v>
      </c>
      <c r="E13" s="469" t="s">
        <v>1231</v>
      </c>
      <c r="F13" s="1765">
        <f>'Expenditures 15-22'!K184</f>
        <v>372315</v>
      </c>
      <c r="G13" s="1765">
        <f>'Expenditures 15-22'!K279</f>
        <v>97426</v>
      </c>
      <c r="H13" s="1765">
        <f>'Expenditures 15-22'!K303</f>
        <v>0</v>
      </c>
      <c r="I13" s="468" t="s">
        <v>1231</v>
      </c>
      <c r="J13" s="1765">
        <f>'Expenditures 15-22'!K330</f>
        <v>139429</v>
      </c>
      <c r="K13" s="1769">
        <f>'Expenditures 15-22'!K352</f>
        <v>2729</v>
      </c>
      <c r="L13" s="347"/>
    </row>
    <row r="14" spans="1:13" ht="15.75" customHeight="1" x14ac:dyDescent="0.2">
      <c r="A14" s="1598" t="s">
        <v>469</v>
      </c>
      <c r="B14" s="1600">
        <v>3000</v>
      </c>
      <c r="C14" s="1765">
        <f>'Expenditures 15-22'!K75</f>
        <v>3695</v>
      </c>
      <c r="D14" s="1765">
        <f>'Expenditures 15-22'!K130</f>
        <v>0</v>
      </c>
      <c r="E14" s="520" t="s">
        <v>1231</v>
      </c>
      <c r="F14" s="1765">
        <f>'Expenditures 15-22'!K185</f>
        <v>0</v>
      </c>
      <c r="G14" s="1765">
        <f>'Expenditures 15-22'!K280</f>
        <v>0</v>
      </c>
      <c r="H14" s="512"/>
      <c r="I14" s="468" t="s">
        <v>1231</v>
      </c>
      <c r="J14" s="468" t="s">
        <v>1231</v>
      </c>
      <c r="K14" s="512" t="s">
        <v>1231</v>
      </c>
      <c r="L14" s="347"/>
    </row>
    <row r="15" spans="1:13" ht="15.75" customHeight="1" x14ac:dyDescent="0.2">
      <c r="A15" s="1598" t="s">
        <v>109</v>
      </c>
      <c r="B15" s="1600">
        <v>4000</v>
      </c>
      <c r="C15" s="1765">
        <f>'Expenditures 15-22'!K102</f>
        <v>92540</v>
      </c>
      <c r="D15" s="1765">
        <f>'Expenditures 15-22'!K139</f>
        <v>0</v>
      </c>
      <c r="E15" s="1765">
        <f>'Expenditures 15-22'!K160</f>
        <v>0</v>
      </c>
      <c r="F15" s="1765">
        <f>'Expenditures 15-22'!K196</f>
        <v>0</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0</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3866867</v>
      </c>
      <c r="D17" s="1710">
        <f t="shared" si="2"/>
        <v>194121</v>
      </c>
      <c r="E17" s="1710">
        <f t="shared" si="2"/>
        <v>0</v>
      </c>
      <c r="F17" s="1710">
        <f t="shared" si="2"/>
        <v>372315</v>
      </c>
      <c r="G17" s="1710">
        <f t="shared" si="2"/>
        <v>152566</v>
      </c>
      <c r="H17" s="1710">
        <f t="shared" si="2"/>
        <v>0</v>
      </c>
      <c r="I17" s="468"/>
      <c r="J17" s="1710">
        <f>SUM(J12:J16)</f>
        <v>139429</v>
      </c>
      <c r="K17" s="1710">
        <f>SUM(K12:K16)</f>
        <v>2729</v>
      </c>
      <c r="L17" s="347"/>
    </row>
    <row r="18" spans="1:12" ht="15" customHeight="1" thickTop="1" x14ac:dyDescent="0.2">
      <c r="A18" s="1766" t="s">
        <v>1753</v>
      </c>
      <c r="B18" s="1767">
        <v>4180</v>
      </c>
      <c r="C18" s="1764">
        <f t="shared" ref="C18:H18" si="3">C9</f>
        <v>1642402</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5509269</v>
      </c>
      <c r="D19" s="1710">
        <f t="shared" si="4"/>
        <v>194121</v>
      </c>
      <c r="E19" s="1710">
        <f t="shared" si="4"/>
        <v>0</v>
      </c>
      <c r="F19" s="1710">
        <f t="shared" si="4"/>
        <v>372315</v>
      </c>
      <c r="G19" s="1710">
        <f t="shared" si="4"/>
        <v>152566</v>
      </c>
      <c r="H19" s="1710">
        <f t="shared" si="4"/>
        <v>0</v>
      </c>
      <c r="I19" s="468"/>
      <c r="J19" s="1710">
        <f>SUM(J17:J18)</f>
        <v>139429</v>
      </c>
      <c r="K19" s="1710">
        <f>SUM(K17:K18)</f>
        <v>2729</v>
      </c>
      <c r="L19" s="347"/>
    </row>
    <row r="20" spans="1:12" ht="16.5" thickTop="1" thickBot="1" x14ac:dyDescent="0.25">
      <c r="A20" s="2144" t="s">
        <v>1754</v>
      </c>
      <c r="B20" s="2145"/>
      <c r="C20" s="1768">
        <f>C8-C17</f>
        <v>133433</v>
      </c>
      <c r="D20" s="1768">
        <f t="shared" ref="D20:K20" si="5">D8-D17</f>
        <v>64578</v>
      </c>
      <c r="E20" s="1768">
        <f t="shared" si="5"/>
        <v>0</v>
      </c>
      <c r="F20" s="1768">
        <f t="shared" si="5"/>
        <v>86259</v>
      </c>
      <c r="G20" s="1768">
        <f t="shared" si="5"/>
        <v>24104</v>
      </c>
      <c r="H20" s="1768">
        <f t="shared" si="5"/>
        <v>0</v>
      </c>
      <c r="I20" s="1768">
        <f t="shared" si="5"/>
        <v>23430</v>
      </c>
      <c r="J20" s="1768">
        <f t="shared" si="5"/>
        <v>38119</v>
      </c>
      <c r="K20" s="1768">
        <f t="shared" si="5"/>
        <v>20273</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6" t="s">
        <v>1239</v>
      </c>
      <c r="B77" s="2137"/>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0" t="s">
        <v>618</v>
      </c>
      <c r="B78" s="2141"/>
      <c r="C78" s="1724">
        <f t="shared" ref="C78:K78" si="9">C20+C77</f>
        <v>133433</v>
      </c>
      <c r="D78" s="1724">
        <f t="shared" si="9"/>
        <v>64578</v>
      </c>
      <c r="E78" s="1724">
        <f t="shared" si="9"/>
        <v>0</v>
      </c>
      <c r="F78" s="1724">
        <f t="shared" si="9"/>
        <v>86259</v>
      </c>
      <c r="G78" s="1724">
        <f t="shared" si="9"/>
        <v>24104</v>
      </c>
      <c r="H78" s="1724">
        <f t="shared" si="9"/>
        <v>0</v>
      </c>
      <c r="I78" s="1724">
        <f t="shared" si="9"/>
        <v>23430</v>
      </c>
      <c r="J78" s="1724">
        <f t="shared" si="9"/>
        <v>38119</v>
      </c>
      <c r="K78" s="1724">
        <f t="shared" si="9"/>
        <v>20273</v>
      </c>
      <c r="L78" s="533"/>
    </row>
    <row r="79" spans="1:12" ht="13.5" thickTop="1" x14ac:dyDescent="0.2">
      <c r="A79" s="1516" t="s">
        <v>2071</v>
      </c>
      <c r="B79" s="534"/>
      <c r="C79" s="478">
        <v>1426894</v>
      </c>
      <c r="D79" s="535">
        <v>478323</v>
      </c>
      <c r="E79" s="535">
        <v>0</v>
      </c>
      <c r="F79" s="535">
        <v>115881</v>
      </c>
      <c r="G79" s="535">
        <v>340675</v>
      </c>
      <c r="H79" s="535">
        <v>0</v>
      </c>
      <c r="I79" s="535">
        <v>205524</v>
      </c>
      <c r="J79" s="535">
        <v>42496</v>
      </c>
      <c r="K79" s="535">
        <v>34968</v>
      </c>
      <c r="L79" s="347"/>
    </row>
    <row r="80" spans="1:12" x14ac:dyDescent="0.2">
      <c r="A80" s="2146" t="s">
        <v>1898</v>
      </c>
      <c r="B80" s="2147"/>
      <c r="C80" s="467"/>
      <c r="D80" s="467"/>
      <c r="E80" s="467"/>
      <c r="F80" s="467"/>
      <c r="G80" s="467"/>
      <c r="H80" s="467"/>
      <c r="I80" s="467"/>
      <c r="J80" s="467"/>
      <c r="K80" s="467"/>
      <c r="L80" s="347"/>
    </row>
    <row r="81" spans="1:12" ht="13.5" thickBot="1" x14ac:dyDescent="0.25">
      <c r="A81" s="2138" t="s">
        <v>2072</v>
      </c>
      <c r="B81" s="2139"/>
      <c r="C81" s="1710">
        <f>(SUM(C78:C80))</f>
        <v>1560327</v>
      </c>
      <c r="D81" s="1710">
        <f>SUM(D78:D80)</f>
        <v>542901</v>
      </c>
      <c r="E81" s="1710">
        <f t="shared" ref="E81:K81" si="10">SUM(E78:E80)</f>
        <v>0</v>
      </c>
      <c r="F81" s="1710">
        <f t="shared" si="10"/>
        <v>202140</v>
      </c>
      <c r="G81" s="1710">
        <f t="shared" si="10"/>
        <v>364779</v>
      </c>
      <c r="H81" s="1710">
        <f t="shared" si="10"/>
        <v>0</v>
      </c>
      <c r="I81" s="1710">
        <f t="shared" si="10"/>
        <v>228954</v>
      </c>
      <c r="J81" s="1710">
        <f t="shared" si="10"/>
        <v>80615</v>
      </c>
      <c r="K81" s="1710">
        <f t="shared" si="10"/>
        <v>55241</v>
      </c>
      <c r="L81" s="347"/>
    </row>
    <row r="82" spans="1:12" ht="0.75" customHeight="1" thickTop="1" thickBot="1" x14ac:dyDescent="0.25">
      <c r="A82" s="536" t="s">
        <v>361</v>
      </c>
      <c r="B82" s="537"/>
      <c r="C82" s="538">
        <f>(C81-C79)</f>
        <v>133433</v>
      </c>
      <c r="D82" s="538">
        <f t="shared" ref="D82:K82" si="11">(D81-D79)</f>
        <v>64578</v>
      </c>
      <c r="E82" s="538">
        <f t="shared" si="11"/>
        <v>0</v>
      </c>
      <c r="F82" s="538">
        <f t="shared" si="11"/>
        <v>86259</v>
      </c>
      <c r="G82" s="538">
        <f t="shared" si="11"/>
        <v>24104</v>
      </c>
      <c r="H82" s="538">
        <f t="shared" si="11"/>
        <v>0</v>
      </c>
      <c r="I82" s="538">
        <f t="shared" si="11"/>
        <v>23430</v>
      </c>
      <c r="J82" s="538">
        <f t="shared" si="11"/>
        <v>38119</v>
      </c>
      <c r="K82" s="538">
        <f t="shared" si="11"/>
        <v>20273</v>
      </c>
    </row>
    <row r="83" spans="1:12" ht="14.25" hidden="1" thickTop="1" thickBot="1" x14ac:dyDescent="0.25">
      <c r="A83" s="539" t="s">
        <v>362</v>
      </c>
      <c r="B83" s="464"/>
      <c r="C83" s="540">
        <f>C82/C81</f>
        <v>8.5516048879497694E-2</v>
      </c>
      <c r="D83" s="540">
        <f t="shared" ref="D83:K83" si="12">D82/D81</f>
        <v>0.11894986378732034</v>
      </c>
      <c r="E83" s="540" t="e">
        <f t="shared" si="12"/>
        <v>#DIV/0!</v>
      </c>
      <c r="F83" s="540">
        <f t="shared" si="12"/>
        <v>0.42672899970317602</v>
      </c>
      <c r="G83" s="540">
        <f t="shared" si="12"/>
        <v>6.6078365256771909E-2</v>
      </c>
      <c r="H83" s="540" t="e">
        <f t="shared" si="12"/>
        <v>#DIV/0!</v>
      </c>
      <c r="I83" s="540">
        <f t="shared" si="12"/>
        <v>0.1023349668492361</v>
      </c>
      <c r="J83" s="540">
        <f t="shared" si="12"/>
        <v>0.47285244681510885</v>
      </c>
      <c r="K83" s="540">
        <f t="shared" si="12"/>
        <v>0.36699190818413857</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3" type="noConversion"/>
  <printOptions headings="1"/>
  <pageMargins left="0.21" right="0" top="0.8" bottom="0.48" header="0.19" footer="0.19"/>
  <pageSetup scale="73" firstPageNumber="7" orientation="landscape" useFirstPageNumber="1" r:id="rId1"/>
  <headerFooter alignWithMargins="0">
    <oddHeader xml:space="preserve">&amp;C&amp;"Arial,Bold"&amp;9BASIC FINANCIAL STATEMENT
STATEMENT OF REVENUES RECEIVED/REVENUES, EXPENDITURES/DISBURSED/EXPENDITURES, OTHER 
SOURCES (USES) AND CHANGES IN FUND BALANCE
ALL FUNDS - FOR THE YEAR ENDING JUNE 30, 2018
 </oddHeader>
    <oddFooter>&amp;CThe notes to the financial statements are an integral part of this statement.
9</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3" activePane="bottomLeft" state="frozen"/>
      <selection activeCell="A47" sqref="A47"/>
      <selection pane="bottomLeft" activeCell="A3" sqref="A3"/>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841224</v>
      </c>
      <c r="D5" s="481">
        <v>228594</v>
      </c>
      <c r="E5" s="466">
        <v>0</v>
      </c>
      <c r="F5" s="548">
        <v>91438</v>
      </c>
      <c r="G5" s="466">
        <v>95398</v>
      </c>
      <c r="H5" s="466">
        <v>0</v>
      </c>
      <c r="I5" s="466">
        <v>22861</v>
      </c>
      <c r="J5" s="467">
        <v>163681</v>
      </c>
      <c r="K5" s="466">
        <v>22861</v>
      </c>
    </row>
    <row r="6" spans="1:12" ht="15" x14ac:dyDescent="0.2">
      <c r="A6" s="463" t="s">
        <v>1761</v>
      </c>
      <c r="B6" s="470">
        <v>1130</v>
      </c>
      <c r="C6" s="466"/>
      <c r="D6" s="466">
        <v>22861</v>
      </c>
      <c r="E6" s="475"/>
      <c r="F6" s="475"/>
      <c r="G6" s="468"/>
      <c r="H6" s="468"/>
      <c r="I6" s="468"/>
      <c r="J6" s="468"/>
      <c r="K6" s="468"/>
    </row>
    <row r="7" spans="1:12" x14ac:dyDescent="0.2">
      <c r="A7" s="463" t="s">
        <v>112</v>
      </c>
      <c r="B7" s="549">
        <v>1140</v>
      </c>
      <c r="C7" s="466">
        <v>18291</v>
      </c>
      <c r="D7" s="466"/>
      <c r="E7" s="468"/>
      <c r="F7" s="467"/>
      <c r="G7" s="467"/>
      <c r="H7" s="467"/>
      <c r="I7" s="468"/>
      <c r="J7" s="468"/>
      <c r="K7" s="468"/>
    </row>
    <row r="8" spans="1:12" x14ac:dyDescent="0.2">
      <c r="A8" s="463" t="s">
        <v>433</v>
      </c>
      <c r="B8" s="470">
        <v>1150</v>
      </c>
      <c r="C8" s="475"/>
      <c r="D8" s="475"/>
      <c r="E8" s="477"/>
      <c r="F8" s="477"/>
      <c r="G8" s="481">
        <v>75316</v>
      </c>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859515</v>
      </c>
      <c r="D12" s="1729">
        <f t="shared" si="0"/>
        <v>251455</v>
      </c>
      <c r="E12" s="1729">
        <f t="shared" si="0"/>
        <v>0</v>
      </c>
      <c r="F12" s="1729">
        <f t="shared" si="0"/>
        <v>91438</v>
      </c>
      <c r="G12" s="1729">
        <f t="shared" si="0"/>
        <v>170714</v>
      </c>
      <c r="H12" s="1729">
        <f t="shared" si="0"/>
        <v>0</v>
      </c>
      <c r="I12" s="1729">
        <f t="shared" si="0"/>
        <v>22861</v>
      </c>
      <c r="J12" s="1729">
        <f t="shared" si="0"/>
        <v>163681</v>
      </c>
      <c r="K12" s="1710">
        <f t="shared" si="0"/>
        <v>22861</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c r="D14" s="466"/>
      <c r="E14" s="466"/>
      <c r="F14" s="466"/>
      <c r="G14" s="466"/>
      <c r="H14" s="466"/>
      <c r="I14" s="466"/>
      <c r="J14" s="467"/>
      <c r="K14" s="466"/>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53973</v>
      </c>
      <c r="D16" s="466"/>
      <c r="E16" s="466"/>
      <c r="F16" s="466"/>
      <c r="G16" s="466">
        <v>5000</v>
      </c>
      <c r="H16" s="466"/>
      <c r="I16" s="466"/>
      <c r="J16" s="467"/>
      <c r="K16" s="466"/>
    </row>
    <row r="17" spans="1:11" ht="12.75" customHeight="1" x14ac:dyDescent="0.2">
      <c r="A17" s="463" t="s">
        <v>840</v>
      </c>
      <c r="B17" s="470">
        <v>1290</v>
      </c>
      <c r="C17" s="551"/>
      <c r="D17" s="466"/>
      <c r="E17" s="466"/>
      <c r="F17" s="466"/>
      <c r="G17" s="466"/>
      <c r="H17" s="466"/>
      <c r="I17" s="466"/>
      <c r="J17" s="467"/>
      <c r="K17" s="466"/>
    </row>
    <row r="18" spans="1:11" ht="12.75" customHeight="1" thickBot="1" x14ac:dyDescent="0.25">
      <c r="A18" s="1730" t="s">
        <v>558</v>
      </c>
      <c r="B18" s="1731"/>
      <c r="C18" s="1732">
        <f>SUM(C14:C17)</f>
        <v>53973</v>
      </c>
      <c r="D18" s="1732">
        <f t="shared" ref="D18:K18" si="1">SUM(D14:D17)</f>
        <v>0</v>
      </c>
      <c r="E18" s="1732">
        <f t="shared" si="1"/>
        <v>0</v>
      </c>
      <c r="F18" s="1732">
        <f t="shared" si="1"/>
        <v>0</v>
      </c>
      <c r="G18" s="1732">
        <f t="shared" si="1"/>
        <v>5000</v>
      </c>
      <c r="H18" s="1732">
        <f t="shared" si="1"/>
        <v>0</v>
      </c>
      <c r="I18" s="1732">
        <f t="shared" si="1"/>
        <v>0</v>
      </c>
      <c r="J18" s="1732">
        <f t="shared" si="1"/>
        <v>0</v>
      </c>
      <c r="K18" s="1733">
        <f t="shared" si="1"/>
        <v>0</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3983</v>
      </c>
      <c r="D65" s="466">
        <v>1403</v>
      </c>
      <c r="E65" s="466"/>
      <c r="F65" s="467">
        <v>420</v>
      </c>
      <c r="G65" s="466">
        <v>956</v>
      </c>
      <c r="H65" s="466"/>
      <c r="I65" s="466">
        <v>569</v>
      </c>
      <c r="J65" s="467">
        <v>410</v>
      </c>
      <c r="K65" s="466">
        <v>141</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3983</v>
      </c>
      <c r="D67" s="1710">
        <f t="shared" ref="D67:K67" si="2">SUM(D65:D66)</f>
        <v>1403</v>
      </c>
      <c r="E67" s="1710">
        <f t="shared" si="2"/>
        <v>0</v>
      </c>
      <c r="F67" s="1710">
        <f t="shared" si="2"/>
        <v>420</v>
      </c>
      <c r="G67" s="1710">
        <f t="shared" si="2"/>
        <v>956</v>
      </c>
      <c r="H67" s="1710">
        <f t="shared" si="2"/>
        <v>0</v>
      </c>
      <c r="I67" s="1710">
        <f t="shared" si="2"/>
        <v>569</v>
      </c>
      <c r="J67" s="1710">
        <f t="shared" si="2"/>
        <v>410</v>
      </c>
      <c r="K67" s="1710">
        <f t="shared" si="2"/>
        <v>141</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v>23953</v>
      </c>
      <c r="D69" s="468"/>
      <c r="E69" s="468"/>
      <c r="F69" s="468"/>
      <c r="G69" s="468"/>
      <c r="H69" s="468"/>
      <c r="I69" s="468"/>
      <c r="J69" s="468"/>
      <c r="K69" s="468"/>
    </row>
    <row r="70" spans="1:11" ht="12.75" customHeight="1" x14ac:dyDescent="0.2">
      <c r="A70" s="463" t="s">
        <v>1054</v>
      </c>
      <c r="B70" s="470">
        <v>1612</v>
      </c>
      <c r="C70" s="551">
        <v>15164</v>
      </c>
      <c r="D70" s="468"/>
      <c r="E70" s="468"/>
      <c r="F70" s="468"/>
      <c r="G70" s="468"/>
      <c r="H70" s="468"/>
      <c r="I70" s="468"/>
      <c r="J70" s="468"/>
      <c r="K70" s="468"/>
    </row>
    <row r="71" spans="1:11" ht="12.75" customHeight="1" x14ac:dyDescent="0.2">
      <c r="A71" s="463" t="s">
        <v>291</v>
      </c>
      <c r="B71" s="470">
        <v>1613</v>
      </c>
      <c r="C71" s="551"/>
      <c r="D71" s="468"/>
      <c r="E71" s="468"/>
      <c r="F71" s="468"/>
      <c r="G71" s="468"/>
      <c r="H71" s="468"/>
      <c r="I71" s="468"/>
      <c r="J71" s="468"/>
      <c r="K71" s="468"/>
    </row>
    <row r="72" spans="1:11" ht="12.75" customHeight="1" x14ac:dyDescent="0.2">
      <c r="A72" s="463" t="s">
        <v>24</v>
      </c>
      <c r="B72" s="470">
        <v>1614</v>
      </c>
      <c r="C72" s="551"/>
      <c r="D72" s="468"/>
      <c r="E72" s="468"/>
      <c r="F72" s="468"/>
      <c r="G72" s="468"/>
      <c r="H72" s="468"/>
      <c r="I72" s="468"/>
      <c r="J72" s="468"/>
      <c r="K72" s="468"/>
    </row>
    <row r="73" spans="1:11" ht="12.75" customHeight="1" x14ac:dyDescent="0.2">
      <c r="A73" s="463" t="s">
        <v>1055</v>
      </c>
      <c r="B73" s="470">
        <v>1620</v>
      </c>
      <c r="C73" s="551">
        <v>7402</v>
      </c>
      <c r="D73" s="468"/>
      <c r="E73" s="468"/>
      <c r="F73" s="468"/>
      <c r="G73" s="468"/>
      <c r="H73" s="468"/>
      <c r="I73" s="468"/>
      <c r="J73" s="468"/>
      <c r="K73" s="468"/>
    </row>
    <row r="74" spans="1:11" ht="12.75" customHeight="1" x14ac:dyDescent="0.2">
      <c r="A74" s="463" t="s">
        <v>25</v>
      </c>
      <c r="B74" s="470">
        <v>1690</v>
      </c>
      <c r="C74" s="551">
        <v>12619</v>
      </c>
      <c r="D74" s="468"/>
      <c r="E74" s="468"/>
      <c r="F74" s="468"/>
      <c r="G74" s="468"/>
      <c r="H74" s="468"/>
      <c r="I74" s="468"/>
      <c r="J74" s="468"/>
      <c r="K74" s="468"/>
    </row>
    <row r="75" spans="1:11" ht="12.75" customHeight="1" thickBot="1" x14ac:dyDescent="0.25">
      <c r="A75" s="1730" t="s">
        <v>569</v>
      </c>
      <c r="B75" s="1731"/>
      <c r="C75" s="1710">
        <f>SUM(C69:C74)</f>
        <v>59138</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10805</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10805</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10340</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10340</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v>6000</v>
      </c>
      <c r="D95" s="551">
        <v>100</v>
      </c>
      <c r="E95" s="521"/>
      <c r="F95" s="521"/>
      <c r="G95" s="521"/>
      <c r="H95" s="521"/>
      <c r="I95" s="521"/>
      <c r="J95" s="521"/>
      <c r="K95" s="521"/>
    </row>
    <row r="96" spans="1:11" ht="12.75" customHeight="1" x14ac:dyDescent="0.2">
      <c r="A96" s="463" t="s">
        <v>409</v>
      </c>
      <c r="B96" s="470">
        <v>1920</v>
      </c>
      <c r="C96" s="551">
        <v>3400</v>
      </c>
      <c r="D96" s="551">
        <v>400</v>
      </c>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4809</v>
      </c>
      <c r="D99" s="466"/>
      <c r="E99" s="466"/>
      <c r="F99" s="466"/>
      <c r="G99" s="466"/>
      <c r="H99" s="466"/>
      <c r="I99" s="468"/>
      <c r="J99" s="467">
        <v>13457</v>
      </c>
      <c r="K99" s="466"/>
    </row>
    <row r="100" spans="1:12" ht="12.75" customHeight="1" x14ac:dyDescent="0.2">
      <c r="A100" s="463" t="s">
        <v>263</v>
      </c>
      <c r="B100" s="470">
        <v>1960</v>
      </c>
      <c r="C100" s="489"/>
      <c r="D100" s="489"/>
      <c r="E100" s="489"/>
      <c r="F100" s="489"/>
      <c r="G100" s="489"/>
      <c r="H100" s="489"/>
      <c r="I100" s="467"/>
      <c r="J100" s="489"/>
      <c r="K100" s="467"/>
    </row>
    <row r="101" spans="1:12" ht="12.75" customHeight="1" x14ac:dyDescent="0.2">
      <c r="A101" s="463" t="s">
        <v>264</v>
      </c>
      <c r="B101" s="470">
        <v>1970</v>
      </c>
      <c r="C101" s="489">
        <v>1350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c r="F103" s="468"/>
      <c r="G103" s="468"/>
      <c r="H103" s="489"/>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c r="D106" s="489"/>
      <c r="E106" s="467"/>
      <c r="F106" s="467"/>
      <c r="G106" s="467"/>
      <c r="H106" s="467"/>
      <c r="I106" s="521"/>
      <c r="J106" s="467"/>
      <c r="K106" s="467"/>
    </row>
    <row r="107" spans="1:12" ht="12.75" customHeight="1" x14ac:dyDescent="0.2">
      <c r="A107" s="463" t="s">
        <v>80</v>
      </c>
      <c r="B107" s="470">
        <v>1999</v>
      </c>
      <c r="C107" s="551">
        <v>16812</v>
      </c>
      <c r="D107" s="466">
        <v>5341</v>
      </c>
      <c r="E107" s="466"/>
      <c r="F107" s="466">
        <v>1335</v>
      </c>
      <c r="G107" s="466"/>
      <c r="H107" s="466"/>
      <c r="I107" s="466"/>
      <c r="J107" s="467"/>
      <c r="K107" s="466"/>
    </row>
    <row r="108" spans="1:12" ht="12.75" customHeight="1" thickBot="1" x14ac:dyDescent="0.25">
      <c r="A108" s="1730" t="s">
        <v>508</v>
      </c>
      <c r="B108" s="1734"/>
      <c r="C108" s="1729">
        <f>SUM(C95:C107)</f>
        <v>32371</v>
      </c>
      <c r="D108" s="1729">
        <f t="shared" ref="D108:K108" si="3">SUM(D95:D107)</f>
        <v>5841</v>
      </c>
      <c r="E108" s="1729">
        <f t="shared" si="3"/>
        <v>0</v>
      </c>
      <c r="F108" s="1729">
        <f t="shared" si="3"/>
        <v>1335</v>
      </c>
      <c r="G108" s="1729">
        <f t="shared" si="3"/>
        <v>0</v>
      </c>
      <c r="H108" s="1729">
        <f t="shared" si="3"/>
        <v>0</v>
      </c>
      <c r="I108" s="1729">
        <f t="shared" si="3"/>
        <v>0</v>
      </c>
      <c r="J108" s="1729">
        <f t="shared" si="3"/>
        <v>13457</v>
      </c>
      <c r="K108" s="1710">
        <f t="shared" si="3"/>
        <v>0</v>
      </c>
    </row>
    <row r="109" spans="1:12" ht="14.25" thickTop="1" thickBot="1" x14ac:dyDescent="0.25">
      <c r="A109" s="1735" t="s">
        <v>266</v>
      </c>
      <c r="B109" s="1736" t="s">
        <v>591</v>
      </c>
      <c r="C109" s="1737">
        <f t="shared" ref="C109:K109" si="4">SUM(C12,C18,C40,C63,C67,C75,C82,C93,C108,)</f>
        <v>1030125</v>
      </c>
      <c r="D109" s="1737">
        <f t="shared" si="4"/>
        <v>258699</v>
      </c>
      <c r="E109" s="1737">
        <f t="shared" si="4"/>
        <v>0</v>
      </c>
      <c r="F109" s="1737">
        <f t="shared" si="4"/>
        <v>93193</v>
      </c>
      <c r="G109" s="1737">
        <f t="shared" si="4"/>
        <v>176670</v>
      </c>
      <c r="H109" s="1737">
        <f t="shared" si="4"/>
        <v>0</v>
      </c>
      <c r="I109" s="1737">
        <f t="shared" si="4"/>
        <v>23430</v>
      </c>
      <c r="J109" s="1737">
        <f t="shared" si="4"/>
        <v>177548</v>
      </c>
      <c r="K109" s="1724">
        <f t="shared" si="4"/>
        <v>23002</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2128859</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2128859</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33481</v>
      </c>
      <c r="D125" s="561"/>
      <c r="E125" s="468"/>
      <c r="F125" s="466"/>
      <c r="G125" s="468"/>
      <c r="H125" s="468"/>
      <c r="I125" s="468"/>
      <c r="J125" s="468"/>
      <c r="K125" s="468"/>
    </row>
    <row r="126" spans="1:11" ht="12.75" customHeight="1" x14ac:dyDescent="0.2">
      <c r="A126" s="463" t="s">
        <v>922</v>
      </c>
      <c r="B126" s="562">
        <v>3110</v>
      </c>
      <c r="C126" s="551">
        <v>40029</v>
      </c>
      <c r="D126" s="466"/>
      <c r="E126" s="468"/>
      <c r="F126" s="466"/>
      <c r="G126" s="468"/>
      <c r="H126" s="468"/>
      <c r="I126" s="468"/>
      <c r="J126" s="468"/>
      <c r="K126" s="468"/>
    </row>
    <row r="127" spans="1:11" ht="12.75" customHeight="1" x14ac:dyDescent="0.2">
      <c r="A127" s="463" t="s">
        <v>107</v>
      </c>
      <c r="B127" s="562">
        <v>3120</v>
      </c>
      <c r="C127" s="466">
        <v>48315</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121825</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13765</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3175</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16940</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2295</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8194</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339920</v>
      </c>
      <c r="G151" s="467"/>
      <c r="H151" s="468"/>
      <c r="I151" s="468"/>
      <c r="J151" s="468"/>
      <c r="K151" s="468"/>
    </row>
    <row r="152" spans="1:11" ht="12.75" customHeight="1" x14ac:dyDescent="0.2">
      <c r="A152" s="463" t="s">
        <v>1117</v>
      </c>
      <c r="B152" s="562">
        <v>3510</v>
      </c>
      <c r="C152" s="551"/>
      <c r="D152" s="466"/>
      <c r="E152" s="561"/>
      <c r="F152" s="466">
        <v>25461</v>
      </c>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365381</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v>239709</v>
      </c>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3148</v>
      </c>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392111</v>
      </c>
      <c r="D172" s="1744">
        <f t="shared" si="6"/>
        <v>0</v>
      </c>
      <c r="E172" s="1744">
        <f t="shared" si="6"/>
        <v>0</v>
      </c>
      <c r="F172" s="1744">
        <f t="shared" si="6"/>
        <v>365381</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2520970</v>
      </c>
      <c r="D173" s="1737">
        <f>SUM(D121,D172)</f>
        <v>0</v>
      </c>
      <c r="E173" s="1737">
        <f>SUM(E121,E172)</f>
        <v>0</v>
      </c>
      <c r="F173" s="1737">
        <f t="shared" ref="F173:K173" si="7">SUM(F121,F172)</f>
        <v>365381</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v>1368</v>
      </c>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1368</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114250</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51430</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165680</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v>212796</v>
      </c>
      <c r="D203" s="466"/>
      <c r="E203" s="468"/>
      <c r="F203" s="466"/>
      <c r="G203" s="466"/>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212796</v>
      </c>
      <c r="D211" s="1729">
        <f>SUM(D203:D210)</f>
        <v>0</v>
      </c>
      <c r="E211" s="468"/>
      <c r="F211" s="1729">
        <f>SUM(F203:F210)</f>
        <v>0</v>
      </c>
      <c r="G211" s="1729">
        <f>SUM(G203:G210)</f>
        <v>0</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v>70</v>
      </c>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70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v>23729</v>
      </c>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3386</v>
      </c>
      <c r="D270" s="576"/>
      <c r="E270" s="468"/>
      <c r="F270" s="576"/>
      <c r="G270" s="576"/>
      <c r="H270" s="468"/>
      <c r="I270" s="468"/>
      <c r="J270" s="468"/>
      <c r="K270" s="468"/>
    </row>
    <row r="271" spans="1:11" ht="12.75" customHeight="1" thickTop="1" thickBot="1" x14ac:dyDescent="0.25">
      <c r="A271" s="463" t="s">
        <v>395</v>
      </c>
      <c r="B271" s="470">
        <v>4992</v>
      </c>
      <c r="C271" s="575">
        <v>21325</v>
      </c>
      <c r="D271" s="576"/>
      <c r="E271" s="468"/>
      <c r="F271" s="576"/>
      <c r="G271" s="576"/>
      <c r="H271" s="468"/>
      <c r="I271" s="468"/>
      <c r="J271" s="468"/>
      <c r="K271" s="468"/>
    </row>
    <row r="272" spans="1:11" s="594" customFormat="1" ht="12.75" customHeight="1" thickTop="1" thickBot="1" x14ac:dyDescent="0.25">
      <c r="A272" s="563" t="s">
        <v>77</v>
      </c>
      <c r="B272" s="557">
        <v>4999</v>
      </c>
      <c r="C272" s="575">
        <v>20851</v>
      </c>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447837</v>
      </c>
      <c r="D273" s="1737">
        <f t="shared" si="10"/>
        <v>0</v>
      </c>
      <c r="E273" s="1737">
        <f t="shared" si="10"/>
        <v>0</v>
      </c>
      <c r="F273" s="1737">
        <f t="shared" si="10"/>
        <v>0</v>
      </c>
      <c r="G273" s="1737">
        <f t="shared" si="10"/>
        <v>0</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449205</v>
      </c>
      <c r="D274" s="1737">
        <f>SUM(D178,D184,D273)</f>
        <v>0</v>
      </c>
      <c r="E274" s="1737">
        <f>SUM(E178,E273)</f>
        <v>0</v>
      </c>
      <c r="F274" s="1737">
        <f t="shared" ref="F274:K274" si="11">SUM(F178,F184,F273)</f>
        <v>0</v>
      </c>
      <c r="G274" s="1737">
        <f t="shared" si="11"/>
        <v>0</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4000300</v>
      </c>
      <c r="D275" s="1737">
        <f t="shared" si="12"/>
        <v>258699</v>
      </c>
      <c r="E275" s="1737">
        <f t="shared" si="12"/>
        <v>0</v>
      </c>
      <c r="F275" s="1737">
        <f t="shared" si="12"/>
        <v>458574</v>
      </c>
      <c r="G275" s="1737">
        <f t="shared" si="12"/>
        <v>176670</v>
      </c>
      <c r="H275" s="1737">
        <f t="shared" si="12"/>
        <v>0</v>
      </c>
      <c r="I275" s="1737">
        <f t="shared" si="12"/>
        <v>23430</v>
      </c>
      <c r="J275" s="1737">
        <f t="shared" si="12"/>
        <v>177548</v>
      </c>
      <c r="K275" s="1724">
        <f t="shared" si="12"/>
        <v>23002</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3" type="noConversion"/>
  <printOptions headings="1" gridLines="1"/>
  <pageMargins left="0.25" right="0.15" top="0.66" bottom="0.46" header="0.26" footer="0.17"/>
  <pageSetup scale="74" firstPageNumber="10" orientation="landscape" useFirstPageNumber="1" r:id="rId1"/>
  <headerFooter alignWithMargins="0">
    <oddHeader>&amp;C&amp;"Arial,Bold"&amp;9STATEMENT OF REVENUES RECEIVED/REVENUES
FOR THE YEAR ENDING JUNE 30, 2018</oddHeader>
    <oddFooter>&amp;CThe notes to the financial statements are an integral part of this statment.
&amp;P</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colorId="8" zoomScale="110" zoomScaleNormal="110" workbookViewId="0">
      <pane ySplit="2" topLeftCell="A70" activePane="bottomLeft" state="frozen"/>
      <selection activeCell="A47" sqref="A47"/>
      <selection pane="bottomLeft" activeCell="L349" sqref="L349"/>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4"/>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0" t="s">
        <v>315</v>
      </c>
      <c r="B3" s="2181"/>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v>1277562</v>
      </c>
      <c r="D5" s="466">
        <v>268898</v>
      </c>
      <c r="E5" s="466">
        <v>22590</v>
      </c>
      <c r="F5" s="466">
        <v>15536</v>
      </c>
      <c r="G5" s="466"/>
      <c r="H5" s="466">
        <v>562</v>
      </c>
      <c r="I5" s="467"/>
      <c r="J5" s="467"/>
      <c r="K5" s="1693">
        <f>SUM(C5:J5)</f>
        <v>1585148</v>
      </c>
      <c r="L5" s="466">
        <v>1588048</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v>149511</v>
      </c>
      <c r="D7" s="467">
        <v>26979</v>
      </c>
      <c r="E7" s="467">
        <v>878</v>
      </c>
      <c r="F7" s="467">
        <v>883</v>
      </c>
      <c r="G7" s="467"/>
      <c r="H7" s="467"/>
      <c r="I7" s="467"/>
      <c r="J7" s="467"/>
      <c r="K7" s="1693">
        <f t="shared" ref="K7:K32" si="0">SUM(C7:J7)</f>
        <v>178251</v>
      </c>
      <c r="L7" s="466">
        <v>177710</v>
      </c>
    </row>
    <row r="8" spans="1:14" x14ac:dyDescent="0.2">
      <c r="A8" s="1526" t="s">
        <v>166</v>
      </c>
      <c r="B8" s="615">
        <v>1200</v>
      </c>
      <c r="C8" s="466">
        <v>328203</v>
      </c>
      <c r="D8" s="466">
        <v>58181</v>
      </c>
      <c r="E8" s="466">
        <v>4309</v>
      </c>
      <c r="F8" s="466">
        <v>703</v>
      </c>
      <c r="G8" s="466"/>
      <c r="H8" s="466"/>
      <c r="I8" s="467"/>
      <c r="J8" s="467"/>
      <c r="K8" s="1693">
        <f t="shared" si="0"/>
        <v>391396</v>
      </c>
      <c r="L8" s="466">
        <v>392482</v>
      </c>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53559</v>
      </c>
      <c r="D10" s="466">
        <v>8553</v>
      </c>
      <c r="E10" s="466">
        <v>52262</v>
      </c>
      <c r="F10" s="466">
        <v>49206</v>
      </c>
      <c r="G10" s="466">
        <v>26543</v>
      </c>
      <c r="H10" s="466"/>
      <c r="I10" s="467"/>
      <c r="J10" s="467"/>
      <c r="K10" s="1693">
        <f t="shared" si="0"/>
        <v>190123</v>
      </c>
      <c r="L10" s="466">
        <v>188442</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v>75557</v>
      </c>
      <c r="D13" s="466">
        <v>19727</v>
      </c>
      <c r="E13" s="466">
        <v>990</v>
      </c>
      <c r="F13" s="466">
        <v>2193</v>
      </c>
      <c r="G13" s="466">
        <v>3814</v>
      </c>
      <c r="H13" s="466">
        <v>235</v>
      </c>
      <c r="I13" s="467"/>
      <c r="J13" s="467"/>
      <c r="K13" s="1693">
        <f t="shared" si="0"/>
        <v>102516</v>
      </c>
      <c r="L13" s="466">
        <v>98534</v>
      </c>
    </row>
    <row r="14" spans="1:14" x14ac:dyDescent="0.2">
      <c r="A14" s="1526" t="s">
        <v>1020</v>
      </c>
      <c r="B14" s="615">
        <v>1500</v>
      </c>
      <c r="C14" s="466">
        <v>38051</v>
      </c>
      <c r="D14" s="466">
        <v>369</v>
      </c>
      <c r="E14" s="466">
        <v>32490</v>
      </c>
      <c r="F14" s="466">
        <v>40135</v>
      </c>
      <c r="G14" s="466">
        <v>8922</v>
      </c>
      <c r="H14" s="466">
        <v>300</v>
      </c>
      <c r="I14" s="467"/>
      <c r="J14" s="467"/>
      <c r="K14" s="1693">
        <f t="shared" si="0"/>
        <v>120267</v>
      </c>
      <c r="L14" s="466">
        <v>122336</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34987</v>
      </c>
      <c r="D17" s="467">
        <v>6903</v>
      </c>
      <c r="E17" s="467"/>
      <c r="F17" s="467">
        <v>424</v>
      </c>
      <c r="G17" s="467"/>
      <c r="H17" s="467"/>
      <c r="I17" s="467"/>
      <c r="J17" s="467"/>
      <c r="K17" s="1693">
        <f t="shared" si="0"/>
        <v>42314</v>
      </c>
      <c r="L17" s="466">
        <v>42358</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1957430</v>
      </c>
      <c r="D33" s="1692">
        <f t="shared" ref="D33:L33" si="1">SUM(D5:D32)</f>
        <v>389610</v>
      </c>
      <c r="E33" s="1692">
        <f t="shared" si="1"/>
        <v>113519</v>
      </c>
      <c r="F33" s="1692">
        <f t="shared" si="1"/>
        <v>109080</v>
      </c>
      <c r="G33" s="1692">
        <f t="shared" si="1"/>
        <v>39279</v>
      </c>
      <c r="H33" s="1692">
        <f t="shared" si="1"/>
        <v>1097</v>
      </c>
      <c r="I33" s="1692">
        <f t="shared" si="1"/>
        <v>0</v>
      </c>
      <c r="J33" s="1692">
        <f t="shared" si="1"/>
        <v>0</v>
      </c>
      <c r="K33" s="1692">
        <f t="shared" si="1"/>
        <v>2610015</v>
      </c>
      <c r="L33" s="1692">
        <f t="shared" si="1"/>
        <v>2609910</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v>39743</v>
      </c>
      <c r="D37" s="466">
        <v>4831</v>
      </c>
      <c r="E37" s="466">
        <v>500</v>
      </c>
      <c r="F37" s="466">
        <v>20</v>
      </c>
      <c r="G37" s="466"/>
      <c r="H37" s="466">
        <v>30</v>
      </c>
      <c r="I37" s="467"/>
      <c r="J37" s="467"/>
      <c r="K37" s="1693">
        <f t="shared" si="2"/>
        <v>45124</v>
      </c>
      <c r="L37" s="466">
        <v>45207</v>
      </c>
    </row>
    <row r="38" spans="1:14" x14ac:dyDescent="0.2">
      <c r="A38" s="1526" t="s">
        <v>207</v>
      </c>
      <c r="B38" s="615">
        <v>2130</v>
      </c>
      <c r="C38" s="466">
        <v>20543</v>
      </c>
      <c r="D38" s="466">
        <v>7441</v>
      </c>
      <c r="E38" s="466">
        <v>60</v>
      </c>
      <c r="F38" s="466">
        <v>772</v>
      </c>
      <c r="G38" s="466"/>
      <c r="H38" s="466"/>
      <c r="I38" s="467"/>
      <c r="J38" s="467"/>
      <c r="K38" s="1693">
        <f t="shared" si="2"/>
        <v>28816</v>
      </c>
      <c r="L38" s="466">
        <v>28792</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v>46638</v>
      </c>
      <c r="D40" s="466">
        <v>12839</v>
      </c>
      <c r="E40" s="466">
        <v>1088</v>
      </c>
      <c r="F40" s="466">
        <v>322</v>
      </c>
      <c r="G40" s="466"/>
      <c r="H40" s="466"/>
      <c r="I40" s="467"/>
      <c r="J40" s="467"/>
      <c r="K40" s="1693">
        <f t="shared" si="2"/>
        <v>60887</v>
      </c>
      <c r="L40" s="466">
        <v>61079</v>
      </c>
    </row>
    <row r="41" spans="1:14" x14ac:dyDescent="0.2">
      <c r="A41" s="1526" t="s">
        <v>1768</v>
      </c>
      <c r="B41" s="615">
        <v>2190</v>
      </c>
      <c r="C41" s="466"/>
      <c r="D41" s="466"/>
      <c r="E41" s="466"/>
      <c r="F41" s="466"/>
      <c r="G41" s="466"/>
      <c r="H41" s="466"/>
      <c r="I41" s="467"/>
      <c r="J41" s="467"/>
      <c r="K41" s="1693">
        <f t="shared" si="2"/>
        <v>0</v>
      </c>
      <c r="L41" s="466"/>
    </row>
    <row r="42" spans="1:14" ht="12.75" customHeight="1" thickBot="1" x14ac:dyDescent="0.25">
      <c r="A42" s="1690" t="s">
        <v>581</v>
      </c>
      <c r="B42" s="1691" t="s">
        <v>740</v>
      </c>
      <c r="C42" s="1692">
        <f>SUM(C36:C41)</f>
        <v>106924</v>
      </c>
      <c r="D42" s="1692">
        <f t="shared" ref="D42:L42" si="3">SUM(D36:D41)</f>
        <v>25111</v>
      </c>
      <c r="E42" s="1692">
        <f t="shared" si="3"/>
        <v>1648</v>
      </c>
      <c r="F42" s="1692">
        <f t="shared" si="3"/>
        <v>1114</v>
      </c>
      <c r="G42" s="1692">
        <f t="shared" si="3"/>
        <v>0</v>
      </c>
      <c r="H42" s="1692">
        <f t="shared" si="3"/>
        <v>30</v>
      </c>
      <c r="I42" s="1692">
        <f t="shared" si="3"/>
        <v>0</v>
      </c>
      <c r="J42" s="1692">
        <f t="shared" si="3"/>
        <v>0</v>
      </c>
      <c r="K42" s="1692">
        <f t="shared" si="3"/>
        <v>134827</v>
      </c>
      <c r="L42" s="1692">
        <f t="shared" si="3"/>
        <v>135078</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v>54640</v>
      </c>
      <c r="D44" s="481">
        <v>16036</v>
      </c>
      <c r="E44" s="481">
        <v>16688</v>
      </c>
      <c r="F44" s="481">
        <v>539</v>
      </c>
      <c r="G44" s="481"/>
      <c r="H44" s="481"/>
      <c r="I44" s="467"/>
      <c r="J44" s="467"/>
      <c r="K44" s="1694">
        <f>SUM(C44:J44)</f>
        <v>87903</v>
      </c>
      <c r="L44" s="481">
        <v>85348</v>
      </c>
    </row>
    <row r="45" spans="1:14" x14ac:dyDescent="0.2">
      <c r="A45" s="1526" t="s">
        <v>869</v>
      </c>
      <c r="B45" s="615">
        <v>2220</v>
      </c>
      <c r="C45" s="466">
        <v>8036</v>
      </c>
      <c r="D45" s="466">
        <v>2462</v>
      </c>
      <c r="E45" s="466"/>
      <c r="F45" s="466">
        <v>2778</v>
      </c>
      <c r="G45" s="466"/>
      <c r="H45" s="466"/>
      <c r="I45" s="467"/>
      <c r="J45" s="467"/>
      <c r="K45" s="1694">
        <f>SUM(C45:J45)</f>
        <v>13276</v>
      </c>
      <c r="L45" s="466">
        <v>14248</v>
      </c>
    </row>
    <row r="46" spans="1:14" x14ac:dyDescent="0.2">
      <c r="A46" s="1526" t="s">
        <v>870</v>
      </c>
      <c r="B46" s="615">
        <v>2230</v>
      </c>
      <c r="C46" s="466"/>
      <c r="D46" s="466"/>
      <c r="E46" s="466">
        <v>12244</v>
      </c>
      <c r="F46" s="466"/>
      <c r="G46" s="466"/>
      <c r="H46" s="466"/>
      <c r="I46" s="467"/>
      <c r="J46" s="467"/>
      <c r="K46" s="1694">
        <f>SUM(C46:J46)</f>
        <v>12244</v>
      </c>
      <c r="L46" s="466">
        <v>12244</v>
      </c>
    </row>
    <row r="47" spans="1:14" ht="12.75" customHeight="1" thickBot="1" x14ac:dyDescent="0.25">
      <c r="A47" s="1690" t="s">
        <v>582</v>
      </c>
      <c r="B47" s="1691" t="s">
        <v>32</v>
      </c>
      <c r="C47" s="1692">
        <f>SUM(C44:C46)</f>
        <v>62676</v>
      </c>
      <c r="D47" s="1692">
        <f t="shared" ref="D47:K47" si="4">SUM(D44:D46)</f>
        <v>18498</v>
      </c>
      <c r="E47" s="1692">
        <f t="shared" si="4"/>
        <v>28932</v>
      </c>
      <c r="F47" s="1692">
        <f t="shared" si="4"/>
        <v>3317</v>
      </c>
      <c r="G47" s="1692">
        <f t="shared" si="4"/>
        <v>0</v>
      </c>
      <c r="H47" s="1692">
        <f t="shared" si="4"/>
        <v>0</v>
      </c>
      <c r="I47" s="1692">
        <f t="shared" si="4"/>
        <v>0</v>
      </c>
      <c r="J47" s="1692">
        <f t="shared" si="4"/>
        <v>0</v>
      </c>
      <c r="K47" s="1692">
        <f t="shared" si="4"/>
        <v>113423</v>
      </c>
      <c r="L47" s="1692">
        <f>SUM(L44:L46)</f>
        <v>111840</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v>2000</v>
      </c>
      <c r="D49" s="481"/>
      <c r="E49" s="481">
        <v>1112</v>
      </c>
      <c r="F49" s="481">
        <v>1658</v>
      </c>
      <c r="G49" s="481"/>
      <c r="H49" s="481">
        <v>6990</v>
      </c>
      <c r="I49" s="467"/>
      <c r="J49" s="467"/>
      <c r="K49" s="1694">
        <f>SUM(C49:J49)</f>
        <v>11760</v>
      </c>
      <c r="L49" s="481">
        <v>11850</v>
      </c>
    </row>
    <row r="50" spans="1:14" x14ac:dyDescent="0.2">
      <c r="A50" s="1526" t="s">
        <v>872</v>
      </c>
      <c r="B50" s="615">
        <v>2320</v>
      </c>
      <c r="C50" s="466">
        <v>134842</v>
      </c>
      <c r="D50" s="466">
        <v>26653</v>
      </c>
      <c r="E50" s="466">
        <v>4877</v>
      </c>
      <c r="F50" s="466">
        <v>581</v>
      </c>
      <c r="G50" s="466"/>
      <c r="H50" s="466">
        <v>194</v>
      </c>
      <c r="I50" s="467"/>
      <c r="J50" s="467"/>
      <c r="K50" s="1694">
        <f>SUM(C50:J50)</f>
        <v>167147</v>
      </c>
      <c r="L50" s="466">
        <v>167184</v>
      </c>
    </row>
    <row r="51" spans="1:14" x14ac:dyDescent="0.2">
      <c r="A51" s="1526" t="s">
        <v>44</v>
      </c>
      <c r="B51" s="615">
        <v>2330</v>
      </c>
      <c r="C51" s="466"/>
      <c r="D51" s="466"/>
      <c r="E51" s="466"/>
      <c r="F51" s="466"/>
      <c r="G51" s="466"/>
      <c r="H51" s="466"/>
      <c r="I51" s="467"/>
      <c r="J51" s="467"/>
      <c r="K51" s="1694">
        <f>SUM(C51:J51)</f>
        <v>0</v>
      </c>
      <c r="L51" s="466"/>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136842</v>
      </c>
      <c r="D53" s="1692">
        <f t="shared" ref="D53:L53" si="5">SUM(D49:D52)</f>
        <v>26653</v>
      </c>
      <c r="E53" s="1692">
        <f t="shared" si="5"/>
        <v>5989</v>
      </c>
      <c r="F53" s="1692">
        <f t="shared" si="5"/>
        <v>2239</v>
      </c>
      <c r="G53" s="1692">
        <f t="shared" si="5"/>
        <v>0</v>
      </c>
      <c r="H53" s="1692">
        <f t="shared" si="5"/>
        <v>7184</v>
      </c>
      <c r="I53" s="1692">
        <f t="shared" si="5"/>
        <v>0</v>
      </c>
      <c r="J53" s="1692">
        <f t="shared" si="5"/>
        <v>0</v>
      </c>
      <c r="K53" s="1692">
        <f t="shared" si="5"/>
        <v>178907</v>
      </c>
      <c r="L53" s="1692">
        <f t="shared" si="5"/>
        <v>179034</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191351</v>
      </c>
      <c r="D55" s="481">
        <v>35269</v>
      </c>
      <c r="E55" s="481">
        <v>4975</v>
      </c>
      <c r="F55" s="481">
        <v>1949</v>
      </c>
      <c r="G55" s="481"/>
      <c r="H55" s="481">
        <v>30</v>
      </c>
      <c r="I55" s="467"/>
      <c r="J55" s="467"/>
      <c r="K55" s="1694">
        <f>SUM(C55:J55)</f>
        <v>233574</v>
      </c>
      <c r="L55" s="481">
        <v>233647</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191351</v>
      </c>
      <c r="D57" s="1696">
        <f t="shared" ref="D57:K57" si="6">SUM(D55:D56)</f>
        <v>35269</v>
      </c>
      <c r="E57" s="1696">
        <f t="shared" si="6"/>
        <v>4975</v>
      </c>
      <c r="F57" s="1696">
        <f t="shared" si="6"/>
        <v>1949</v>
      </c>
      <c r="G57" s="1696">
        <f t="shared" si="6"/>
        <v>0</v>
      </c>
      <c r="H57" s="1696">
        <f t="shared" si="6"/>
        <v>30</v>
      </c>
      <c r="I57" s="1696">
        <f t="shared" si="6"/>
        <v>0</v>
      </c>
      <c r="J57" s="1696">
        <f t="shared" si="6"/>
        <v>0</v>
      </c>
      <c r="K57" s="1696">
        <f t="shared" si="6"/>
        <v>233574</v>
      </c>
      <c r="L57" s="1692">
        <f>SUM(L55:L56)</f>
        <v>233647</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42267</v>
      </c>
      <c r="D60" s="466">
        <v>6238</v>
      </c>
      <c r="E60" s="466">
        <v>8091</v>
      </c>
      <c r="F60" s="466">
        <v>631</v>
      </c>
      <c r="G60" s="466"/>
      <c r="H60" s="466"/>
      <c r="I60" s="467"/>
      <c r="J60" s="467"/>
      <c r="K60" s="1694">
        <f t="shared" si="7"/>
        <v>57227</v>
      </c>
      <c r="L60" s="466">
        <v>57599</v>
      </c>
      <c r="M60" s="610"/>
      <c r="N60" s="610"/>
    </row>
    <row r="61" spans="1:14" s="343" customFormat="1" x14ac:dyDescent="0.2">
      <c r="A61" s="1526" t="s">
        <v>206</v>
      </c>
      <c r="B61" s="615">
        <v>2540</v>
      </c>
      <c r="C61" s="466">
        <v>156142</v>
      </c>
      <c r="D61" s="466">
        <v>28097</v>
      </c>
      <c r="E61" s="466">
        <v>5361</v>
      </c>
      <c r="F61" s="466"/>
      <c r="G61" s="466">
        <v>4071</v>
      </c>
      <c r="H61" s="466"/>
      <c r="I61" s="467"/>
      <c r="J61" s="467"/>
      <c r="K61" s="1694">
        <f t="shared" si="7"/>
        <v>193671</v>
      </c>
      <c r="L61" s="466">
        <v>191194</v>
      </c>
      <c r="M61" s="610"/>
      <c r="N61" s="610"/>
    </row>
    <row r="62" spans="1:14" s="343" customFormat="1" x14ac:dyDescent="0.2">
      <c r="A62" s="1526" t="s">
        <v>1010</v>
      </c>
      <c r="B62" s="615">
        <v>2550</v>
      </c>
      <c r="C62" s="466"/>
      <c r="D62" s="466"/>
      <c r="E62" s="466"/>
      <c r="F62" s="466"/>
      <c r="G62" s="466"/>
      <c r="H62" s="466"/>
      <c r="I62" s="467"/>
      <c r="J62" s="467"/>
      <c r="K62" s="1694">
        <f t="shared" si="7"/>
        <v>0</v>
      </c>
      <c r="L62" s="466"/>
      <c r="M62" s="610"/>
      <c r="N62" s="610"/>
    </row>
    <row r="63" spans="1:14" s="610" customFormat="1" x14ac:dyDescent="0.2">
      <c r="A63" s="1526" t="s">
        <v>102</v>
      </c>
      <c r="B63" s="615">
        <v>2560</v>
      </c>
      <c r="C63" s="466">
        <v>58372</v>
      </c>
      <c r="D63" s="466">
        <v>31</v>
      </c>
      <c r="E63" s="466">
        <v>2231</v>
      </c>
      <c r="F63" s="466">
        <v>181392</v>
      </c>
      <c r="G63" s="466">
        <v>4152</v>
      </c>
      <c r="H63" s="466">
        <v>170</v>
      </c>
      <c r="I63" s="467"/>
      <c r="J63" s="467"/>
      <c r="K63" s="1694">
        <f t="shared" si="7"/>
        <v>246348</v>
      </c>
      <c r="L63" s="466">
        <v>246276</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256781</v>
      </c>
      <c r="D65" s="1692">
        <f t="shared" ref="D65:L65" si="8">SUM(D59:D64)</f>
        <v>34366</v>
      </c>
      <c r="E65" s="1692">
        <f t="shared" si="8"/>
        <v>15683</v>
      </c>
      <c r="F65" s="1692">
        <f t="shared" si="8"/>
        <v>182023</v>
      </c>
      <c r="G65" s="1692">
        <f t="shared" si="8"/>
        <v>8223</v>
      </c>
      <c r="H65" s="1692">
        <f t="shared" si="8"/>
        <v>170</v>
      </c>
      <c r="I65" s="1692">
        <f t="shared" si="8"/>
        <v>0</v>
      </c>
      <c r="J65" s="1692">
        <f t="shared" si="8"/>
        <v>0</v>
      </c>
      <c r="K65" s="1692">
        <f t="shared" si="8"/>
        <v>497246</v>
      </c>
      <c r="L65" s="1692">
        <f t="shared" si="8"/>
        <v>495069</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v>1000</v>
      </c>
      <c r="F70" s="466">
        <v>0</v>
      </c>
      <c r="G70" s="466"/>
      <c r="H70" s="466"/>
      <c r="I70" s="467"/>
      <c r="J70" s="467"/>
      <c r="K70" s="1694">
        <f>SUM(C70:J70)</f>
        <v>1000</v>
      </c>
      <c r="L70" s="466">
        <v>1000</v>
      </c>
      <c r="M70" s="610"/>
      <c r="N70" s="610"/>
    </row>
    <row r="71" spans="1:14" s="343" customFormat="1" x14ac:dyDescent="0.2">
      <c r="A71" s="1526" t="s">
        <v>424</v>
      </c>
      <c r="B71" s="615">
        <v>2660</v>
      </c>
      <c r="C71" s="466"/>
      <c r="D71" s="466"/>
      <c r="E71" s="466"/>
      <c r="F71" s="466"/>
      <c r="G71" s="466"/>
      <c r="H71" s="466"/>
      <c r="I71" s="467"/>
      <c r="J71" s="467"/>
      <c r="K71" s="1694">
        <f>SUM(C71:J71)</f>
        <v>0</v>
      </c>
      <c r="L71" s="466"/>
      <c r="M71" s="610"/>
      <c r="N71" s="610"/>
    </row>
    <row r="72" spans="1:14" s="343" customFormat="1" ht="12.75" customHeight="1" thickBot="1" x14ac:dyDescent="0.25">
      <c r="A72" s="1690" t="s">
        <v>37</v>
      </c>
      <c r="B72" s="1697" t="s">
        <v>36</v>
      </c>
      <c r="C72" s="1692">
        <f>SUM(C67:C71)</f>
        <v>0</v>
      </c>
      <c r="D72" s="1692">
        <f t="shared" ref="D72:K72" si="9">SUM(D67:D71)</f>
        <v>0</v>
      </c>
      <c r="E72" s="1692">
        <f t="shared" si="9"/>
        <v>1000</v>
      </c>
      <c r="F72" s="1692">
        <f t="shared" si="9"/>
        <v>0</v>
      </c>
      <c r="G72" s="1692">
        <f t="shared" si="9"/>
        <v>0</v>
      </c>
      <c r="H72" s="1692">
        <f t="shared" si="9"/>
        <v>0</v>
      </c>
      <c r="I72" s="1692">
        <f t="shared" si="9"/>
        <v>0</v>
      </c>
      <c r="J72" s="1692">
        <f t="shared" si="9"/>
        <v>0</v>
      </c>
      <c r="K72" s="1692">
        <f t="shared" si="9"/>
        <v>1000</v>
      </c>
      <c r="L72" s="1692">
        <f>SUM(L67:L71)</f>
        <v>1000</v>
      </c>
      <c r="M72" s="610"/>
      <c r="N72" s="610"/>
    </row>
    <row r="73" spans="1:14" s="343" customFormat="1" ht="14.25" thickTop="1" thickBot="1" x14ac:dyDescent="0.25">
      <c r="A73" s="1532" t="s">
        <v>1037</v>
      </c>
      <c r="B73" s="633" t="s">
        <v>595</v>
      </c>
      <c r="C73" s="573"/>
      <c r="D73" s="573"/>
      <c r="E73" s="573">
        <v>1620</v>
      </c>
      <c r="F73" s="573">
        <v>20</v>
      </c>
      <c r="G73" s="573"/>
      <c r="H73" s="573"/>
      <c r="I73" s="531"/>
      <c r="J73" s="531"/>
      <c r="K73" s="1692">
        <f>SUM(C73:J73)</f>
        <v>1640</v>
      </c>
      <c r="L73" s="576">
        <v>1640</v>
      </c>
      <c r="M73" s="610"/>
      <c r="N73" s="610"/>
    </row>
    <row r="74" spans="1:14" ht="12.75" customHeight="1" thickTop="1" thickBot="1" x14ac:dyDescent="0.25">
      <c r="A74" s="1690" t="s">
        <v>865</v>
      </c>
      <c r="B74" s="1698">
        <v>2000</v>
      </c>
      <c r="C74" s="1699">
        <f>SUM(C42,C47,C53,C57,C65,C72,C73)</f>
        <v>754574</v>
      </c>
      <c r="D74" s="1699">
        <f t="shared" ref="D74:K74" si="10">SUM(D42,D47,D53,D57,D65,D72,D73)</f>
        <v>139897</v>
      </c>
      <c r="E74" s="1699">
        <f t="shared" si="10"/>
        <v>59847</v>
      </c>
      <c r="F74" s="1699">
        <f t="shared" si="10"/>
        <v>190662</v>
      </c>
      <c r="G74" s="1699">
        <f t="shared" si="10"/>
        <v>8223</v>
      </c>
      <c r="H74" s="1699">
        <f t="shared" si="10"/>
        <v>7414</v>
      </c>
      <c r="I74" s="1699">
        <f t="shared" si="10"/>
        <v>0</v>
      </c>
      <c r="J74" s="1699">
        <f t="shared" si="10"/>
        <v>0</v>
      </c>
      <c r="K74" s="1699">
        <f t="shared" si="10"/>
        <v>1160617</v>
      </c>
      <c r="L74" s="1699">
        <f>SUM(L42,L47,L53,L57,L65,L72,L73)</f>
        <v>1157308</v>
      </c>
    </row>
    <row r="75" spans="1:14" s="259" customFormat="1" ht="15.75" customHeight="1" thickTop="1" thickBot="1" x14ac:dyDescent="0.25">
      <c r="A75" s="1632" t="s">
        <v>49</v>
      </c>
      <c r="B75" s="1633" t="s">
        <v>596</v>
      </c>
      <c r="C75" s="573"/>
      <c r="D75" s="573"/>
      <c r="E75" s="573">
        <v>3695</v>
      </c>
      <c r="F75" s="573"/>
      <c r="G75" s="573"/>
      <c r="H75" s="573"/>
      <c r="I75" s="531"/>
      <c r="J75" s="531"/>
      <c r="K75" s="1692">
        <f>SUM(C75:J75)</f>
        <v>3695</v>
      </c>
      <c r="L75" s="576">
        <v>3695</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c r="I79" s="477"/>
      <c r="J79" s="477"/>
      <c r="K79" s="1693">
        <f t="shared" si="11"/>
        <v>0</v>
      </c>
      <c r="L79" s="466"/>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0</v>
      </c>
      <c r="I84" s="477"/>
      <c r="J84" s="477"/>
      <c r="K84" s="1692">
        <f>SUM(K78:K83)</f>
        <v>0</v>
      </c>
      <c r="L84" s="1692">
        <f>SUM(L78:L83)</f>
        <v>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v>91142</v>
      </c>
      <c r="I86" s="477"/>
      <c r="J86" s="477"/>
      <c r="K86" s="1699">
        <f t="shared" ref="K86:K98" si="12">H86</f>
        <v>91142</v>
      </c>
      <c r="L86" s="530">
        <v>91150</v>
      </c>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v>824</v>
      </c>
      <c r="I88" s="477"/>
      <c r="J88" s="477"/>
      <c r="K88" s="1699">
        <f t="shared" si="12"/>
        <v>824</v>
      </c>
      <c r="L88" s="530">
        <v>824</v>
      </c>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v>574</v>
      </c>
      <c r="I90" s="477"/>
      <c r="J90" s="477"/>
      <c r="K90" s="1699">
        <f t="shared" si="12"/>
        <v>574</v>
      </c>
      <c r="L90" s="530">
        <v>575</v>
      </c>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92540</v>
      </c>
      <c r="I92" s="477"/>
      <c r="J92" s="477"/>
      <c r="K92" s="1699">
        <f t="shared" si="12"/>
        <v>92540</v>
      </c>
      <c r="L92" s="1692">
        <f>SUM(L85:L91)</f>
        <v>92549</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92540</v>
      </c>
      <c r="I102" s="477"/>
      <c r="J102" s="477"/>
      <c r="K102" s="1699">
        <f>SUM(K84,K92,K100,K101)</f>
        <v>92540</v>
      </c>
      <c r="L102" s="1699">
        <f>SUM(L84,L92,L100,L101)</f>
        <v>92549</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2712004</v>
      </c>
      <c r="D114" s="1692">
        <f t="shared" ref="D114:K114" si="13">SUM(D33,D74,D75,D102,D112,D113)</f>
        <v>529507</v>
      </c>
      <c r="E114" s="1692">
        <f t="shared" si="13"/>
        <v>177061</v>
      </c>
      <c r="F114" s="1692">
        <f t="shared" si="13"/>
        <v>299742</v>
      </c>
      <c r="G114" s="1692">
        <f t="shared" si="13"/>
        <v>47502</v>
      </c>
      <c r="H114" s="1692">
        <f>SUM(H33,H74,H75,H102,H112,H113)</f>
        <v>101051</v>
      </c>
      <c r="I114" s="1692">
        <f t="shared" si="13"/>
        <v>0</v>
      </c>
      <c r="J114" s="1692">
        <f t="shared" si="13"/>
        <v>0</v>
      </c>
      <c r="K114" s="1692">
        <f t="shared" si="13"/>
        <v>3866867</v>
      </c>
      <c r="L114" s="1692">
        <f>SUM(L33,L74,L75,L102,L112,L113)</f>
        <v>3863462</v>
      </c>
    </row>
    <row r="115" spans="1:14" ht="13.5" thickTop="1" x14ac:dyDescent="0.2">
      <c r="A115" s="2199" t="s">
        <v>1053</v>
      </c>
      <c r="B115" s="2200"/>
      <c r="C115" s="619"/>
      <c r="D115" s="619"/>
      <c r="E115" s="619"/>
      <c r="F115" s="619"/>
      <c r="G115" s="619"/>
      <c r="H115" s="619"/>
      <c r="I115" s="619"/>
      <c r="J115" s="619"/>
      <c r="K115" s="1706">
        <f>'Revenues 9-14'!C275-'Expenditures 15-22'!K114</f>
        <v>133433</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7" t="s">
        <v>314</v>
      </c>
      <c r="B117" s="2178"/>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c r="D124" s="466"/>
      <c r="E124" s="466">
        <v>24517</v>
      </c>
      <c r="F124" s="466">
        <v>168579</v>
      </c>
      <c r="G124" s="466"/>
      <c r="H124" s="466">
        <v>1025</v>
      </c>
      <c r="I124" s="467"/>
      <c r="J124" s="467"/>
      <c r="K124" s="1692">
        <f>SUM(C124:J124)</f>
        <v>194121</v>
      </c>
      <c r="L124" s="466">
        <v>196550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24517</v>
      </c>
      <c r="F127" s="1692">
        <f t="shared" si="14"/>
        <v>168579</v>
      </c>
      <c r="G127" s="1692">
        <f t="shared" si="14"/>
        <v>0</v>
      </c>
      <c r="H127" s="1692">
        <f t="shared" si="14"/>
        <v>1025</v>
      </c>
      <c r="I127" s="1692">
        <f t="shared" si="14"/>
        <v>0</v>
      </c>
      <c r="J127" s="1692">
        <f t="shared" si="14"/>
        <v>0</v>
      </c>
      <c r="K127" s="1692">
        <f t="shared" si="14"/>
        <v>194121</v>
      </c>
      <c r="L127" s="1692">
        <f t="shared" si="14"/>
        <v>196550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24517</v>
      </c>
      <c r="F129" s="1699">
        <f t="shared" si="15"/>
        <v>168579</v>
      </c>
      <c r="G129" s="1699">
        <f t="shared" si="15"/>
        <v>0</v>
      </c>
      <c r="H129" s="1699">
        <f t="shared" si="15"/>
        <v>1025</v>
      </c>
      <c r="I129" s="1699">
        <f t="shared" si="15"/>
        <v>0</v>
      </c>
      <c r="J129" s="1699">
        <f t="shared" si="15"/>
        <v>0</v>
      </c>
      <c r="K129" s="1699">
        <f t="shared" si="15"/>
        <v>194121</v>
      </c>
      <c r="L129" s="1699">
        <f t="shared" si="15"/>
        <v>196550</v>
      </c>
    </row>
    <row r="130" spans="1:14" ht="15.75" customHeight="1" thickTop="1" thickBot="1" x14ac:dyDescent="0.25">
      <c r="A130" s="1632" t="s">
        <v>1096</v>
      </c>
      <c r="B130" s="1633" t="s">
        <v>596</v>
      </c>
      <c r="C130" s="576"/>
      <c r="D130" s="576"/>
      <c r="E130" s="576"/>
      <c r="F130" s="576"/>
      <c r="G130" s="576"/>
      <c r="H130" s="576"/>
      <c r="I130" s="531"/>
      <c r="J130" s="531"/>
      <c r="K130" s="1692">
        <f>SUM(C130:J130)</f>
        <v>0</v>
      </c>
      <c r="L130" s="576"/>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c r="I134" s="477"/>
      <c r="J134" s="617"/>
      <c r="K134" s="1694">
        <f>SUM(E134,H134)</f>
        <v>0</v>
      </c>
      <c r="L134" s="481"/>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0</v>
      </c>
      <c r="I137" s="477"/>
      <c r="J137" s="617"/>
      <c r="K137" s="1692">
        <f>SUM(K133:K136)</f>
        <v>0</v>
      </c>
      <c r="L137" s="1692">
        <f>SUM(L133:L136)</f>
        <v>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0</v>
      </c>
      <c r="I139" s="477"/>
      <c r="J139" s="617"/>
      <c r="K139" s="1694">
        <f>SUM(K137,K138)</f>
        <v>0</v>
      </c>
      <c r="L139" s="1701">
        <f>SUM(L137,L138)</f>
        <v>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89" t="s">
        <v>641</v>
      </c>
      <c r="B151" s="2171"/>
      <c r="C151" s="1692">
        <f>SUM(C129,C130,C139,C149,C150)</f>
        <v>0</v>
      </c>
      <c r="D151" s="1692">
        <f t="shared" ref="D151:K151" si="16">SUM(D129,D130,D139,D149,D150)</f>
        <v>0</v>
      </c>
      <c r="E151" s="1692">
        <f t="shared" si="16"/>
        <v>24517</v>
      </c>
      <c r="F151" s="1692">
        <f t="shared" si="16"/>
        <v>168579</v>
      </c>
      <c r="G151" s="1692">
        <f t="shared" si="16"/>
        <v>0</v>
      </c>
      <c r="H151" s="1692">
        <f t="shared" si="16"/>
        <v>1025</v>
      </c>
      <c r="I151" s="1692">
        <f t="shared" si="16"/>
        <v>0</v>
      </c>
      <c r="J151" s="1692">
        <f t="shared" si="16"/>
        <v>0</v>
      </c>
      <c r="K151" s="1692">
        <f t="shared" si="16"/>
        <v>194121</v>
      </c>
      <c r="L151" s="1692">
        <f>SUM(L129,L130,L139,L149,L150)</f>
        <v>196550</v>
      </c>
    </row>
    <row r="152" spans="1:14" ht="12.75" customHeight="1" thickTop="1" x14ac:dyDescent="0.2">
      <c r="A152" s="2192" t="s">
        <v>1240</v>
      </c>
      <c r="B152" s="2193"/>
      <c r="C152" s="619"/>
      <c r="D152" s="619"/>
      <c r="E152" s="619"/>
      <c r="F152" s="619"/>
      <c r="G152" s="619"/>
      <c r="H152" s="619"/>
      <c r="I152" s="619"/>
      <c r="J152" s="617"/>
      <c r="K152" s="1706">
        <f>'Revenues 9-14'!D275-'Expenditures 15-22'!K151</f>
        <v>64578</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7" t="s">
        <v>642</v>
      </c>
      <c r="B154" s="2179"/>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c r="I169" s="617"/>
      <c r="J169" s="617"/>
      <c r="K169" s="1693">
        <f>SUM(C169:H169)</f>
        <v>0</v>
      </c>
      <c r="L169" s="657"/>
    </row>
    <row r="170" spans="1:14" ht="33.75" customHeight="1" x14ac:dyDescent="0.2">
      <c r="A170" s="670" t="s">
        <v>1769</v>
      </c>
      <c r="B170" s="672" t="s">
        <v>31</v>
      </c>
      <c r="C170" s="617"/>
      <c r="D170" s="617"/>
      <c r="E170" s="617"/>
      <c r="F170" s="617"/>
      <c r="G170" s="617"/>
      <c r="H170" s="569"/>
      <c r="I170" s="617"/>
      <c r="J170" s="617"/>
      <c r="K170" s="1693">
        <f>SUM(C170:J170)</f>
        <v>0</v>
      </c>
      <c r="L170" s="569"/>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0</v>
      </c>
      <c r="I172" s="639"/>
      <c r="J172" s="617"/>
      <c r="K172" s="1699">
        <f>SUM(K168,K169,K170,K171)</f>
        <v>0</v>
      </c>
      <c r="L172" s="1699">
        <f>SUM(L168,L169,L170,L171)</f>
        <v>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0</v>
      </c>
      <c r="I174" s="639"/>
      <c r="J174" s="617"/>
      <c r="K174" s="1699">
        <f>SUM(K160,K172,K173)</f>
        <v>0</v>
      </c>
      <c r="L174" s="1699">
        <f>SUM(L160,L172,L173)</f>
        <v>0</v>
      </c>
    </row>
    <row r="175" spans="1:14" ht="13.5" thickTop="1" x14ac:dyDescent="0.2">
      <c r="A175" s="2199" t="s">
        <v>1053</v>
      </c>
      <c r="B175" s="2200"/>
      <c r="C175" s="617"/>
      <c r="D175" s="617"/>
      <c r="E175" s="617"/>
      <c r="F175" s="617"/>
      <c r="G175" s="617"/>
      <c r="H175" s="619"/>
      <c r="I175" s="617"/>
      <c r="J175" s="617"/>
      <c r="K175" s="1706">
        <f>'Revenues 9-14'!E275-'Expenditures 15-22'!K174</f>
        <v>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225923</v>
      </c>
      <c r="D182" s="466">
        <v>36321</v>
      </c>
      <c r="E182" s="466">
        <v>34615</v>
      </c>
      <c r="F182" s="466">
        <v>75456</v>
      </c>
      <c r="G182" s="466"/>
      <c r="H182" s="466"/>
      <c r="I182" s="467"/>
      <c r="J182" s="467"/>
      <c r="K182" s="1693">
        <f>SUM(C182:J182)</f>
        <v>372315</v>
      </c>
      <c r="L182" s="466">
        <v>373605</v>
      </c>
    </row>
    <row r="183" spans="1:14" ht="12.75" customHeight="1" thickBot="1" x14ac:dyDescent="0.25">
      <c r="A183" s="1531" t="s">
        <v>1037</v>
      </c>
      <c r="B183" s="678">
        <v>2900</v>
      </c>
      <c r="C183" s="573"/>
      <c r="D183" s="573"/>
      <c r="E183" s="573"/>
      <c r="F183" s="573"/>
      <c r="G183" s="573"/>
      <c r="H183" s="573"/>
      <c r="I183" s="532"/>
      <c r="J183" s="532"/>
      <c r="K183" s="1699">
        <f>SUM(C183:J183)</f>
        <v>0</v>
      </c>
      <c r="L183" s="573"/>
    </row>
    <row r="184" spans="1:14" ht="12.75" customHeight="1" thickTop="1" thickBot="1" x14ac:dyDescent="0.25">
      <c r="A184" s="1713" t="s">
        <v>865</v>
      </c>
      <c r="B184" s="1691" t="s">
        <v>590</v>
      </c>
      <c r="C184" s="1699">
        <f>SUM(C180,C182,C183)</f>
        <v>225923</v>
      </c>
      <c r="D184" s="1699">
        <f t="shared" ref="D184:J184" si="17">SUM(D180,D182,D183)</f>
        <v>36321</v>
      </c>
      <c r="E184" s="1699">
        <f t="shared" si="17"/>
        <v>34615</v>
      </c>
      <c r="F184" s="1699">
        <f t="shared" si="17"/>
        <v>75456</v>
      </c>
      <c r="G184" s="1699">
        <f t="shared" si="17"/>
        <v>0</v>
      </c>
      <c r="H184" s="1699">
        <f t="shared" si="17"/>
        <v>0</v>
      </c>
      <c r="I184" s="1699">
        <f t="shared" si="17"/>
        <v>0</v>
      </c>
      <c r="J184" s="1699">
        <f t="shared" si="17"/>
        <v>0</v>
      </c>
      <c r="K184" s="1699">
        <f>SUM(K180,K182,K183)</f>
        <v>372315</v>
      </c>
      <c r="L184" s="1699">
        <f>SUM(L180, L182:L183)</f>
        <v>373605</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c r="F189" s="617"/>
      <c r="G189" s="617"/>
      <c r="H189" s="466"/>
      <c r="I189" s="477"/>
      <c r="J189" s="617"/>
      <c r="K189" s="1693">
        <f t="shared" si="18"/>
        <v>0</v>
      </c>
      <c r="L189" s="466"/>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0</v>
      </c>
      <c r="F194" s="617"/>
      <c r="G194" s="617"/>
      <c r="H194" s="1692">
        <f>SUM(H188:H193)</f>
        <v>0</v>
      </c>
      <c r="I194" s="477"/>
      <c r="J194" s="617"/>
      <c r="K194" s="1692">
        <f>SUM(K188:K193)</f>
        <v>0</v>
      </c>
      <c r="L194" s="1692">
        <f>SUM(L188:L193)</f>
        <v>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0</v>
      </c>
      <c r="F196" s="617"/>
      <c r="G196" s="617"/>
      <c r="H196" s="1699">
        <f>SUM(H194,H195)</f>
        <v>0</v>
      </c>
      <c r="I196" s="477"/>
      <c r="J196" s="617"/>
      <c r="K196" s="1699">
        <f>SUM(K194,K195)</f>
        <v>0</v>
      </c>
      <c r="L196" s="1699">
        <f>SUM(L194,L195)</f>
        <v>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225923</v>
      </c>
      <c r="D210" s="1692">
        <f>SUM(D184,D185)</f>
        <v>36321</v>
      </c>
      <c r="E210" s="1692">
        <f>SUM(E184,E185,E196)</f>
        <v>34615</v>
      </c>
      <c r="F210" s="1692">
        <f>SUM(F184,F185)</f>
        <v>75456</v>
      </c>
      <c r="G210" s="1692">
        <f>SUM(G184,G185)</f>
        <v>0</v>
      </c>
      <c r="H210" s="1692">
        <f>SUM(H184,H185,H196,H208,H209)</f>
        <v>0</v>
      </c>
      <c r="I210" s="1692">
        <f>SUM(I184,I185)</f>
        <v>0</v>
      </c>
      <c r="J210" s="1692">
        <f>SUM(J184,J185)</f>
        <v>0</v>
      </c>
      <c r="K210" s="1693">
        <f>SUM(K184,K185,K196,K208,K209)</f>
        <v>372315</v>
      </c>
      <c r="L210" s="1692">
        <f>SUM(L184,L185,L196,L208,L209)</f>
        <v>373605</v>
      </c>
    </row>
    <row r="211" spans="1:14" ht="13.5" thickTop="1" x14ac:dyDescent="0.2">
      <c r="A211" s="2199" t="s">
        <v>1053</v>
      </c>
      <c r="B211" s="2200"/>
      <c r="C211" s="619"/>
      <c r="D211" s="619"/>
      <c r="E211" s="619"/>
      <c r="F211" s="619"/>
      <c r="G211" s="619"/>
      <c r="H211" s="619"/>
      <c r="I211" s="617"/>
      <c r="J211" s="617"/>
      <c r="K211" s="1706">
        <f>'Revenues 9-14'!F275-'Expenditures 15-22'!K210</f>
        <v>86259</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4" t="s">
        <v>1022</v>
      </c>
      <c r="B213" s="2195"/>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v>18185</v>
      </c>
      <c r="E215" s="617"/>
      <c r="F215" s="617"/>
      <c r="G215" s="617"/>
      <c r="H215" s="617"/>
      <c r="I215" s="617"/>
      <c r="J215" s="617"/>
      <c r="K215" s="1693">
        <f>D215</f>
        <v>18185</v>
      </c>
      <c r="L215" s="466">
        <v>18273</v>
      </c>
    </row>
    <row r="216" spans="1:14" x14ac:dyDescent="0.2">
      <c r="A216" s="1526" t="s">
        <v>165</v>
      </c>
      <c r="B216" s="615" t="s">
        <v>1024</v>
      </c>
      <c r="C216" s="617"/>
      <c r="D216" s="467">
        <v>8279</v>
      </c>
      <c r="E216" s="617"/>
      <c r="F216" s="617"/>
      <c r="G216" s="617"/>
      <c r="H216" s="617"/>
      <c r="I216" s="617"/>
      <c r="J216" s="617"/>
      <c r="K216" s="1693">
        <f t="shared" ref="K216:K228" si="19">D216</f>
        <v>8279</v>
      </c>
      <c r="L216" s="466">
        <v>8276</v>
      </c>
    </row>
    <row r="217" spans="1:14" x14ac:dyDescent="0.2">
      <c r="A217" s="1526" t="s">
        <v>166</v>
      </c>
      <c r="B217" s="615">
        <v>1200</v>
      </c>
      <c r="C217" s="617"/>
      <c r="D217" s="466">
        <v>18569</v>
      </c>
      <c r="E217" s="617"/>
      <c r="F217" s="617"/>
      <c r="G217" s="617"/>
      <c r="H217" s="617"/>
      <c r="I217" s="617"/>
      <c r="J217" s="617"/>
      <c r="K217" s="1693">
        <f t="shared" si="19"/>
        <v>18569</v>
      </c>
      <c r="L217" s="466">
        <v>19580</v>
      </c>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v>7267</v>
      </c>
      <c r="E219" s="617"/>
      <c r="F219" s="617"/>
      <c r="G219" s="617"/>
      <c r="H219" s="617"/>
      <c r="I219" s="617"/>
      <c r="J219" s="617"/>
      <c r="K219" s="1693">
        <f t="shared" si="19"/>
        <v>7267</v>
      </c>
      <c r="L219" s="466">
        <v>7091</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v>1008</v>
      </c>
      <c r="E222" s="617"/>
      <c r="F222" s="617"/>
      <c r="G222" s="617"/>
      <c r="H222" s="617"/>
      <c r="I222" s="617"/>
      <c r="J222" s="617"/>
      <c r="K222" s="1693">
        <f t="shared" si="19"/>
        <v>1008</v>
      </c>
      <c r="L222" s="466">
        <v>970</v>
      </c>
    </row>
    <row r="223" spans="1:14" x14ac:dyDescent="0.2">
      <c r="A223" s="1526" t="s">
        <v>1020</v>
      </c>
      <c r="B223" s="615">
        <v>1500</v>
      </c>
      <c r="C223" s="617"/>
      <c r="D223" s="466">
        <v>1336</v>
      </c>
      <c r="E223" s="617"/>
      <c r="F223" s="617"/>
      <c r="G223" s="617"/>
      <c r="H223" s="617"/>
      <c r="I223" s="617"/>
      <c r="J223" s="617"/>
      <c r="K223" s="1693">
        <f t="shared" si="19"/>
        <v>1336</v>
      </c>
      <c r="L223" s="466">
        <v>1340</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v>496</v>
      </c>
      <c r="E226" s="617"/>
      <c r="F226" s="617"/>
      <c r="G226" s="617"/>
      <c r="H226" s="617"/>
      <c r="I226" s="617"/>
      <c r="J226" s="617"/>
      <c r="K226" s="1693">
        <f t="shared" si="19"/>
        <v>496</v>
      </c>
      <c r="L226" s="466">
        <v>495</v>
      </c>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55140</v>
      </c>
      <c r="E229" s="617"/>
      <c r="F229" s="617"/>
      <c r="G229" s="617"/>
      <c r="H229" s="617"/>
      <c r="I229" s="617"/>
      <c r="J229" s="617"/>
      <c r="K229" s="1692">
        <f>SUM(K215:K228)</f>
        <v>55140</v>
      </c>
      <c r="L229" s="1692">
        <f>SUM(L215:L228)</f>
        <v>56025</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v>558</v>
      </c>
      <c r="E233" s="617"/>
      <c r="F233" s="617"/>
      <c r="G233" s="617"/>
      <c r="H233" s="617"/>
      <c r="I233" s="617"/>
      <c r="J233" s="617"/>
      <c r="K233" s="1693">
        <f t="shared" si="20"/>
        <v>558</v>
      </c>
      <c r="L233" s="466">
        <v>558</v>
      </c>
    </row>
    <row r="234" spans="1:12" x14ac:dyDescent="0.2">
      <c r="A234" s="1526" t="s">
        <v>207</v>
      </c>
      <c r="B234" s="615">
        <v>2130</v>
      </c>
      <c r="C234" s="617"/>
      <c r="D234" s="466">
        <v>3130</v>
      </c>
      <c r="E234" s="617"/>
      <c r="F234" s="617"/>
      <c r="G234" s="617"/>
      <c r="H234" s="617"/>
      <c r="I234" s="617"/>
      <c r="J234" s="617"/>
      <c r="K234" s="1693">
        <f t="shared" si="20"/>
        <v>3130</v>
      </c>
      <c r="L234" s="466">
        <v>3150</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v>630</v>
      </c>
      <c r="E236" s="617"/>
      <c r="F236" s="617"/>
      <c r="G236" s="617"/>
      <c r="H236" s="617"/>
      <c r="I236" s="617"/>
      <c r="J236" s="617"/>
      <c r="K236" s="1693">
        <f t="shared" si="20"/>
        <v>630</v>
      </c>
      <c r="L236" s="466">
        <v>631</v>
      </c>
    </row>
    <row r="237" spans="1:12" x14ac:dyDescent="0.2">
      <c r="A237" s="1526" t="s">
        <v>167</v>
      </c>
      <c r="B237" s="615">
        <v>2190</v>
      </c>
      <c r="C237" s="617"/>
      <c r="D237" s="466"/>
      <c r="E237" s="617"/>
      <c r="F237" s="617"/>
      <c r="G237" s="617"/>
      <c r="H237" s="617"/>
      <c r="I237" s="617"/>
      <c r="J237" s="617"/>
      <c r="K237" s="1693">
        <f t="shared" si="20"/>
        <v>0</v>
      </c>
      <c r="L237" s="466"/>
    </row>
    <row r="238" spans="1:12" ht="12.75" customHeight="1" thickBot="1" x14ac:dyDescent="0.25">
      <c r="A238" s="1690" t="s">
        <v>581</v>
      </c>
      <c r="B238" s="1697" t="s">
        <v>740</v>
      </c>
      <c r="C238" s="617"/>
      <c r="D238" s="1692">
        <f>SUM(D232:D237)</f>
        <v>4318</v>
      </c>
      <c r="E238" s="617"/>
      <c r="F238" s="617"/>
      <c r="G238" s="617"/>
      <c r="H238" s="617"/>
      <c r="I238" s="617"/>
      <c r="J238" s="617"/>
      <c r="K238" s="1692">
        <f>SUM(K232:K237)</f>
        <v>4318</v>
      </c>
      <c r="L238" s="1692">
        <f>SUM(L232:L237)</f>
        <v>4339</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v>351</v>
      </c>
      <c r="E240" s="617"/>
      <c r="F240" s="617"/>
      <c r="G240" s="617"/>
      <c r="H240" s="617"/>
      <c r="I240" s="617"/>
      <c r="J240" s="617"/>
      <c r="K240" s="1694">
        <f>D240</f>
        <v>351</v>
      </c>
      <c r="L240" s="481">
        <v>912</v>
      </c>
    </row>
    <row r="241" spans="1:12" x14ac:dyDescent="0.2">
      <c r="A241" s="1526" t="s">
        <v>869</v>
      </c>
      <c r="B241" s="615">
        <v>2220</v>
      </c>
      <c r="C241" s="617"/>
      <c r="D241" s="466">
        <v>731</v>
      </c>
      <c r="E241" s="617"/>
      <c r="F241" s="617"/>
      <c r="G241" s="617"/>
      <c r="H241" s="617"/>
      <c r="I241" s="617"/>
      <c r="J241" s="617"/>
      <c r="K241" s="1694">
        <f>D241</f>
        <v>731</v>
      </c>
      <c r="L241" s="466">
        <v>117</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1082</v>
      </c>
      <c r="E243" s="617"/>
      <c r="F243" s="617"/>
      <c r="G243" s="617"/>
      <c r="H243" s="617"/>
      <c r="I243" s="617"/>
      <c r="J243" s="617"/>
      <c r="K243" s="1692">
        <f>SUM(K240:K242)</f>
        <v>1082</v>
      </c>
      <c r="L243" s="1692">
        <f>SUM(L240:L242)</f>
        <v>1029</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c r="E245" s="617"/>
      <c r="F245" s="617"/>
      <c r="G245" s="617"/>
      <c r="H245" s="617"/>
      <c r="I245" s="617"/>
      <c r="J245" s="617"/>
      <c r="K245" s="1694">
        <f>D245</f>
        <v>0</v>
      </c>
      <c r="L245" s="481"/>
    </row>
    <row r="246" spans="1:12" x14ac:dyDescent="0.2">
      <c r="A246" s="1526" t="s">
        <v>872</v>
      </c>
      <c r="B246" s="615">
        <v>2320</v>
      </c>
      <c r="C246" s="617"/>
      <c r="D246" s="466">
        <v>5324</v>
      </c>
      <c r="E246" s="617"/>
      <c r="F246" s="617"/>
      <c r="G246" s="617"/>
      <c r="H246" s="617"/>
      <c r="I246" s="617"/>
      <c r="J246" s="617"/>
      <c r="K246" s="1694">
        <f t="shared" ref="K246:K256" si="21">D246</f>
        <v>5324</v>
      </c>
      <c r="L246" s="466">
        <v>7105</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5324</v>
      </c>
      <c r="E257" s="617"/>
      <c r="F257" s="617"/>
      <c r="G257" s="617"/>
      <c r="H257" s="617"/>
      <c r="I257" s="617"/>
      <c r="J257" s="617"/>
      <c r="K257" s="1692">
        <f>SUM(K245:K256)</f>
        <v>5324</v>
      </c>
      <c r="L257" s="1692">
        <f>SUM(L245:L256)</f>
        <v>7105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v>11482</v>
      </c>
      <c r="E259" s="617"/>
      <c r="F259" s="617"/>
      <c r="G259" s="617"/>
      <c r="H259" s="617"/>
      <c r="I259" s="617"/>
      <c r="J259" s="617"/>
      <c r="K259" s="1694">
        <f>D259</f>
        <v>11482</v>
      </c>
      <c r="L259" s="481">
        <v>11431</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11482</v>
      </c>
      <c r="E261" s="617"/>
      <c r="F261" s="617"/>
      <c r="G261" s="617"/>
      <c r="H261" s="617"/>
      <c r="I261" s="617"/>
      <c r="J261" s="617"/>
      <c r="K261" s="1692">
        <f>SUM(K259:K260)</f>
        <v>11482</v>
      </c>
      <c r="L261" s="1692">
        <f>SUM(L259:L260)</f>
        <v>11431</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v>6918</v>
      </c>
      <c r="E264" s="617"/>
      <c r="F264" s="617"/>
      <c r="G264" s="617"/>
      <c r="H264" s="617"/>
      <c r="I264" s="617"/>
      <c r="J264" s="617"/>
      <c r="K264" s="1694">
        <f t="shared" ref="K264:K269" si="22">D264</f>
        <v>6918</v>
      </c>
      <c r="L264" s="466">
        <v>6918</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v>23850</v>
      </c>
      <c r="E266" s="617"/>
      <c r="F266" s="617"/>
      <c r="G266" s="617"/>
      <c r="H266" s="617"/>
      <c r="I266" s="617"/>
      <c r="J266" s="617"/>
      <c r="K266" s="1694">
        <f t="shared" si="22"/>
        <v>23850</v>
      </c>
      <c r="L266" s="466">
        <v>23575</v>
      </c>
    </row>
    <row r="267" spans="1:14" x14ac:dyDescent="0.2">
      <c r="A267" s="1526" t="s">
        <v>1010</v>
      </c>
      <c r="B267" s="615">
        <v>2550</v>
      </c>
      <c r="C267" s="617"/>
      <c r="D267" s="466">
        <v>35303</v>
      </c>
      <c r="E267" s="617"/>
      <c r="F267" s="617"/>
      <c r="G267" s="617"/>
      <c r="H267" s="617"/>
      <c r="I267" s="617"/>
      <c r="J267" s="617"/>
      <c r="K267" s="1694">
        <f t="shared" si="22"/>
        <v>35303</v>
      </c>
      <c r="L267" s="466">
        <v>33675</v>
      </c>
    </row>
    <row r="268" spans="1:14" x14ac:dyDescent="0.2">
      <c r="A268" s="1526" t="s">
        <v>102</v>
      </c>
      <c r="B268" s="615">
        <v>2560</v>
      </c>
      <c r="C268" s="617"/>
      <c r="D268" s="466">
        <v>9149</v>
      </c>
      <c r="E268" s="617"/>
      <c r="F268" s="617"/>
      <c r="G268" s="617"/>
      <c r="H268" s="617"/>
      <c r="I268" s="617"/>
      <c r="J268" s="617"/>
      <c r="K268" s="1694">
        <f t="shared" si="22"/>
        <v>9149</v>
      </c>
      <c r="L268" s="466">
        <v>9119</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75220</v>
      </c>
      <c r="E270" s="617"/>
      <c r="F270" s="617"/>
      <c r="G270" s="617"/>
      <c r="H270" s="617"/>
      <c r="I270" s="617"/>
      <c r="J270" s="617"/>
      <c r="K270" s="1692">
        <f>SUM(K263:K269)</f>
        <v>75220</v>
      </c>
      <c r="L270" s="1692">
        <f>SUM(L263:L269)</f>
        <v>73287</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97426</v>
      </c>
      <c r="E279" s="617"/>
      <c r="F279" s="617"/>
      <c r="G279" s="617"/>
      <c r="H279" s="617"/>
      <c r="I279" s="617"/>
      <c r="J279" s="617"/>
      <c r="K279" s="1699">
        <f>SUM(K238,K243,K257,K261,K270,K277,K278)</f>
        <v>97426</v>
      </c>
      <c r="L279" s="1699">
        <f>SUM(L238,L243,L257,L261,L270,L277,L278)</f>
        <v>97191</v>
      </c>
    </row>
    <row r="280" spans="1:12" ht="15.75" customHeight="1" thickTop="1" thickBot="1" x14ac:dyDescent="0.25">
      <c r="A280" s="1646" t="s">
        <v>930</v>
      </c>
      <c r="B280" s="1635">
        <v>3000</v>
      </c>
      <c r="C280" s="617"/>
      <c r="D280" s="576"/>
      <c r="E280" s="617"/>
      <c r="F280" s="617"/>
      <c r="G280" s="617"/>
      <c r="H280" s="617"/>
      <c r="I280" s="617"/>
      <c r="J280" s="617"/>
      <c r="K280" s="1701">
        <f>D280</f>
        <v>0</v>
      </c>
      <c r="L280" s="576"/>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0" t="s">
        <v>526</v>
      </c>
      <c r="B295" s="2191"/>
      <c r="C295" s="617"/>
      <c r="D295" s="1692">
        <f>SUM(D229,D279,D280,D285)</f>
        <v>152566</v>
      </c>
      <c r="E295" s="617"/>
      <c r="F295" s="617"/>
      <c r="G295" s="617"/>
      <c r="H295" s="1692">
        <f>H293</f>
        <v>0</v>
      </c>
      <c r="I295" s="617"/>
      <c r="J295" s="617"/>
      <c r="K295" s="1692">
        <f>SUM(K229,K279,K280,K285,K293,K294)</f>
        <v>152566</v>
      </c>
      <c r="L295" s="1692">
        <f>SUM(L229,L279,L280,L285,L293,L294)</f>
        <v>153216</v>
      </c>
    </row>
    <row r="296" spans="1:14" ht="13.5" thickTop="1" x14ac:dyDescent="0.2">
      <c r="A296" s="2199" t="s">
        <v>1053</v>
      </c>
      <c r="B296" s="2200"/>
      <c r="C296" s="617"/>
      <c r="D296" s="619"/>
      <c r="E296" s="617"/>
      <c r="F296" s="617"/>
      <c r="G296" s="617"/>
      <c r="H296" s="688"/>
      <c r="I296" s="617"/>
      <c r="J296" s="617"/>
      <c r="K296" s="1706">
        <f>'Revenues 9-14'!G275-'Expenditures 15-22'!K295</f>
        <v>24104</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2" t="s">
        <v>145</v>
      </c>
      <c r="B298" s="2176"/>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c r="F301" s="466"/>
      <c r="G301" s="466"/>
      <c r="H301" s="466"/>
      <c r="I301" s="467"/>
      <c r="J301" s="467"/>
      <c r="K301" s="1693">
        <f>SUM(C301:J301)</f>
        <v>0</v>
      </c>
      <c r="L301" s="467"/>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0</v>
      </c>
      <c r="F303" s="1699">
        <f t="shared" si="23"/>
        <v>0</v>
      </c>
      <c r="G303" s="1699">
        <f t="shared" si="23"/>
        <v>0</v>
      </c>
      <c r="H303" s="1699">
        <f t="shared" si="23"/>
        <v>0</v>
      </c>
      <c r="I303" s="1699">
        <f t="shared" si="23"/>
        <v>0</v>
      </c>
      <c r="J303" s="1699">
        <f t="shared" si="23"/>
        <v>0</v>
      </c>
      <c r="K303" s="1699">
        <f t="shared" si="23"/>
        <v>0</v>
      </c>
      <c r="L303" s="1699">
        <f t="shared" si="23"/>
        <v>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7" t="s">
        <v>295</v>
      </c>
      <c r="B312" s="2188"/>
      <c r="C312" s="1692">
        <f>SUM(C303)</f>
        <v>0</v>
      </c>
      <c r="D312" s="1692">
        <f>SUM(D303)</f>
        <v>0</v>
      </c>
      <c r="E312" s="1692">
        <f>SUM(E303,E310)</f>
        <v>0</v>
      </c>
      <c r="F312" s="1692">
        <f>SUM(F303)</f>
        <v>0</v>
      </c>
      <c r="G312" s="1692">
        <f>SUM(G303)</f>
        <v>0</v>
      </c>
      <c r="H312" s="1692">
        <f>SUM(H303,H310)</f>
        <v>0</v>
      </c>
      <c r="I312" s="1692">
        <f>SUM(I303)</f>
        <v>0</v>
      </c>
      <c r="J312" s="1692">
        <f>SUM(J303)</f>
        <v>0</v>
      </c>
      <c r="K312" s="1692">
        <f>SUM(K303,K310,K311)</f>
        <v>0</v>
      </c>
      <c r="L312" s="1692">
        <f>SUM(L303,L310,L311)</f>
        <v>0</v>
      </c>
      <c r="M312" s="666"/>
      <c r="N312" s="666"/>
    </row>
    <row r="313" spans="1:14" ht="13.5" thickTop="1" x14ac:dyDescent="0.2">
      <c r="A313" s="2183" t="s">
        <v>1053</v>
      </c>
      <c r="B313" s="2184"/>
      <c r="C313" s="627"/>
      <c r="D313" s="627"/>
      <c r="E313" s="627"/>
      <c r="F313" s="627"/>
      <c r="G313" s="627"/>
      <c r="H313" s="627"/>
      <c r="I313" s="627"/>
      <c r="J313" s="627"/>
      <c r="K313" s="1707">
        <f>'Revenues 9-14'!H275-'Expenditures 15-22'!K312</f>
        <v>0</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6" t="s">
        <v>151</v>
      </c>
      <c r="B315" s="2197"/>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198" t="s">
        <v>954</v>
      </c>
      <c r="B317" s="2197"/>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v>93423</v>
      </c>
      <c r="F320" s="467"/>
      <c r="G320" s="467"/>
      <c r="H320" s="467"/>
      <c r="I320" s="467"/>
      <c r="J320" s="467"/>
      <c r="K320" s="1693">
        <f t="shared" ref="K320:K327" si="24">SUM(C320:J320)</f>
        <v>93423</v>
      </c>
      <c r="L320" s="467">
        <v>93000</v>
      </c>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v>555</v>
      </c>
      <c r="M321" s="666"/>
      <c r="N321" s="666"/>
    </row>
    <row r="322" spans="1:14" s="675" customFormat="1" x14ac:dyDescent="0.2">
      <c r="A322" s="1541" t="s">
        <v>256</v>
      </c>
      <c r="B322" s="698" t="s">
        <v>302</v>
      </c>
      <c r="C322" s="467"/>
      <c r="D322" s="467"/>
      <c r="E322" s="467">
        <v>43447</v>
      </c>
      <c r="F322" s="467"/>
      <c r="G322" s="467"/>
      <c r="H322" s="467"/>
      <c r="I322" s="467"/>
      <c r="J322" s="467"/>
      <c r="K322" s="1693">
        <f t="shared" si="24"/>
        <v>43447</v>
      </c>
      <c r="L322" s="467">
        <v>42800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2559</v>
      </c>
      <c r="F327" s="467"/>
      <c r="G327" s="467"/>
      <c r="H327" s="467"/>
      <c r="I327" s="467"/>
      <c r="J327" s="467"/>
      <c r="K327" s="1693">
        <f t="shared" si="24"/>
        <v>2559</v>
      </c>
      <c r="L327" s="467">
        <v>2560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139429</v>
      </c>
      <c r="F330" s="1692">
        <f t="shared" si="25"/>
        <v>0</v>
      </c>
      <c r="G330" s="1692">
        <f t="shared" si="25"/>
        <v>0</v>
      </c>
      <c r="H330" s="1692">
        <f t="shared" si="25"/>
        <v>0</v>
      </c>
      <c r="I330" s="1692">
        <f t="shared" si="25"/>
        <v>0</v>
      </c>
      <c r="J330" s="1692">
        <f t="shared" si="25"/>
        <v>0</v>
      </c>
      <c r="K330" s="1692">
        <f>SUM(K319:K329)</f>
        <v>139429</v>
      </c>
      <c r="L330" s="1692">
        <f>SUM(L319:L329)</f>
        <v>138915</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139429</v>
      </c>
      <c r="F342" s="1692">
        <f>SUM(F330)</f>
        <v>0</v>
      </c>
      <c r="G342" s="1692">
        <f>SUM(G330)</f>
        <v>0</v>
      </c>
      <c r="H342" s="1692">
        <f>SUM(H330,H334,H340)</f>
        <v>0</v>
      </c>
      <c r="I342" s="1692">
        <f>SUM(I330)</f>
        <v>0</v>
      </c>
      <c r="J342" s="1692">
        <f>SUM(J330)</f>
        <v>0</v>
      </c>
      <c r="K342" s="1692">
        <f>SUM(K330,K334,K340)</f>
        <v>139429</v>
      </c>
      <c r="L342" s="1699">
        <f>SUM(L330,L340,L341)</f>
        <v>138915</v>
      </c>
    </row>
    <row r="343" spans="1:14" ht="12.75" customHeight="1" thickTop="1" x14ac:dyDescent="0.2">
      <c r="A343" s="2185" t="s">
        <v>1053</v>
      </c>
      <c r="B343" s="2186"/>
      <c r="C343" s="617"/>
      <c r="D343" s="617"/>
      <c r="E343" s="617"/>
      <c r="F343" s="617"/>
      <c r="G343" s="617"/>
      <c r="H343" s="617"/>
      <c r="I343" s="617"/>
      <c r="J343" s="617"/>
      <c r="K343" s="1706">
        <f>'Revenues 9-14'!J275-'Expenditures 15-22'!K342</f>
        <v>38119</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5" t="s">
        <v>1023</v>
      </c>
      <c r="B345" s="2176"/>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v>963</v>
      </c>
      <c r="F348" s="466">
        <v>1766</v>
      </c>
      <c r="G348" s="466"/>
      <c r="H348" s="466"/>
      <c r="I348" s="467"/>
      <c r="J348" s="467"/>
      <c r="K348" s="1693">
        <f>SUM(C348:J348)</f>
        <v>2729</v>
      </c>
      <c r="L348" s="466">
        <v>2800</v>
      </c>
    </row>
    <row r="349" spans="1:14" x14ac:dyDescent="0.2">
      <c r="A349" s="1526" t="s">
        <v>206</v>
      </c>
      <c r="B349" s="615">
        <v>2540</v>
      </c>
      <c r="C349" s="466"/>
      <c r="D349" s="466"/>
      <c r="E349" s="466"/>
      <c r="F349" s="466"/>
      <c r="G349" s="466"/>
      <c r="H349" s="466"/>
      <c r="I349" s="467"/>
      <c r="J349" s="467"/>
      <c r="K349" s="1693">
        <f>SUM(C349:J349)</f>
        <v>0</v>
      </c>
      <c r="L349" s="466"/>
    </row>
    <row r="350" spans="1:14" ht="12.75" customHeight="1" thickBot="1" x14ac:dyDescent="0.25">
      <c r="A350" s="1690" t="s">
        <v>743</v>
      </c>
      <c r="B350" s="1691" t="s">
        <v>35</v>
      </c>
      <c r="C350" s="1692">
        <f>SUM(C348:C349)</f>
        <v>0</v>
      </c>
      <c r="D350" s="1692">
        <f t="shared" ref="D350:L350" si="26">SUM(D348:D349)</f>
        <v>0</v>
      </c>
      <c r="E350" s="1692">
        <f t="shared" si="26"/>
        <v>963</v>
      </c>
      <c r="F350" s="1692">
        <f t="shared" si="26"/>
        <v>1766</v>
      </c>
      <c r="G350" s="1692">
        <f t="shared" si="26"/>
        <v>0</v>
      </c>
      <c r="H350" s="1692">
        <f t="shared" si="26"/>
        <v>0</v>
      </c>
      <c r="I350" s="1692">
        <f t="shared" si="26"/>
        <v>0</v>
      </c>
      <c r="J350" s="1692">
        <f t="shared" si="26"/>
        <v>0</v>
      </c>
      <c r="K350" s="1692">
        <f t="shared" si="26"/>
        <v>2729</v>
      </c>
      <c r="L350" s="1692">
        <f t="shared" si="26"/>
        <v>2800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963</v>
      </c>
      <c r="F352" s="1692">
        <f t="shared" si="27"/>
        <v>1766</v>
      </c>
      <c r="G352" s="1692">
        <f t="shared" si="27"/>
        <v>0</v>
      </c>
      <c r="H352" s="1692">
        <f t="shared" si="27"/>
        <v>0</v>
      </c>
      <c r="I352" s="1692">
        <f t="shared" si="27"/>
        <v>0</v>
      </c>
      <c r="J352" s="1692">
        <f t="shared" si="27"/>
        <v>0</v>
      </c>
      <c r="K352" s="1692">
        <f t="shared" si="27"/>
        <v>2729</v>
      </c>
      <c r="L352" s="1692">
        <f t="shared" si="27"/>
        <v>2800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963</v>
      </c>
      <c r="F367" s="1692">
        <f t="shared" si="28"/>
        <v>1766</v>
      </c>
      <c r="G367" s="1692">
        <f t="shared" si="28"/>
        <v>0</v>
      </c>
      <c r="H367" s="1692">
        <f t="shared" si="28"/>
        <v>0</v>
      </c>
      <c r="I367" s="1692">
        <f t="shared" si="28"/>
        <v>0</v>
      </c>
      <c r="J367" s="1692">
        <f t="shared" si="28"/>
        <v>0</v>
      </c>
      <c r="K367" s="1692">
        <f t="shared" si="28"/>
        <v>2729</v>
      </c>
      <c r="L367" s="1692">
        <f t="shared" si="28"/>
        <v>2800</v>
      </c>
    </row>
    <row r="368" spans="1:14" ht="13.5" thickTop="1" x14ac:dyDescent="0.2">
      <c r="A368" s="2199" t="s">
        <v>1053</v>
      </c>
      <c r="B368" s="2200"/>
      <c r="C368" s="655"/>
      <c r="D368" s="655"/>
      <c r="E368" s="627"/>
      <c r="F368" s="627"/>
      <c r="G368" s="627"/>
      <c r="H368" s="627"/>
      <c r="I368" s="627"/>
      <c r="J368" s="624"/>
      <c r="K368" s="1693">
        <f>'Revenues 9-14'!K275-'Expenditures 15-22'!K367</f>
        <v>20273</v>
      </c>
      <c r="L368" s="655"/>
    </row>
  </sheetData>
  <sheetProtection algorithmName="SHA-512" hashValue="G4dXZuBjL8yQpMpwoN+bYEi6EQjfRKIv4agFVM6c9PcDdPknU/WJA+yLr2HjfJTVOSsJD/2hG5cKBnSZhE0jwA==" saltValue="DXoEFYu9/KwPw9ZAsKpPYg==" spinCount="100000" sheet="1" objects="1" scenarios="1"/>
  <mergeCells count="20">
    <mergeCell ref="A368:B368"/>
    <mergeCell ref="A175:B175"/>
    <mergeCell ref="A211:B211"/>
    <mergeCell ref="A296:B296"/>
    <mergeCell ref="A115:B115"/>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s>
  <phoneticPr fontId="13" type="noConversion"/>
  <printOptions headings="1" gridLinesSet="0"/>
  <pageMargins left="0.1" right="0.2" top="0.61" bottom="0.35" header="0.28000000000000003" footer="0.1"/>
  <pageSetup scale="73" firstPageNumber="16" fitToHeight="0" orientation="landscape" useFirstPageNumber="1" r:id="rId1"/>
  <headerFooter alignWithMargins="0">
    <oddHeader>&amp;C&amp;"Arial,Bold"&amp;9STATEMENT OF EXPENDITURES DISBURSED/EXPENDITURES, BUDGET TO ACTUAL
FOR THE YEAR ENDING JUNE 30, 2018</oddHeader>
    <oddFooter>&amp;CThe notes to the financial statements are an integral part of this statement.
&amp;P</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6A0F9897-9719-4657-8F29-2E365754ADEB}">
  <ds:schemaRefs>
    <ds:schemaRef ds:uri="http://schemas.microsoft.com/sharepoint/v3/contenttype/forms"/>
  </ds:schemaRefs>
</ds:datastoreItem>
</file>

<file path=customXml/itemProps2.xml><?xml version="1.0" encoding="utf-8"?>
<ds:datastoreItem xmlns:ds="http://schemas.openxmlformats.org/officeDocument/2006/customXml" ds:itemID="{34524270-6D2D-40B3-AEDC-EBC0C7BBFFF8}">
  <ds:schemaRefs>
    <ds:schemaRef ds:uri="http://schemas.microsoft.com/office/2006/documentManagement/types"/>
    <ds:schemaRef ds:uri="http://schemas.microsoft.com/sharepoint/v3"/>
    <ds:schemaRef ds:uri="http://purl.org/dc/elements/1.1/"/>
    <ds:schemaRef ds:uri="http://purl.org/dc/terms/"/>
    <ds:schemaRef ds:uri="6ce3111e-7420-4802-b50a-75d4e9a0b980"/>
    <ds:schemaRef ds:uri="http://schemas.microsoft.com/office/2006/metadata/properties"/>
    <ds:schemaRef ds:uri="4d435f69-8686-490b-bd6d-b153bf22ab50"/>
    <ds:schemaRef ds:uri="http://www.w3.org/XML/1998/namespace"/>
    <ds:schemaRef ds:uri="http://schemas.microsoft.com/office/infopath/2007/PartnerControls"/>
    <ds:schemaRef ds:uri="http://schemas.openxmlformats.org/package/2006/metadata/core-properties"/>
    <ds:schemaRef ds:uri="d21dc803-237d-4c68-8692-8d731fd29118"/>
    <ds:schemaRef ds:uri="http://purl.org/dc/dcmitype/"/>
  </ds:schemaRefs>
</ds:datastoreItem>
</file>

<file path=customXml/itemProps3.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17</vt:i4>
      </vt:variant>
    </vt:vector>
  </HeadingPairs>
  <TitlesOfParts>
    <vt:vector size="50"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'Aud Quest 2'!Print_Area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2018-09-13T20:43:51Z</cp:lastPrinted>
  <dcterms:created xsi:type="dcterms:W3CDTF">2003-10-29T19:06:34Z</dcterms:created>
  <dcterms:modified xsi:type="dcterms:W3CDTF">2018-12-03T19:22:15Z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