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27">#REF!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27">#REF!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27">#REF!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27">#REF!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27">#REF!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64" i="106" l="1"/>
  <c r="D2864" i="106" s="1"/>
  <c r="B276" i="106"/>
  <c r="D276" i="106" s="1"/>
  <c r="B273" i="106"/>
  <c r="D273" i="106" s="1"/>
  <c r="B6122" i="106"/>
  <c r="D6122" i="106" s="1"/>
  <c r="B2891" i="106"/>
  <c r="D2891" i="106" s="1"/>
  <c r="B6236" i="106"/>
  <c r="D6236" i="106" s="1"/>
  <c r="B6235" i="106"/>
  <c r="D6235" i="106" s="1"/>
  <c r="B5929" i="106"/>
  <c r="D5929" i="106" s="1"/>
  <c r="B6346" i="106"/>
  <c r="D6346" i="106" s="1"/>
  <c r="B5922" i="106"/>
  <c r="D5922" i="106" s="1"/>
  <c r="B5921" i="106"/>
  <c r="D5921" i="106" s="1"/>
  <c r="B5917" i="106"/>
  <c r="D5917" i="106" s="1"/>
  <c r="B3316" i="106"/>
  <c r="D3316" i="106" s="1"/>
  <c r="B653" i="106"/>
  <c r="D653" i="106" s="1"/>
  <c r="B652" i="106"/>
  <c r="D652" i="106" s="1"/>
  <c r="B651" i="106"/>
  <c r="D651" i="106" s="1"/>
  <c r="B6148" i="106"/>
  <c r="D6148" i="106" s="1"/>
  <c r="B7110" i="106"/>
  <c r="D7110" i="106" s="1"/>
  <c r="B7102" i="106"/>
  <c r="D7102" i="106" s="1"/>
  <c r="B7101" i="106"/>
  <c r="D7101" i="106" s="1"/>
  <c r="G303" i="29"/>
  <c r="B4865" i="106"/>
  <c r="D4865" i="106" s="1"/>
  <c r="B6830" i="106"/>
  <c r="D6830" i="106" s="1"/>
  <c r="B6822" i="106"/>
  <c r="D6822" i="106" s="1"/>
  <c r="B6774" i="106"/>
  <c r="D6774" i="106" s="1"/>
  <c r="B6766" i="106"/>
  <c r="D6766" i="106" s="1"/>
  <c r="B6758" i="106"/>
  <c r="D6758" i="106" s="1"/>
  <c r="B6750" i="106"/>
  <c r="D6750" i="106" s="1"/>
  <c r="B6709" i="106"/>
  <c r="D6709" i="106" s="1"/>
  <c r="B6701" i="106"/>
  <c r="D6701" i="106" s="1"/>
  <c r="B6687" i="106"/>
  <c r="D6687" i="106" s="1"/>
  <c r="B6639" i="106"/>
  <c r="D6639" i="106" s="1"/>
  <c r="B6631" i="106"/>
  <c r="D6631" i="106" s="1"/>
  <c r="B4797" i="106"/>
  <c r="D4797" i="106" s="1"/>
  <c r="B7706" i="106"/>
  <c r="D7706" i="106" s="1"/>
  <c r="B6393" i="106"/>
  <c r="D6393" i="106" s="1"/>
  <c r="B5888" i="106"/>
  <c r="D5888" i="106" s="1"/>
  <c r="B4879" i="106"/>
  <c r="D4879" i="106" s="1"/>
  <c r="B5885" i="106"/>
  <c r="D5885" i="106" s="1"/>
  <c r="B6335" i="106"/>
  <c r="D6335" i="106" s="1"/>
  <c r="B5883" i="106"/>
  <c r="D5883" i="106" s="1"/>
  <c r="B5882" i="106"/>
  <c r="D5882" i="106" s="1"/>
  <c r="B5872" i="106"/>
  <c r="D5872" i="106" s="1"/>
  <c r="B7043" i="106"/>
  <c r="D7043" i="106" s="1"/>
  <c r="B6299" i="106"/>
  <c r="D6299" i="106" s="1"/>
  <c r="B6256" i="106"/>
  <c r="D6256" i="106" s="1"/>
  <c r="B7668" i="106"/>
  <c r="D7668" i="106" s="1"/>
  <c r="B6242" i="106"/>
  <c r="D6242" i="106" s="1"/>
  <c r="B2848" i="106"/>
  <c r="D2848" i="106" s="1"/>
  <c r="B3295" i="106"/>
  <c r="D3295" i="106" s="1"/>
  <c r="B6295" i="106"/>
  <c r="D6295" i="106" s="1"/>
  <c r="B2769" i="106"/>
  <c r="D2769" i="106" s="1"/>
  <c r="B3493" i="106"/>
  <c r="D3493" i="106" s="1"/>
  <c r="B7753" i="106"/>
  <c r="D7753" i="106" s="1"/>
  <c r="B208" i="106"/>
  <c r="D208" i="106" s="1"/>
  <c r="B6147" i="106"/>
  <c r="D6147" i="106" s="1"/>
  <c r="B6138" i="106"/>
  <c r="D6138" i="106" s="1"/>
  <c r="B6130" i="106"/>
  <c r="D6130" i="106" s="1"/>
  <c r="B202" i="106"/>
  <c r="D202" i="106" s="1"/>
  <c r="B3519" i="106"/>
  <c r="D3519" i="106" s="1"/>
  <c r="B199" i="106"/>
  <c r="D199" i="106" s="1"/>
  <c r="K289" i="29"/>
  <c r="B1513" i="106" s="1"/>
  <c r="D1513" i="106" s="1"/>
  <c r="K276" i="29"/>
  <c r="B1506" i="106" s="1"/>
  <c r="D1506" i="106" s="1"/>
  <c r="B1437" i="106"/>
  <c r="D1437" i="106" s="1"/>
  <c r="B1426" i="106"/>
  <c r="D1426" i="106" s="1"/>
  <c r="K250" i="29"/>
  <c r="B7086" i="106" s="1"/>
  <c r="D7086" i="106" s="1"/>
  <c r="B1418" i="106"/>
  <c r="D1418" i="106" s="1"/>
  <c r="K227" i="29"/>
  <c r="B1466" i="106" s="1"/>
  <c r="D1466" i="106" s="1"/>
  <c r="B3064" i="106"/>
  <c r="D3064" i="106" s="1"/>
  <c r="B4864" i="106"/>
  <c r="D4864" i="106" s="1"/>
  <c r="B4448" i="106"/>
  <c r="D4448" i="106" s="1"/>
  <c r="B4361" i="106"/>
  <c r="D4361" i="106" s="1"/>
  <c r="B4417" i="106"/>
  <c r="D4417" i="106" s="1"/>
  <c r="B5855" i="106"/>
  <c r="D5855" i="106" s="1"/>
  <c r="B7769" i="106"/>
  <c r="D7769" i="106" s="1"/>
  <c r="B6789" i="106"/>
  <c r="D6789" i="106" s="1"/>
  <c r="B6773" i="106"/>
  <c r="D6773" i="106" s="1"/>
  <c r="B6724" i="106"/>
  <c r="D6724" i="106" s="1"/>
  <c r="B6708" i="106"/>
  <c r="D6708" i="106" s="1"/>
  <c r="B6662" i="106"/>
  <c r="D6662" i="106" s="1"/>
  <c r="B6646" i="106"/>
  <c r="D6646" i="106" s="1"/>
  <c r="B5853" i="106"/>
  <c r="D5853" i="106" s="1"/>
  <c r="B4346" i="106"/>
  <c r="D4346" i="106" s="1"/>
  <c r="B4343" i="106"/>
  <c r="D4343" i="106" s="1"/>
  <c r="B4339" i="106"/>
  <c r="D4339" i="106" s="1"/>
  <c r="B4410" i="106"/>
  <c r="D4410" i="106" s="1"/>
  <c r="B5799" i="106"/>
  <c r="D5799" i="106" s="1"/>
  <c r="B4402" i="106"/>
  <c r="D4402" i="106" s="1"/>
  <c r="B4238" i="106"/>
  <c r="D4238" i="106" s="1"/>
  <c r="B5790" i="106"/>
  <c r="D5790" i="106" s="1"/>
  <c r="B6404" i="106"/>
  <c r="D6404" i="106" s="1"/>
  <c r="B6403" i="106"/>
  <c r="D6403" i="106" s="1"/>
  <c r="B4394" i="106"/>
  <c r="D4394" i="106" s="1"/>
  <c r="B4947" i="106"/>
  <c r="D4947" i="106" s="1"/>
  <c r="B4796" i="106"/>
  <c r="D4796" i="106" s="1"/>
  <c r="B5768" i="106"/>
  <c r="D5768" i="106" s="1"/>
  <c r="B5767" i="106"/>
  <c r="D5767" i="106" s="1"/>
  <c r="B5765" i="106"/>
  <c r="D5765" i="106" s="1"/>
  <c r="B4355" i="106"/>
  <c r="D4355" i="106" s="1"/>
  <c r="B6370" i="106"/>
  <c r="D6370" i="106" s="1"/>
  <c r="B5755" i="106"/>
  <c r="D5755" i="106" s="1"/>
  <c r="B6361" i="106"/>
  <c r="D6361" i="106" s="1"/>
  <c r="B4771" i="106"/>
  <c r="D4771" i="106" s="1"/>
  <c r="B5749" i="106"/>
  <c r="D5749" i="106" s="1"/>
  <c r="B5740" i="106"/>
  <c r="D5740" i="106" s="1"/>
  <c r="B5739" i="106"/>
  <c r="D5739" i="106" s="1"/>
  <c r="B5736" i="106"/>
  <c r="D5736" i="106" s="1"/>
  <c r="B5735" i="106"/>
  <c r="D5735" i="106" s="1"/>
  <c r="B6324" i="106"/>
  <c r="D6324" i="106" s="1"/>
  <c r="G67" i="5"/>
  <c r="B5733" i="106" s="1"/>
  <c r="D5733" i="106" s="1"/>
  <c r="B5724" i="106"/>
  <c r="D5724" i="106" s="1"/>
  <c r="B8" i="7"/>
  <c r="B3257" i="106"/>
  <c r="D3257" i="106" s="1"/>
  <c r="B3533" i="106"/>
  <c r="D3533" i="106" s="1"/>
  <c r="B184" i="106"/>
  <c r="D184" i="106" s="1"/>
  <c r="B6173" i="106"/>
  <c r="D6173" i="106" s="1"/>
  <c r="B6164" i="106"/>
  <c r="D6164" i="106" s="1"/>
  <c r="B6155" i="106"/>
  <c r="D6155" i="106" s="1"/>
  <c r="B6117" i="106"/>
  <c r="D6117" i="106" s="1"/>
  <c r="B6103" i="106"/>
  <c r="B6094" i="106"/>
  <c r="D6094" i="106" s="1"/>
  <c r="B173" i="106"/>
  <c r="D173" i="106" s="1"/>
  <c r="K205" i="29"/>
  <c r="K202" i="29"/>
  <c r="B2842" i="106" s="1"/>
  <c r="D2842" i="106" s="1"/>
  <c r="K195" i="29"/>
  <c r="B2839" i="106" s="1"/>
  <c r="D2839" i="106" s="1"/>
  <c r="B2999" i="106"/>
  <c r="D2999" i="106" s="1"/>
  <c r="B2989" i="106"/>
  <c r="D2989" i="106" s="1"/>
  <c r="B7066" i="106"/>
  <c r="D7066" i="106" s="1"/>
  <c r="B7065" i="106"/>
  <c r="D7065" i="106" s="1"/>
  <c r="B2827" i="106"/>
  <c r="D2827" i="106" s="1"/>
  <c r="B2826" i="106"/>
  <c r="D2826" i="106" s="1"/>
  <c r="B7062" i="106"/>
  <c r="D7062" i="106" s="1"/>
  <c r="B7061" i="106"/>
  <c r="D7061" i="106" s="1"/>
  <c r="B1369" i="106"/>
  <c r="D1369" i="106" s="1"/>
  <c r="B1363" i="106"/>
  <c r="D1363" i="106" s="1"/>
  <c r="B7060" i="106"/>
  <c r="D7060" i="106" s="1"/>
  <c r="B7059" i="106"/>
  <c r="D7059" i="106" s="1"/>
  <c r="B1366" i="106"/>
  <c r="D1366" i="106" s="1"/>
  <c r="B1360" i="106"/>
  <c r="D1360" i="106" s="1"/>
  <c r="G184" i="29"/>
  <c r="B4855" i="106"/>
  <c r="D4855" i="106" s="1"/>
  <c r="B4447" i="106"/>
  <c r="D4447" i="106" s="1"/>
  <c r="B4191" i="106"/>
  <c r="D4191" i="106" s="1"/>
  <c r="B4416" i="106"/>
  <c r="D4416" i="106" s="1"/>
  <c r="B6828" i="106"/>
  <c r="D6828" i="106" s="1"/>
  <c r="B6788" i="106"/>
  <c r="D6788" i="106" s="1"/>
  <c r="B6780" i="106"/>
  <c r="D6780" i="106" s="1"/>
  <c r="B6764" i="106"/>
  <c r="D6764" i="106" s="1"/>
  <c r="B6723" i="106"/>
  <c r="D6723" i="106" s="1"/>
  <c r="B6715" i="106"/>
  <c r="D6715" i="106" s="1"/>
  <c r="B6707" i="106"/>
  <c r="D6707" i="106" s="1"/>
  <c r="B6699" i="106"/>
  <c r="D6699" i="106" s="1"/>
  <c r="B6661" i="106"/>
  <c r="D6661" i="106" s="1"/>
  <c r="B6653" i="106"/>
  <c r="D6653" i="106" s="1"/>
  <c r="B6637" i="106"/>
  <c r="D6637" i="106" s="1"/>
  <c r="B5697" i="106"/>
  <c r="D5697" i="106" s="1"/>
  <c r="B5696" i="106"/>
  <c r="D5696" i="106" s="1"/>
  <c r="B5695" i="106"/>
  <c r="D5695" i="106" s="1"/>
  <c r="F216" i="5"/>
  <c r="B4413" i="106" s="1"/>
  <c r="D4413" i="106" s="1"/>
  <c r="B4334" i="106"/>
  <c r="D4334" i="106" s="1"/>
  <c r="B5672" i="106"/>
  <c r="D5672" i="106" s="1"/>
  <c r="B6412" i="106"/>
  <c r="D6412" i="106" s="1"/>
  <c r="B5671" i="106"/>
  <c r="D5671" i="106" s="1"/>
  <c r="B4393" i="106"/>
  <c r="D4393" i="106" s="1"/>
  <c r="B4381" i="106"/>
  <c r="D4381" i="106" s="1"/>
  <c r="B5659" i="106"/>
  <c r="D5659" i="106" s="1"/>
  <c r="B4795" i="106"/>
  <c r="D4795" i="106" s="1"/>
  <c r="B4322" i="106"/>
  <c r="D4322" i="106" s="1"/>
  <c r="B6391" i="106"/>
  <c r="D6391" i="106" s="1"/>
  <c r="B5630" i="106"/>
  <c r="D5630" i="106" s="1"/>
  <c r="B5627" i="106"/>
  <c r="D5627" i="106" s="1"/>
  <c r="B6369" i="106"/>
  <c r="D6369" i="106" s="1"/>
  <c r="B4311" i="106"/>
  <c r="D4311" i="106" s="1"/>
  <c r="B5609" i="106"/>
  <c r="D5609" i="106" s="1"/>
  <c r="B4885" i="106"/>
  <c r="D4885" i="106" s="1"/>
  <c r="B5594" i="106"/>
  <c r="D5594" i="106" s="1"/>
  <c r="B5593" i="106"/>
  <c r="D5593" i="106" s="1"/>
  <c r="B7046" i="106"/>
  <c r="D7046" i="106" s="1"/>
  <c r="B5027" i="106"/>
  <c r="D5027" i="106" s="1"/>
  <c r="B6343" i="106"/>
  <c r="D6343" i="106" s="1"/>
  <c r="B6333" i="106"/>
  <c r="D6333" i="106" s="1"/>
  <c r="B5580" i="106"/>
  <c r="D5580" i="106" s="1"/>
  <c r="B5578" i="106"/>
  <c r="D5578" i="106" s="1"/>
  <c r="B5572" i="106"/>
  <c r="D5572" i="106" s="1"/>
  <c r="B5566" i="106"/>
  <c r="D5566" i="106" s="1"/>
  <c r="B5560" i="106"/>
  <c r="D5560" i="106" s="1"/>
  <c r="B5559" i="106"/>
  <c r="D5559" i="106" s="1"/>
  <c r="B5555" i="106"/>
  <c r="D5555" i="106" s="1"/>
  <c r="B6254" i="106"/>
  <c r="D6254" i="106" s="1"/>
  <c r="B2840" i="106"/>
  <c r="D2840" i="106" s="1"/>
  <c r="B3083" i="106"/>
  <c r="D3083" i="106" s="1"/>
  <c r="B2763" i="106"/>
  <c r="D2763" i="106" s="1"/>
  <c r="B5014" i="106"/>
  <c r="D5014" i="106" s="1"/>
  <c r="B2762" i="106"/>
  <c r="D2762" i="106" s="1"/>
  <c r="B6163" i="106"/>
  <c r="D6163" i="106" s="1"/>
  <c r="B6154" i="106"/>
  <c r="D6154" i="106" s="1"/>
  <c r="B6145" i="106"/>
  <c r="D6145" i="106" s="1"/>
  <c r="B6136" i="106"/>
  <c r="D6136" i="106" s="1"/>
  <c r="B6102" i="106"/>
  <c r="D6102" i="106" s="1"/>
  <c r="B6093" i="106"/>
  <c r="D6093" i="106" s="1"/>
  <c r="B6084" i="106"/>
  <c r="D6084" i="106" s="1"/>
  <c r="B1313" i="106"/>
  <c r="D1313" i="106" s="1"/>
  <c r="K166" i="29"/>
  <c r="B2819" i="106" s="1"/>
  <c r="E259" i="5"/>
  <c r="B4794" i="106"/>
  <c r="D4794" i="106" s="1"/>
  <c r="B4917" i="106"/>
  <c r="D4917" i="106" s="1"/>
  <c r="B4876" i="106"/>
  <c r="D4876" i="106" s="1"/>
  <c r="B5525" i="106"/>
  <c r="D5525" i="106" s="1"/>
  <c r="B7045" i="106"/>
  <c r="D7045" i="106" s="1"/>
  <c r="B5523" i="106"/>
  <c r="D5523" i="106" s="1"/>
  <c r="B6322" i="106"/>
  <c r="D6322" i="106" s="1"/>
  <c r="B5520" i="106"/>
  <c r="D5520" i="106" s="1"/>
  <c r="B5509" i="106"/>
  <c r="D5509" i="106" s="1"/>
  <c r="B3273" i="106"/>
  <c r="D3273" i="106" s="1"/>
  <c r="B6292" i="106"/>
  <c r="D6292" i="106" s="1"/>
  <c r="B4217" i="106"/>
  <c r="D4217" i="106" s="1"/>
  <c r="B501" i="106"/>
  <c r="D501" i="106" s="1"/>
  <c r="B500" i="106"/>
  <c r="B3490" i="106"/>
  <c r="D3490" i="106" s="1"/>
  <c r="B7750" i="106"/>
  <c r="D7750" i="106" s="1"/>
  <c r="B134" i="106"/>
  <c r="D134" i="106" s="1"/>
  <c r="B6162" i="106"/>
  <c r="D6162" i="106" s="1"/>
  <c r="B6101" i="106"/>
  <c r="D6101" i="106" s="1"/>
  <c r="B130" i="106"/>
  <c r="D130" i="106" s="1"/>
  <c r="B129" i="106"/>
  <c r="D129" i="106" s="1"/>
  <c r="K146" i="29"/>
  <c r="B1285" i="106" s="1"/>
  <c r="D1285" i="106" s="1"/>
  <c r="K145" i="29"/>
  <c r="B2811" i="106" s="1"/>
  <c r="D2811" i="106" s="1"/>
  <c r="B2092" i="106"/>
  <c r="D2092" i="106" s="1"/>
  <c r="K136" i="29"/>
  <c r="B2988" i="106" s="1"/>
  <c r="D2988" i="106" s="1"/>
  <c r="B4200" i="106"/>
  <c r="D4200" i="106" s="1"/>
  <c r="B2980" i="106"/>
  <c r="D2980" i="106" s="1"/>
  <c r="B2801" i="106"/>
  <c r="D2801" i="106" s="1"/>
  <c r="B2800" i="106"/>
  <c r="D2800" i="106" s="1"/>
  <c r="B2799" i="106"/>
  <c r="D2799" i="106" s="1"/>
  <c r="B1257" i="106"/>
  <c r="D1257" i="106" s="1"/>
  <c r="B1240" i="106"/>
  <c r="D1240" i="106" s="1"/>
  <c r="B1232" i="106"/>
  <c r="D1232" i="106" s="1"/>
  <c r="K126" i="29"/>
  <c r="B1277" i="106" s="1"/>
  <c r="D1277" i="106" s="1"/>
  <c r="B7030" i="106"/>
  <c r="D7030" i="106" s="1"/>
  <c r="B3487" i="106"/>
  <c r="D3487" i="106" s="1"/>
  <c r="B3486" i="106"/>
  <c r="D3486" i="106" s="1"/>
  <c r="B7028" i="106"/>
  <c r="D7028" i="106" s="1"/>
  <c r="B1262" i="106"/>
  <c r="D1262" i="106" s="1"/>
  <c r="B1253" i="106"/>
  <c r="D1253" i="106" s="1"/>
  <c r="B1245" i="106"/>
  <c r="D1245" i="106" s="1"/>
  <c r="B1237" i="106"/>
  <c r="D1237" i="106" s="1"/>
  <c r="B7026" i="106"/>
  <c r="D7026" i="106" s="1"/>
  <c r="B1261" i="106"/>
  <c r="D1261" i="106" s="1"/>
  <c r="B1252" i="106"/>
  <c r="D1252" i="106" s="1"/>
  <c r="B1244" i="106"/>
  <c r="D1244" i="106" s="1"/>
  <c r="B1243" i="106"/>
  <c r="D1243" i="106" s="1"/>
  <c r="B7022" i="106"/>
  <c r="D7022" i="106" s="1"/>
  <c r="B4079" i="106"/>
  <c r="D4079" i="106" s="1"/>
  <c r="B4078" i="106"/>
  <c r="D4078" i="106" s="1"/>
  <c r="B4077" i="106"/>
  <c r="D4077" i="106" s="1"/>
  <c r="B4359" i="106"/>
  <c r="D4359" i="106" s="1"/>
  <c r="B4419" i="106"/>
  <c r="D4419" i="106" s="1"/>
  <c r="B6818" i="106"/>
  <c r="D6818" i="106" s="1"/>
  <c r="B6810" i="106"/>
  <c r="D6810" i="106" s="1"/>
  <c r="B6802" i="106"/>
  <c r="D6802" i="106" s="1"/>
  <c r="B6754" i="106"/>
  <c r="D6754" i="106" s="1"/>
  <c r="B6746" i="106"/>
  <c r="D6746" i="106" s="1"/>
  <c r="B6738" i="106"/>
  <c r="D6738" i="106" s="1"/>
  <c r="B6697" i="106"/>
  <c r="D6697" i="106" s="1"/>
  <c r="B6695" i="106"/>
  <c r="D6695" i="106" s="1"/>
  <c r="B6683" i="106"/>
  <c r="D6683" i="106" s="1"/>
  <c r="B6643" i="106"/>
  <c r="D6643" i="106" s="1"/>
  <c r="B6635" i="106"/>
  <c r="D6635" i="106" s="1"/>
  <c r="B6623" i="106"/>
  <c r="D6623" i="106" s="1"/>
  <c r="D228" i="5"/>
  <c r="B5488" i="106" s="1"/>
  <c r="D5488" i="106" s="1"/>
  <c r="B5464" i="106"/>
  <c r="D5464" i="106" s="1"/>
  <c r="B5462" i="106"/>
  <c r="D5462" i="106" s="1"/>
  <c r="B4333" i="106"/>
  <c r="D4333" i="106" s="1"/>
  <c r="B5439" i="106"/>
  <c r="D5439" i="106" s="1"/>
  <c r="B6411" i="106"/>
  <c r="D6411" i="106" s="1"/>
  <c r="B5431" i="106"/>
  <c r="D5431" i="106" s="1"/>
  <c r="B4392" i="106"/>
  <c r="D4392" i="106" s="1"/>
  <c r="B4380" i="106"/>
  <c r="D4380" i="106" s="1"/>
  <c r="D184" i="5"/>
  <c r="B5422" i="106"/>
  <c r="D5422" i="106" s="1"/>
  <c r="B4793" i="106"/>
  <c r="D4793" i="106" s="1"/>
  <c r="B4329" i="106"/>
  <c r="D4329" i="106" s="1"/>
  <c r="B4315" i="106"/>
  <c r="D4315" i="106" s="1"/>
  <c r="B5391" i="106"/>
  <c r="D5391" i="106" s="1"/>
  <c r="B4228" i="106"/>
  <c r="D4228" i="106" s="1"/>
  <c r="B6366" i="106"/>
  <c r="D6366" i="106" s="1"/>
  <c r="B6363" i="106"/>
  <c r="D6363" i="106" s="1"/>
  <c r="B6360" i="106"/>
  <c r="D6360" i="106" s="1"/>
  <c r="D131" i="5"/>
  <c r="B5369" i="106" s="1"/>
  <c r="D5369" i="106" s="1"/>
  <c r="B4883" i="106"/>
  <c r="D4883" i="106" s="1"/>
  <c r="B5362" i="106"/>
  <c r="D5362" i="106" s="1"/>
  <c r="D114" i="5"/>
  <c r="D5" i="4" s="1"/>
  <c r="B3406" i="106" s="1"/>
  <c r="D3406" i="106" s="1"/>
  <c r="B5354" i="106"/>
  <c r="D5354" i="106" s="1"/>
  <c r="B7044" i="106"/>
  <c r="D7044" i="106" s="1"/>
  <c r="B6341" i="106"/>
  <c r="D6341" i="106" s="1"/>
  <c r="B5349" i="106"/>
  <c r="D5349" i="106" s="1"/>
  <c r="B5347" i="106"/>
  <c r="D5347" i="106" s="1"/>
  <c r="B5346" i="106"/>
  <c r="D5346" i="106" s="1"/>
  <c r="B5338" i="106"/>
  <c r="D5338" i="106" s="1"/>
  <c r="B5337" i="106"/>
  <c r="D5337" i="106" s="1"/>
  <c r="B2575" i="106"/>
  <c r="D2575" i="106" s="1"/>
  <c r="B3236" i="106"/>
  <c r="D3236" i="106" s="1"/>
  <c r="B6253" i="106"/>
  <c r="D6253" i="106" s="1"/>
  <c r="B7680" i="106"/>
  <c r="D7680" i="106" s="1"/>
  <c r="B7678" i="106"/>
  <c r="D7678" i="106" s="1"/>
  <c r="B6249" i="106"/>
  <c r="D6249" i="106" s="1"/>
  <c r="B7667" i="106"/>
  <c r="D7667" i="106" s="1"/>
  <c r="B7664" i="106"/>
  <c r="D7664" i="106" s="1"/>
  <c r="B7661" i="106"/>
  <c r="D7661" i="106" s="1"/>
  <c r="B6244" i="106"/>
  <c r="D6244" i="106" s="1"/>
  <c r="B2806" i="106"/>
  <c r="D2806" i="106" s="1"/>
  <c r="B5023" i="106"/>
  <c r="D5023" i="106" s="1"/>
  <c r="B3234" i="106"/>
  <c r="D3234" i="106" s="1"/>
  <c r="B6291" i="106"/>
  <c r="D6291" i="106" s="1"/>
  <c r="K52" i="4"/>
  <c r="B3702" i="106" s="1"/>
  <c r="D3702" i="106" s="1"/>
  <c r="B5013" i="106"/>
  <c r="D5013" i="106" s="1"/>
  <c r="B6170" i="106"/>
  <c r="D6170" i="106" s="1"/>
  <c r="B6161" i="106"/>
  <c r="D6161" i="106" s="1"/>
  <c r="B6152" i="106"/>
  <c r="D6152" i="106" s="1"/>
  <c r="B6143" i="106"/>
  <c r="D6143" i="106" s="1"/>
  <c r="B104" i="106"/>
  <c r="D104" i="106" s="1"/>
  <c r="B6100" i="106"/>
  <c r="D6100" i="106" s="1"/>
  <c r="B6091" i="106"/>
  <c r="D6091" i="106" s="1"/>
  <c r="B6082" i="106"/>
  <c r="D6082" i="106" s="1"/>
  <c r="B7237" i="106"/>
  <c r="D7237" i="106" s="1"/>
  <c r="K158" i="29"/>
  <c r="B7780" i="106" s="1"/>
  <c r="D7780" i="106" s="1"/>
  <c r="K109" i="29"/>
  <c r="B1149" i="106" s="1"/>
  <c r="D1149" i="106" s="1"/>
  <c r="K99" i="29"/>
  <c r="B7010" i="106" s="1"/>
  <c r="D7010" i="106" s="1"/>
  <c r="K98" i="29"/>
  <c r="B7007" i="106" s="1"/>
  <c r="D7007" i="106" s="1"/>
  <c r="K96" i="29"/>
  <c r="B7003" i="106" s="1"/>
  <c r="D7003" i="106" s="1"/>
  <c r="K95" i="29"/>
  <c r="B7001" i="106" s="1"/>
  <c r="D7001" i="106" s="1"/>
  <c r="K93" i="29"/>
  <c r="B6997" i="106" s="1"/>
  <c r="D6997" i="106" s="1"/>
  <c r="B2954" i="106"/>
  <c r="D2954" i="106" s="1"/>
  <c r="K80" i="29"/>
  <c r="B2950" i="106"/>
  <c r="D2950" i="106" s="1"/>
  <c r="B2956" i="106"/>
  <c r="D2956" i="106" s="1"/>
  <c r="B2955" i="106"/>
  <c r="D2955" i="106" s="1"/>
  <c r="B1046" i="106"/>
  <c r="D1046" i="106" s="1"/>
  <c r="B988" i="106"/>
  <c r="D988" i="106" s="1"/>
  <c r="B930" i="106"/>
  <c r="D930" i="106" s="1"/>
  <c r="B872" i="106"/>
  <c r="D872" i="106" s="1"/>
  <c r="B1044" i="106"/>
  <c r="D1044" i="106" s="1"/>
  <c r="B986" i="106"/>
  <c r="D986" i="106" s="1"/>
  <c r="B928" i="106"/>
  <c r="D928" i="106" s="1"/>
  <c r="B870" i="106"/>
  <c r="D870" i="106" s="1"/>
  <c r="B925" i="106"/>
  <c r="D925" i="106" s="1"/>
  <c r="B867" i="106"/>
  <c r="D867" i="106" s="1"/>
  <c r="B809" i="106"/>
  <c r="D809" i="106" s="1"/>
  <c r="B751" i="106"/>
  <c r="D751" i="106" s="1"/>
  <c r="B923" i="106"/>
  <c r="D923" i="106" s="1"/>
  <c r="B865" i="106"/>
  <c r="D865" i="106" s="1"/>
  <c r="B807" i="106"/>
  <c r="D807" i="106" s="1"/>
  <c r="B749" i="106"/>
  <c r="D749" i="106" s="1"/>
  <c r="B922" i="106"/>
  <c r="D922" i="106" s="1"/>
  <c r="B864" i="106"/>
  <c r="D864" i="106" s="1"/>
  <c r="B806" i="106"/>
  <c r="D806" i="106" s="1"/>
  <c r="B748" i="106"/>
  <c r="D748" i="106" s="1"/>
  <c r="B921" i="106"/>
  <c r="D921" i="106" s="1"/>
  <c r="B863" i="106"/>
  <c r="D863" i="106" s="1"/>
  <c r="B805" i="106"/>
  <c r="D805" i="106" s="1"/>
  <c r="C72" i="29"/>
  <c r="B753" i="106" s="1"/>
  <c r="D753" i="106" s="1"/>
  <c r="B6960" i="106"/>
  <c r="D6960" i="106" s="1"/>
  <c r="B7707" i="106"/>
  <c r="D7707" i="106" s="1"/>
  <c r="B1033" i="106"/>
  <c r="D1033" i="106" s="1"/>
  <c r="B743" i="106"/>
  <c r="D743" i="106" s="1"/>
  <c r="B6959" i="106"/>
  <c r="D6959" i="106" s="1"/>
  <c r="B6958" i="106"/>
  <c r="D6958" i="106" s="1"/>
  <c r="B1032" i="106"/>
  <c r="D1032" i="106" s="1"/>
  <c r="B742" i="106"/>
  <c r="D742" i="106" s="1"/>
  <c r="B6957" i="106"/>
  <c r="D6957" i="106" s="1"/>
  <c r="B6956" i="106"/>
  <c r="D6956" i="106" s="1"/>
  <c r="B1031" i="106"/>
  <c r="D1031" i="106" s="1"/>
  <c r="B741" i="106"/>
  <c r="D741" i="106" s="1"/>
  <c r="B6955" i="106"/>
  <c r="D6955" i="106" s="1"/>
  <c r="B6954" i="106"/>
  <c r="D6954" i="106" s="1"/>
  <c r="B1030" i="106"/>
  <c r="D1030" i="106" s="1"/>
  <c r="B740" i="106"/>
  <c r="D740" i="106" s="1"/>
  <c r="B6953" i="106"/>
  <c r="D6953" i="106" s="1"/>
  <c r="B6952" i="106"/>
  <c r="D6952" i="106" s="1"/>
  <c r="B1029" i="106"/>
  <c r="D1029" i="106" s="1"/>
  <c r="B739" i="106"/>
  <c r="D739" i="106" s="1"/>
  <c r="H65" i="29"/>
  <c r="B1035" i="106" s="1"/>
  <c r="D1035" i="106" s="1"/>
  <c r="B910" i="106"/>
  <c r="D910" i="106" s="1"/>
  <c r="B852" i="106"/>
  <c r="D852" i="106" s="1"/>
  <c r="B794" i="106"/>
  <c r="D794" i="106" s="1"/>
  <c r="B736" i="106"/>
  <c r="D736" i="106" s="1"/>
  <c r="B735" i="106"/>
  <c r="D735" i="106" s="1"/>
  <c r="B6939" i="106"/>
  <c r="D6939" i="106" s="1"/>
  <c r="B6938" i="106"/>
  <c r="D6938" i="106" s="1"/>
  <c r="B6937" i="106"/>
  <c r="D6937" i="106" s="1"/>
  <c r="B6936" i="106"/>
  <c r="D6936" i="106" s="1"/>
  <c r="B6931" i="106"/>
  <c r="D6931" i="106" s="1"/>
  <c r="B6930" i="106"/>
  <c r="D6930" i="106" s="1"/>
  <c r="B2723" i="106"/>
  <c r="D2723" i="106" s="1"/>
  <c r="B2722" i="106"/>
  <c r="D2722" i="106" s="1"/>
  <c r="B6929" i="106"/>
  <c r="D6929" i="106" s="1"/>
  <c r="B6928" i="106"/>
  <c r="D6928" i="106" s="1"/>
  <c r="B1023" i="106"/>
  <c r="D1023" i="106" s="1"/>
  <c r="B965" i="106"/>
  <c r="D965" i="106" s="1"/>
  <c r="B6926" i="106"/>
  <c r="D6926" i="106" s="1"/>
  <c r="B964" i="106"/>
  <c r="D964" i="106" s="1"/>
  <c r="B846" i="106"/>
  <c r="D846" i="106" s="1"/>
  <c r="B788" i="106"/>
  <c r="D788" i="106" s="1"/>
  <c r="B730" i="106"/>
  <c r="D730" i="106" s="1"/>
  <c r="B6921" i="106"/>
  <c r="D6921" i="106" s="1"/>
  <c r="B729" i="106"/>
  <c r="D729" i="106" s="1"/>
  <c r="B786" i="106"/>
  <c r="D786" i="106" s="1"/>
  <c r="B844" i="106"/>
  <c r="D844" i="106" s="1"/>
  <c r="B6915" i="106"/>
  <c r="D6915" i="106" s="1"/>
  <c r="B6914" i="106"/>
  <c r="D6914" i="106" s="1"/>
  <c r="B1016" i="106"/>
  <c r="D1016" i="106" s="1"/>
  <c r="B726" i="106"/>
  <c r="D726" i="106" s="1"/>
  <c r="B6913" i="106"/>
  <c r="D6913" i="106" s="1"/>
  <c r="B6912" i="106"/>
  <c r="D6912" i="106" s="1"/>
  <c r="B1015" i="106"/>
  <c r="D1015" i="106" s="1"/>
  <c r="B725" i="106"/>
  <c r="D725" i="106" s="1"/>
  <c r="B6911" i="106"/>
  <c r="D6911" i="106" s="1"/>
  <c r="B6910" i="106"/>
  <c r="D6910" i="106" s="1"/>
  <c r="B1014" i="106"/>
  <c r="D1014" i="106" s="1"/>
  <c r="B724" i="106"/>
  <c r="D724" i="106" s="1"/>
  <c r="B6909" i="106"/>
  <c r="D6909" i="106" s="1"/>
  <c r="B6908" i="106"/>
  <c r="D6908" i="106" s="1"/>
  <c r="B1013" i="106"/>
  <c r="D1013" i="106" s="1"/>
  <c r="B723" i="106"/>
  <c r="D723" i="106" s="1"/>
  <c r="B6907" i="106"/>
  <c r="D6907" i="106" s="1"/>
  <c r="B1012" i="106"/>
  <c r="D1012" i="106" s="1"/>
  <c r="B721" i="106"/>
  <c r="D721" i="106" s="1"/>
  <c r="K31" i="29"/>
  <c r="K26" i="29"/>
  <c r="K25" i="29"/>
  <c r="B6876" i="106"/>
  <c r="D6876" i="106" s="1"/>
  <c r="B6875" i="106"/>
  <c r="D6875" i="106" s="1"/>
  <c r="B6874" i="106"/>
  <c r="D6874" i="106" s="1"/>
  <c r="B3369" i="106"/>
  <c r="D3369" i="106" s="1"/>
  <c r="B3367" i="106"/>
  <c r="D3367" i="106" s="1"/>
  <c r="B6873" i="106"/>
  <c r="D6873" i="106" s="1"/>
  <c r="B1002" i="106"/>
  <c r="D1002" i="106" s="1"/>
  <c r="B770" i="106"/>
  <c r="D770" i="106" s="1"/>
  <c r="B712" i="106"/>
  <c r="D712" i="106" s="1"/>
  <c r="B6870" i="106"/>
  <c r="D6870" i="106" s="1"/>
  <c r="B7264" i="106"/>
  <c r="B7263" i="106"/>
  <c r="B6868" i="106"/>
  <c r="D6868" i="106" s="1"/>
  <c r="B6867" i="106"/>
  <c r="D6867" i="106" s="1"/>
  <c r="B764" i="106"/>
  <c r="D764" i="106" s="1"/>
  <c r="B706" i="106"/>
  <c r="D706" i="106" s="1"/>
  <c r="B6866" i="106"/>
  <c r="D6866" i="106" s="1"/>
  <c r="B777" i="106"/>
  <c r="D777" i="106" s="1"/>
  <c r="B719" i="106"/>
  <c r="D719" i="106" s="1"/>
  <c r="B6864" i="106"/>
  <c r="D6864" i="106" s="1"/>
  <c r="B6863" i="106"/>
  <c r="D6863" i="106" s="1"/>
  <c r="B776" i="106"/>
  <c r="D776" i="106" s="1"/>
  <c r="B718" i="106"/>
  <c r="D718" i="106" s="1"/>
  <c r="B6862" i="106"/>
  <c r="D6862" i="106" s="1"/>
  <c r="B6861" i="106"/>
  <c r="D6861" i="106" s="1"/>
  <c r="B717" i="106"/>
  <c r="D717" i="106" s="1"/>
  <c r="B6860" i="106"/>
  <c r="D6860" i="106" s="1"/>
  <c r="B6859" i="106"/>
  <c r="D6859" i="106" s="1"/>
  <c r="B1006" i="106"/>
  <c r="D1006" i="106" s="1"/>
  <c r="B716" i="106"/>
  <c r="D716" i="106" s="1"/>
  <c r="B6857" i="106"/>
  <c r="D6857" i="106" s="1"/>
  <c r="B6856" i="106"/>
  <c r="D6856" i="106" s="1"/>
  <c r="B7262" i="106"/>
  <c r="B7257" i="106"/>
  <c r="B6855" i="106"/>
  <c r="D6855" i="106" s="1"/>
  <c r="B6854" i="106"/>
  <c r="D6854" i="106" s="1"/>
  <c r="B3060" i="106"/>
  <c r="D3060" i="106" s="1"/>
  <c r="B3055" i="106"/>
  <c r="D3055" i="106" s="1"/>
  <c r="B6852" i="106"/>
  <c r="D6852" i="106" s="1"/>
  <c r="B6851" i="106"/>
  <c r="D6851" i="106" s="1"/>
  <c r="B7256" i="106"/>
  <c r="B7251" i="106"/>
  <c r="B6850" i="106"/>
  <c r="D6850" i="106" s="1"/>
  <c r="B3376" i="106"/>
  <c r="D3376" i="106" s="1"/>
  <c r="B3366" i="106"/>
  <c r="D3366" i="106" s="1"/>
  <c r="B6727" i="106"/>
  <c r="D6727" i="106" s="1"/>
  <c r="B6847" i="106"/>
  <c r="D6847" i="106" s="1"/>
  <c r="B6846" i="106"/>
  <c r="D6846" i="106" s="1"/>
  <c r="B7246" i="106"/>
  <c r="K6" i="29"/>
  <c r="B7763" i="106" s="1"/>
  <c r="D7763" i="106" s="1"/>
  <c r="B6844" i="106"/>
  <c r="D6844" i="106" s="1"/>
  <c r="B4362" i="106"/>
  <c r="D4362" i="106" s="1"/>
  <c r="B5312" i="106"/>
  <c r="D5312" i="106" s="1"/>
  <c r="B6809" i="106"/>
  <c r="D6809" i="106" s="1"/>
  <c r="B6793" i="106"/>
  <c r="D6793" i="106" s="1"/>
  <c r="B6753" i="106"/>
  <c r="D6753" i="106" s="1"/>
  <c r="B6745" i="106"/>
  <c r="D6745" i="106" s="1"/>
  <c r="B6729" i="106"/>
  <c r="D6729" i="106" s="1"/>
  <c r="B6694" i="106"/>
  <c r="D6694" i="106" s="1"/>
  <c r="B6690" i="106"/>
  <c r="D6690" i="106" s="1"/>
  <c r="B6674" i="106"/>
  <c r="D6674" i="106" s="1"/>
  <c r="B6626" i="106"/>
  <c r="D6626" i="106" s="1"/>
  <c r="B6614" i="106"/>
  <c r="D6614" i="106" s="1"/>
  <c r="C228" i="5"/>
  <c r="B5304" i="106" s="1"/>
  <c r="D5304" i="106" s="1"/>
  <c r="B5279" i="106"/>
  <c r="D5279" i="106" s="1"/>
  <c r="B5278" i="106"/>
  <c r="D5278" i="106" s="1"/>
  <c r="B5275" i="106"/>
  <c r="D5275" i="106" s="1"/>
  <c r="B4332" i="106"/>
  <c r="D4332" i="106" s="1"/>
  <c r="B5255" i="106"/>
  <c r="D5255" i="106" s="1"/>
  <c r="B6410" i="106"/>
  <c r="D6410" i="106" s="1"/>
  <c r="B5254" i="106"/>
  <c r="D5254" i="106" s="1"/>
  <c r="B4331" i="106"/>
  <c r="D4331" i="106" s="1"/>
  <c r="B7687" i="106"/>
  <c r="D7687" i="106" s="1"/>
  <c r="B5243" i="106"/>
  <c r="D5243" i="106" s="1"/>
  <c r="B5242" i="106"/>
  <c r="D5242" i="106" s="1"/>
  <c r="B4391" i="106"/>
  <c r="D4391" i="106" s="1"/>
  <c r="B4379" i="106"/>
  <c r="D4379" i="106" s="1"/>
  <c r="B5233" i="106"/>
  <c r="D5233" i="106" s="1"/>
  <c r="B5224" i="106"/>
  <c r="D5224" i="106" s="1"/>
  <c r="B4321" i="106"/>
  <c r="D4321" i="106" s="1"/>
  <c r="B5196" i="106"/>
  <c r="D5196" i="106" s="1"/>
  <c r="B5175" i="106"/>
  <c r="D5175" i="106" s="1"/>
  <c r="B4312" i="106"/>
  <c r="D4312" i="106" s="1"/>
  <c r="B5171" i="106"/>
  <c r="D5171" i="106" s="1"/>
  <c r="B4227" i="106"/>
  <c r="D4227" i="106" s="1"/>
  <c r="B6365" i="106"/>
  <c r="D6365" i="106" s="1"/>
  <c r="B6362" i="106"/>
  <c r="D6362" i="106" s="1"/>
  <c r="B4309" i="106"/>
  <c r="D4309" i="106" s="1"/>
  <c r="B5142" i="106"/>
  <c r="D5142" i="106" s="1"/>
  <c r="B5139" i="106"/>
  <c r="D5139" i="106" s="1"/>
  <c r="B5137" i="106"/>
  <c r="D5137" i="106" s="1"/>
  <c r="B5127" i="106"/>
  <c r="D5127" i="106" s="1"/>
  <c r="B4874" i="106"/>
  <c r="D4874" i="106" s="1"/>
  <c r="B5124" i="106"/>
  <c r="D5124" i="106" s="1"/>
  <c r="B5117" i="106"/>
  <c r="D5117" i="106" s="1"/>
  <c r="B4761" i="106"/>
  <c r="D4761" i="106" s="1"/>
  <c r="B6340" i="106"/>
  <c r="D6340" i="106" s="1"/>
  <c r="B6339" i="106"/>
  <c r="D6339" i="106" s="1"/>
  <c r="B5114" i="106"/>
  <c r="D5114" i="106" s="1"/>
  <c r="B5111" i="106"/>
  <c r="D5111" i="106" s="1"/>
  <c r="F99" i="34"/>
  <c r="B5105" i="106"/>
  <c r="D5105" i="106" s="1"/>
  <c r="B5104" i="106"/>
  <c r="D5104" i="106" s="1"/>
  <c r="B5101" i="106"/>
  <c r="D5101" i="106" s="1"/>
  <c r="B5095" i="106"/>
  <c r="D5095" i="106" s="1"/>
  <c r="B5094" i="106"/>
  <c r="D5094" i="106" s="1"/>
  <c r="B5093" i="106"/>
  <c r="D5093" i="106" s="1"/>
  <c r="B5092" i="106"/>
  <c r="D5092" i="106" s="1"/>
  <c r="B6311" i="106"/>
  <c r="D6311" i="106" s="1"/>
  <c r="B5086" i="106"/>
  <c r="D5086" i="106" s="1"/>
  <c r="B5085" i="106"/>
  <c r="D5085" i="106" s="1"/>
  <c r="B5084" i="106"/>
  <c r="D5084" i="106" s="1"/>
  <c r="B6309" i="106"/>
  <c r="D6309" i="106" s="1"/>
  <c r="B5080" i="106"/>
  <c r="D5080" i="106" s="1"/>
  <c r="B5079" i="106"/>
  <c r="D5079" i="106" s="1"/>
  <c r="B5078" i="106"/>
  <c r="D5078" i="106" s="1"/>
  <c r="B6307" i="106"/>
  <c r="D6307" i="106" s="1"/>
  <c r="B5074" i="106"/>
  <c r="D5074" i="106" s="1"/>
  <c r="B5073" i="106"/>
  <c r="D5073" i="106" s="1"/>
  <c r="B5072" i="106"/>
  <c r="D5072" i="106" s="1"/>
  <c r="B5065" i="106"/>
  <c r="D5065" i="106" s="1"/>
  <c r="B5026" i="106"/>
  <c r="D5026" i="106" s="1"/>
  <c r="B7683" i="106"/>
  <c r="D7683" i="106" s="1"/>
  <c r="B7681" i="106"/>
  <c r="D7681" i="106" s="1"/>
  <c r="B7679" i="106"/>
  <c r="D7679" i="106" s="1"/>
  <c r="B7671" i="106"/>
  <c r="D7671" i="106" s="1"/>
  <c r="B7669" i="106"/>
  <c r="D7669" i="106" s="1"/>
  <c r="B6246" i="106"/>
  <c r="D6246" i="106" s="1"/>
  <c r="B7666" i="106"/>
  <c r="D7666" i="106" s="1"/>
  <c r="B7654" i="106"/>
  <c r="D7654" i="106" s="1"/>
  <c r="B7651" i="106"/>
  <c r="D7651" i="106" s="1"/>
  <c r="B2794" i="106"/>
  <c r="D2794" i="106" s="1"/>
  <c r="B325" i="106"/>
  <c r="D325" i="106" s="1"/>
  <c r="B324" i="106"/>
  <c r="D324" i="106" s="1"/>
  <c r="B2757" i="106"/>
  <c r="D2757" i="106" s="1"/>
  <c r="B3072" i="106"/>
  <c r="D3072" i="106" s="1"/>
  <c r="B3071" i="106"/>
  <c r="D3071" i="106" s="1"/>
  <c r="B3566" i="106"/>
  <c r="D3566" i="106" s="1"/>
  <c r="B6214" i="106"/>
  <c r="D6214" i="106" s="1"/>
  <c r="B2911" i="106"/>
  <c r="D2911" i="106" s="1"/>
  <c r="B2504" i="106"/>
  <c r="D2504" i="106" s="1"/>
  <c r="B2437" i="106"/>
  <c r="D2437" i="106" s="1"/>
  <c r="B6182" i="106"/>
  <c r="D6182" i="106" s="1"/>
  <c r="B6151" i="106"/>
  <c r="D6151" i="106" s="1"/>
  <c r="B6142" i="106"/>
  <c r="D6142" i="106" s="1"/>
  <c r="B6133" i="106"/>
  <c r="D6133" i="106" s="1"/>
  <c r="B6125" i="106"/>
  <c r="D6125" i="106" s="1"/>
  <c r="B76" i="106"/>
  <c r="D76" i="106" s="1"/>
  <c r="B6090" i="106"/>
  <c r="D6090" i="106" s="1"/>
  <c r="B6081" i="106"/>
  <c r="D6081" i="106" s="1"/>
  <c r="B65" i="106"/>
  <c r="D65" i="106" s="1"/>
  <c r="B73" i="106"/>
  <c r="D73" i="106" s="1"/>
  <c r="D182" i="34"/>
  <c r="C67" i="5"/>
  <c r="F178" i="5"/>
  <c r="B5655" i="106" s="1"/>
  <c r="D5655" i="106" s="1"/>
  <c r="I67" i="5"/>
  <c r="I178" i="5"/>
  <c r="I274" i="5" s="1"/>
  <c r="K22" i="29"/>
  <c r="B6881" i="106" s="1"/>
  <c r="D6881" i="106" s="1"/>
  <c r="K23" i="29"/>
  <c r="F42" i="34" s="1"/>
  <c r="K24" i="29"/>
  <c r="K30" i="29"/>
  <c r="K32" i="29"/>
  <c r="K97" i="29"/>
  <c r="B7005" i="106" s="1"/>
  <c r="D7005" i="106" s="1"/>
  <c r="K108" i="29"/>
  <c r="B2796" i="106" s="1"/>
  <c r="D2796" i="106" s="1"/>
  <c r="K111" i="29"/>
  <c r="B7017" i="106" s="1"/>
  <c r="D7017" i="106" s="1"/>
  <c r="K142" i="29"/>
  <c r="K143" i="29"/>
  <c r="B1284" i="106" s="1"/>
  <c r="D1284" i="106" s="1"/>
  <c r="K144" i="29"/>
  <c r="B2810" i="106" s="1"/>
  <c r="D2810" i="106" s="1"/>
  <c r="K190" i="29"/>
  <c r="B3009" i="106" s="1"/>
  <c r="D3009" i="106" s="1"/>
  <c r="K200" i="29"/>
  <c r="K203" i="29"/>
  <c r="B1385" i="106" s="1"/>
  <c r="D1385" i="106" s="1"/>
  <c r="K206" i="29"/>
  <c r="B4211" i="106" s="1"/>
  <c r="D4211" i="106" s="1"/>
  <c r="B1631" i="106"/>
  <c r="D1631" i="106" s="1"/>
  <c r="B3577" i="106"/>
  <c r="D3577" i="106" s="1"/>
  <c r="B3321" i="106"/>
  <c r="D3321"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K354" i="29"/>
  <c r="B7792" i="106" s="1"/>
  <c r="L334" i="29"/>
  <c r="K159" i="29"/>
  <c r="B7782" i="106" s="1"/>
  <c r="D7782" i="106" s="1"/>
  <c r="B7791" i="106"/>
  <c r="B7781" i="106"/>
  <c r="B7775" i="106"/>
  <c r="D7775" i="106" s="1"/>
  <c r="F139" i="181"/>
  <c r="G139" i="181" s="1"/>
  <c r="E139" i="181"/>
  <c r="F138" i="181"/>
  <c r="G138" i="181" s="1"/>
  <c r="E138" i="181"/>
  <c r="F137" i="181"/>
  <c r="G137" i="181"/>
  <c r="E137" i="181"/>
  <c r="F136" i="181"/>
  <c r="G136" i="181" s="1"/>
  <c r="E136" i="181"/>
  <c r="F135" i="181"/>
  <c r="G135" i="181" s="1"/>
  <c r="E135" i="181"/>
  <c r="F134" i="181"/>
  <c r="G134" i="181" s="1"/>
  <c r="E134" i="181"/>
  <c r="F133" i="181"/>
  <c r="G133" i="181" s="1"/>
  <c r="E133" i="181"/>
  <c r="E132" i="181"/>
  <c r="F132" i="181"/>
  <c r="G132" i="181" s="1"/>
  <c r="F131" i="181"/>
  <c r="G131" i="181" s="1"/>
  <c r="E131" i="181"/>
  <c r="F130" i="181"/>
  <c r="G130" i="181" s="1"/>
  <c r="E130" i="181"/>
  <c r="F129" i="181"/>
  <c r="G129" i="181"/>
  <c r="E129" i="181"/>
  <c r="F128" i="181"/>
  <c r="G128" i="181" s="1"/>
  <c r="E128" i="181"/>
  <c r="E127" i="181"/>
  <c r="F127" i="181"/>
  <c r="G127" i="181" s="1"/>
  <c r="F126" i="181"/>
  <c r="G126" i="181" s="1"/>
  <c r="E126" i="181"/>
  <c r="F125" i="181"/>
  <c r="G125" i="181" s="1"/>
  <c r="E125" i="181"/>
  <c r="F124" i="181"/>
  <c r="G124" i="181" s="1"/>
  <c r="E124" i="181"/>
  <c r="E123" i="181"/>
  <c r="F123" i="181"/>
  <c r="G123" i="181" s="1"/>
  <c r="F122" i="181"/>
  <c r="G122" i="181" s="1"/>
  <c r="E122" i="181"/>
  <c r="F121" i="181"/>
  <c r="G121" i="181" s="1"/>
  <c r="E121" i="181"/>
  <c r="F120" i="181"/>
  <c r="G120" i="181" s="1"/>
  <c r="E120" i="181"/>
  <c r="F119" i="181"/>
  <c r="G119" i="181"/>
  <c r="E119" i="181"/>
  <c r="F118" i="181"/>
  <c r="G118" i="181" s="1"/>
  <c r="E118" i="181"/>
  <c r="F117" i="181"/>
  <c r="G117" i="181" s="1"/>
  <c r="E117" i="181"/>
  <c r="F116" i="181"/>
  <c r="G116" i="181" s="1"/>
  <c r="E116" i="181"/>
  <c r="F115" i="181"/>
  <c r="G115" i="181"/>
  <c r="E115" i="181"/>
  <c r="E114" i="181"/>
  <c r="F114" i="181"/>
  <c r="G114" i="181" s="1"/>
  <c r="F113" i="181"/>
  <c r="G113" i="181" s="1"/>
  <c r="E113" i="181"/>
  <c r="F112" i="181"/>
  <c r="G112" i="181" s="1"/>
  <c r="E112" i="181"/>
  <c r="F111" i="181"/>
  <c r="G111" i="181" s="1"/>
  <c r="E111" i="181"/>
  <c r="E110" i="181"/>
  <c r="F110" i="181"/>
  <c r="G110" i="181"/>
  <c r="F109" i="181"/>
  <c r="G109" i="181" s="1"/>
  <c r="E109" i="181"/>
  <c r="F108" i="181"/>
  <c r="G108" i="181" s="1"/>
  <c r="E108" i="181"/>
  <c r="F107" i="181"/>
  <c r="G107" i="181" s="1"/>
  <c r="E107" i="181"/>
  <c r="F106" i="181"/>
  <c r="G106" i="181"/>
  <c r="E106" i="181"/>
  <c r="F105" i="181"/>
  <c r="G105" i="181" s="1"/>
  <c r="E105" i="181"/>
  <c r="F104" i="181"/>
  <c r="G104" i="181" s="1"/>
  <c r="E104" i="181"/>
  <c r="F99" i="181"/>
  <c r="G99" i="181" s="1"/>
  <c r="E99" i="181"/>
  <c r="F103" i="181"/>
  <c r="G103" i="181" s="1"/>
  <c r="E103" i="181"/>
  <c r="E102" i="181"/>
  <c r="F102" i="181"/>
  <c r="G102" i="181" s="1"/>
  <c r="F101" i="181"/>
  <c r="G101" i="181" s="1"/>
  <c r="E101" i="181"/>
  <c r="E100" i="181"/>
  <c r="F100" i="181"/>
  <c r="G100" i="181" s="1"/>
  <c r="F98" i="181"/>
  <c r="G98" i="181" s="1"/>
  <c r="E98" i="181"/>
  <c r="E97" i="181"/>
  <c r="F97" i="181"/>
  <c r="G97" i="181" s="1"/>
  <c r="F96" i="181"/>
  <c r="G96" i="181" s="1"/>
  <c r="E96" i="181"/>
  <c r="E95" i="181"/>
  <c r="F95" i="181"/>
  <c r="G95" i="181" s="1"/>
  <c r="F93" i="181"/>
  <c r="G93" i="181" s="1"/>
  <c r="E93" i="181"/>
  <c r="F92" i="181"/>
  <c r="G92" i="181"/>
  <c r="E92" i="181"/>
  <c r="E91" i="181"/>
  <c r="F91" i="181"/>
  <c r="G91" i="181" s="1"/>
  <c r="F90" i="181"/>
  <c r="G90" i="181" s="1"/>
  <c r="E90" i="181"/>
  <c r="F89" i="181"/>
  <c r="G89" i="181" s="1"/>
  <c r="E89" i="181"/>
  <c r="E88" i="181"/>
  <c r="F88" i="181"/>
  <c r="G88" i="181" s="1"/>
  <c r="F87" i="181"/>
  <c r="G87" i="181" s="1"/>
  <c r="E87" i="181"/>
  <c r="E86" i="181"/>
  <c r="F86" i="181"/>
  <c r="G86" i="181" s="1"/>
  <c r="F84" i="181"/>
  <c r="G84" i="181" s="1"/>
  <c r="E84" i="181"/>
  <c r="F83" i="181"/>
  <c r="G83" i="181" s="1"/>
  <c r="E83" i="181"/>
  <c r="F82" i="181"/>
  <c r="G82" i="181" s="1"/>
  <c r="E82" i="181"/>
  <c r="F81" i="181"/>
  <c r="G81" i="181" s="1"/>
  <c r="E81" i="181"/>
  <c r="F80" i="181"/>
  <c r="G80" i="181" s="1"/>
  <c r="E80" i="181"/>
  <c r="F79" i="181"/>
  <c r="G79" i="181"/>
  <c r="E79" i="181"/>
  <c r="F78" i="181"/>
  <c r="G78" i="181" s="1"/>
  <c r="E78" i="181"/>
  <c r="F77" i="181"/>
  <c r="G77" i="181" s="1"/>
  <c r="E77" i="181"/>
  <c r="F76" i="181"/>
  <c r="G76" i="181" s="1"/>
  <c r="E76" i="181"/>
  <c r="E75" i="181"/>
  <c r="F75" i="181"/>
  <c r="G75" i="181" s="1"/>
  <c r="F74" i="181"/>
  <c r="G74" i="181" s="1"/>
  <c r="E74" i="181"/>
  <c r="F73" i="181"/>
  <c r="G73" i="181" s="1"/>
  <c r="E73" i="181"/>
  <c r="F140" i="181"/>
  <c r="G140" i="181" s="1"/>
  <c r="E140" i="181"/>
  <c r="F94" i="181"/>
  <c r="G94" i="181" s="1"/>
  <c r="E94" i="181"/>
  <c r="F85" i="181"/>
  <c r="G85" i="181" s="1"/>
  <c r="E85" i="181"/>
  <c r="E72" i="181"/>
  <c r="F72" i="181"/>
  <c r="G72" i="181" s="1"/>
  <c r="F71" i="181"/>
  <c r="G71" i="181" s="1"/>
  <c r="E71" i="181"/>
  <c r="F70" i="181"/>
  <c r="G70" i="181" s="1"/>
  <c r="E70" i="181"/>
  <c r="F69" i="181"/>
  <c r="G69" i="181" s="1"/>
  <c r="E69" i="181"/>
  <c r="F68" i="181"/>
  <c r="G68" i="181" s="1"/>
  <c r="E68" i="181"/>
  <c r="F67" i="181"/>
  <c r="G67" i="181" s="1"/>
  <c r="E67" i="181"/>
  <c r="F66" i="181"/>
  <c r="G66" i="181" s="1"/>
  <c r="E66" i="181"/>
  <c r="E65" i="181"/>
  <c r="F65" i="181"/>
  <c r="G65" i="181" s="1"/>
  <c r="E64" i="181"/>
  <c r="F64" i="181"/>
  <c r="G64" i="181" s="1"/>
  <c r="F63" i="181"/>
  <c r="G63" i="181" s="1"/>
  <c r="E63" i="181"/>
  <c r="F62" i="181"/>
  <c r="G62" i="181" s="1"/>
  <c r="E62" i="181"/>
  <c r="F61" i="181"/>
  <c r="G61" i="181" s="1"/>
  <c r="E61" i="181"/>
  <c r="E60" i="181"/>
  <c r="F60" i="181"/>
  <c r="G60" i="181" s="1"/>
  <c r="F59" i="181"/>
  <c r="G59" i="181" s="1"/>
  <c r="E59" i="181"/>
  <c r="E58" i="181"/>
  <c r="F58" i="181"/>
  <c r="G58" i="181" s="1"/>
  <c r="F57" i="181"/>
  <c r="G57" i="181" s="1"/>
  <c r="E57" i="181"/>
  <c r="E56" i="181"/>
  <c r="F56" i="181"/>
  <c r="G56" i="181" s="1"/>
  <c r="F55" i="181"/>
  <c r="G55" i="181" s="1"/>
  <c r="E55" i="181"/>
  <c r="E54" i="181"/>
  <c r="F54" i="181"/>
  <c r="G54" i="181" s="1"/>
  <c r="F53" i="181"/>
  <c r="G53" i="181" s="1"/>
  <c r="E53" i="181"/>
  <c r="F52" i="181"/>
  <c r="G52" i="181" s="1"/>
  <c r="E52" i="181"/>
  <c r="F51" i="181"/>
  <c r="G51" i="181" s="1"/>
  <c r="E51" i="181"/>
  <c r="F50" i="181"/>
  <c r="G50" i="181" s="1"/>
  <c r="E50" i="181"/>
  <c r="F49" i="181"/>
  <c r="G49" i="181" s="1"/>
  <c r="E49" i="181"/>
  <c r="E48" i="181"/>
  <c r="F48" i="181"/>
  <c r="G48" i="181" s="1"/>
  <c r="F47" i="181"/>
  <c r="G47" i="181" s="1"/>
  <c r="E47" i="181"/>
  <c r="F46" i="181"/>
  <c r="G46" i="181" s="1"/>
  <c r="E46" i="181"/>
  <c r="F45" i="181"/>
  <c r="G45" i="181" s="1"/>
  <c r="E45" i="181"/>
  <c r="F44" i="181"/>
  <c r="G44" i="181" s="1"/>
  <c r="E44" i="181"/>
  <c r="E43" i="181"/>
  <c r="F43" i="181"/>
  <c r="G43" i="181" s="1"/>
  <c r="E42" i="181"/>
  <c r="F42" i="181"/>
  <c r="G42" i="181" s="1"/>
  <c r="F41" i="181"/>
  <c r="G41" i="181" s="1"/>
  <c r="E41" i="181"/>
  <c r="F40" i="181"/>
  <c r="G40" i="181" s="1"/>
  <c r="E40" i="181"/>
  <c r="F39" i="181"/>
  <c r="G39" i="181" s="1"/>
  <c r="E39" i="181"/>
  <c r="F38" i="181"/>
  <c r="G38" i="181"/>
  <c r="E38" i="181"/>
  <c r="F37" i="181"/>
  <c r="G37" i="181" s="1"/>
  <c r="E37" i="181"/>
  <c r="F36" i="181"/>
  <c r="G36" i="181"/>
  <c r="E36" i="181"/>
  <c r="F35" i="181"/>
  <c r="G35" i="181" s="1"/>
  <c r="E35" i="181"/>
  <c r="F34" i="181"/>
  <c r="G34" i="181" s="1"/>
  <c r="E34" i="181"/>
  <c r="E33" i="181"/>
  <c r="F33" i="181"/>
  <c r="G33" i="181"/>
  <c r="F32" i="181"/>
  <c r="G32" i="181" s="1"/>
  <c r="E32" i="181"/>
  <c r="F31" i="181"/>
  <c r="G31" i="181" s="1"/>
  <c r="E31" i="181"/>
  <c r="F30" i="181"/>
  <c r="G30" i="181" s="1"/>
  <c r="E30" i="181"/>
  <c r="E29" i="181"/>
  <c r="F29" i="181"/>
  <c r="G29" i="181" s="1"/>
  <c r="F28" i="181"/>
  <c r="G28" i="181" s="1"/>
  <c r="E28" i="181"/>
  <c r="E27" i="181"/>
  <c r="F27" i="181"/>
  <c r="G27" i="181" s="1"/>
  <c r="F26" i="181"/>
  <c r="G26" i="181" s="1"/>
  <c r="E26" i="181"/>
  <c r="E25" i="181"/>
  <c r="F25" i="181"/>
  <c r="G25" i="181" s="1"/>
  <c r="F24" i="181"/>
  <c r="G24" i="181"/>
  <c r="E24" i="181"/>
  <c r="F23" i="181"/>
  <c r="G23" i="181" s="1"/>
  <c r="E23" i="181"/>
  <c r="F22" i="181"/>
  <c r="G22" i="181" s="1"/>
  <c r="E22" i="181"/>
  <c r="F21" i="181"/>
  <c r="G21" i="181" s="1"/>
  <c r="E21" i="181"/>
  <c r="F20" i="181"/>
  <c r="G20" i="181" s="1"/>
  <c r="E20" i="181"/>
  <c r="E19" i="181"/>
  <c r="F19" i="181"/>
  <c r="G19" i="181" s="1"/>
  <c r="F18" i="181"/>
  <c r="G18" i="181"/>
  <c r="E18" i="181"/>
  <c r="D141" i="181"/>
  <c r="D80" i="36" s="1"/>
  <c r="E17" i="181"/>
  <c r="E16" i="181"/>
  <c r="F16" i="181" s="1"/>
  <c r="G16" i="181" s="1"/>
  <c r="F17" i="181"/>
  <c r="G17" i="181"/>
  <c r="B4" i="179"/>
  <c r="L27" i="179"/>
  <c r="L26" i="179"/>
  <c r="L25" i="179"/>
  <c r="L24" i="179"/>
  <c r="L23" i="179"/>
  <c r="L22" i="179"/>
  <c r="L21" i="179"/>
  <c r="L20" i="179"/>
  <c r="L19" i="179"/>
  <c r="L18" i="179"/>
  <c r="L17" i="179"/>
  <c r="L16" i="179"/>
  <c r="L15" i="179"/>
  <c r="L14" i="179"/>
  <c r="L13" i="179"/>
  <c r="L12" i="179"/>
  <c r="L11" i="179"/>
  <c r="D14" i="171"/>
  <c r="A10" i="169"/>
  <c r="A16" i="169"/>
  <c r="A15" i="169"/>
  <c r="A14" i="169"/>
  <c r="K18" i="169"/>
  <c r="G18" i="169"/>
  <c r="G15" i="169"/>
  <c r="I13" i="169"/>
  <c r="G11" i="169"/>
  <c r="G10" i="169"/>
  <c r="G9" i="169"/>
  <c r="G7" i="169"/>
  <c r="E7" i="169"/>
  <c r="B2" i="175" s="1"/>
  <c r="A7" i="169"/>
  <c r="A1" i="17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73" i="106"/>
  <c r="B61" i="106"/>
  <c r="B52" i="106"/>
  <c r="B51" i="106"/>
  <c r="B49" i="106"/>
  <c r="B48" i="106"/>
  <c r="B47" i="106"/>
  <c r="B46" i="106"/>
  <c r="B45" i="106"/>
  <c r="B44" i="106"/>
  <c r="B43" i="106"/>
  <c r="B42" i="106"/>
  <c r="B41" i="106"/>
  <c r="B50" i="106"/>
  <c r="B7766" i="106"/>
  <c r="D7766" i="106" s="1"/>
  <c r="B7765" i="106"/>
  <c r="B7764" i="106"/>
  <c r="D7764" i="106" s="1"/>
  <c r="J85" i="28"/>
  <c r="B7758" i="106" s="1"/>
  <c r="D7758" i="106" s="1"/>
  <c r="J88" i="28"/>
  <c r="K12" i="12"/>
  <c r="B7719" i="106" s="1"/>
  <c r="D7719" i="106" s="1"/>
  <c r="K23" i="12"/>
  <c r="J12" i="12"/>
  <c r="J21" i="12"/>
  <c r="B7727" i="106" s="1"/>
  <c r="D7727" i="106" s="1"/>
  <c r="B7729" i="106"/>
  <c r="D7729" i="106" s="1"/>
  <c r="B7734" i="106"/>
  <c r="B7726" i="106"/>
  <c r="D7726" i="106" s="1"/>
  <c r="F162" i="34"/>
  <c r="B30" i="36"/>
  <c r="B33" i="36" s="1"/>
  <c r="B43" i="36" s="1"/>
  <c r="B56" i="36" s="1"/>
  <c r="B66" i="36" s="1"/>
  <c r="B70" i="36"/>
  <c r="B74" i="36" s="1"/>
  <c r="B7761" i="106"/>
  <c r="D7761" i="106" s="1"/>
  <c r="I7" i="145"/>
  <c r="I6" i="145"/>
  <c r="J12" i="145"/>
  <c r="J13" i="145"/>
  <c r="J14" i="145"/>
  <c r="J15" i="145"/>
  <c r="J16" i="145"/>
  <c r="J17" i="145"/>
  <c r="J18" i="145"/>
  <c r="D78" i="36"/>
  <c r="I19" i="145"/>
  <c r="H19"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2" i="106"/>
  <c r="D72" i="106" s="1"/>
  <c r="D74" i="106"/>
  <c r="D75" i="106"/>
  <c r="D78" i="106"/>
  <c r="D79" i="106"/>
  <c r="D80" i="106"/>
  <c r="D81" i="106"/>
  <c r="D82" i="106"/>
  <c r="D83" i="106"/>
  <c r="D84" i="106"/>
  <c r="D85" i="106"/>
  <c r="B86" i="106"/>
  <c r="D86" i="106" s="1"/>
  <c r="D87" i="106"/>
  <c r="D89" i="106"/>
  <c r="D90" i="106"/>
  <c r="D94" i="106"/>
  <c r="D95" i="106"/>
  <c r="D96" i="106"/>
  <c r="D98" i="106"/>
  <c r="D99" i="106"/>
  <c r="D100" i="106"/>
  <c r="D101" i="106"/>
  <c r="D102" i="106"/>
  <c r="D103" i="106"/>
  <c r="B105" i="106"/>
  <c r="D105" i="106" s="1"/>
  <c r="D106" i="106"/>
  <c r="D107" i="106"/>
  <c r="B108" i="106"/>
  <c r="D108" i="106" s="1"/>
  <c r="D110" i="106"/>
  <c r="D111" i="106"/>
  <c r="D112" i="106"/>
  <c r="D113" i="106"/>
  <c r="D114" i="106"/>
  <c r="D115" i="106"/>
  <c r="D116" i="106"/>
  <c r="B117" i="106"/>
  <c r="D117" i="106" s="1"/>
  <c r="D118" i="106"/>
  <c r="B119" i="106"/>
  <c r="D119" i="106" s="1"/>
  <c r="D120" i="106"/>
  <c r="D121" i="106"/>
  <c r="D125" i="106"/>
  <c r="D127" i="106"/>
  <c r="D128" i="106"/>
  <c r="D132" i="106"/>
  <c r="D133" i="106"/>
  <c r="D135" i="106"/>
  <c r="D136" i="106"/>
  <c r="D137" i="106"/>
  <c r="D138" i="106"/>
  <c r="D142" i="106"/>
  <c r="D143" i="106"/>
  <c r="D144" i="106"/>
  <c r="B145" i="106"/>
  <c r="D145" i="106" s="1"/>
  <c r="D146" i="106"/>
  <c r="D147" i="106"/>
  <c r="D148" i="106"/>
  <c r="D149" i="106"/>
  <c r="D150" i="106"/>
  <c r="D151" i="106"/>
  <c r="B152" i="106"/>
  <c r="D152" i="106" s="1"/>
  <c r="D154" i="106"/>
  <c r="D155" i="106"/>
  <c r="B156" i="106"/>
  <c r="D156" i="106" s="1"/>
  <c r="D158" i="106"/>
  <c r="D159" i="106"/>
  <c r="D160" i="106"/>
  <c r="D161" i="106"/>
  <c r="D162" i="106"/>
  <c r="D163" i="106"/>
  <c r="B164" i="106"/>
  <c r="D164" i="106" s="1"/>
  <c r="D165" i="106"/>
  <c r="B166" i="106"/>
  <c r="D166" i="106" s="1"/>
  <c r="D167" i="106"/>
  <c r="D168" i="106"/>
  <c r="D172" i="106"/>
  <c r="D174" i="106"/>
  <c r="D175" i="106"/>
  <c r="D176" i="106"/>
  <c r="D178" i="106"/>
  <c r="B179" i="106"/>
  <c r="D179" i="106" s="1"/>
  <c r="D181" i="106"/>
  <c r="D182" i="106"/>
  <c r="D183" i="106"/>
  <c r="B185" i="106"/>
  <c r="D185" i="106" s="1"/>
  <c r="D186" i="106"/>
  <c r="D187" i="106"/>
  <c r="D191" i="106"/>
  <c r="D192" i="106"/>
  <c r="D193" i="106"/>
  <c r="D194" i="106"/>
  <c r="D195" i="106"/>
  <c r="D196" i="106"/>
  <c r="D197" i="106"/>
  <c r="B198" i="106"/>
  <c r="D198" i="106" s="1"/>
  <c r="D200" i="106"/>
  <c r="D201" i="106"/>
  <c r="D204" i="106"/>
  <c r="D205" i="106"/>
  <c r="B206" i="106"/>
  <c r="D206" i="106" s="1"/>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4" i="106"/>
  <c r="D274" i="106" s="1"/>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0"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2" i="106"/>
  <c r="D732" i="106" s="1"/>
  <c r="B733" i="106"/>
  <c r="D733" i="106" s="1"/>
  <c r="D744" i="106"/>
  <c r="B747" i="106"/>
  <c r="D747" i="106" s="1"/>
  <c r="D750" i="106"/>
  <c r="D752" i="106"/>
  <c r="B754" i="106"/>
  <c r="D754" i="106" s="1"/>
  <c r="B756" i="106"/>
  <c r="D756" i="106" s="1"/>
  <c r="D758" i="106"/>
  <c r="D759" i="106"/>
  <c r="D760" i="106"/>
  <c r="D761" i="106"/>
  <c r="D762" i="106"/>
  <c r="D765" i="106"/>
  <c r="D766" i="106"/>
  <c r="D767" i="106"/>
  <c r="D768" i="106"/>
  <c r="D769" i="106"/>
  <c r="D771" i="106"/>
  <c r="D772" i="106"/>
  <c r="D773" i="106"/>
  <c r="B774" i="106"/>
  <c r="D774" i="106" s="1"/>
  <c r="B775" i="106"/>
  <c r="D775" i="106" s="1"/>
  <c r="B779" i="106"/>
  <c r="D779" i="106" s="1"/>
  <c r="B780" i="106"/>
  <c r="D780" i="106" s="1"/>
  <c r="B781" i="106"/>
  <c r="D781" i="106" s="1"/>
  <c r="B782" i="106"/>
  <c r="D782" i="106" s="1"/>
  <c r="B783" i="106"/>
  <c r="D783" i="106" s="1"/>
  <c r="B784" i="106"/>
  <c r="D784" i="106" s="1"/>
  <c r="D42" i="29"/>
  <c r="B785" i="106" s="1"/>
  <c r="D785" i="106" s="1"/>
  <c r="B790" i="106"/>
  <c r="D790" i="106" s="1"/>
  <c r="B791" i="106"/>
  <c r="D791" i="106" s="1"/>
  <c r="D53" i="29"/>
  <c r="B792" i="106" s="1"/>
  <c r="D792" i="106" s="1"/>
  <c r="B796" i="106"/>
  <c r="D796" i="106" s="1"/>
  <c r="B797" i="106"/>
  <c r="D797" i="106" s="1"/>
  <c r="B798" i="106"/>
  <c r="D798" i="106" s="1"/>
  <c r="B799" i="106"/>
  <c r="D799" i="106" s="1"/>
  <c r="B800" i="106"/>
  <c r="D800" i="106" s="1"/>
  <c r="B801" i="106"/>
  <c r="D801" i="106" s="1"/>
  <c r="D802" i="106"/>
  <c r="D65" i="29"/>
  <c r="B803" i="106" s="1"/>
  <c r="D803" i="106" s="1"/>
  <c r="D808" i="106"/>
  <c r="D810" i="106"/>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B838" i="106"/>
  <c r="D838" i="106" s="1"/>
  <c r="B839" i="106"/>
  <c r="D839" i="106" s="1"/>
  <c r="B840" i="106"/>
  <c r="D840" i="106" s="1"/>
  <c r="B841" i="106"/>
  <c r="D841" i="106"/>
  <c r="B842" i="106"/>
  <c r="D842" i="106" s="1"/>
  <c r="B848" i="106"/>
  <c r="D848" i="106" s="1"/>
  <c r="B849" i="106"/>
  <c r="D849" i="106" s="1"/>
  <c r="E53" i="29"/>
  <c r="B850" i="106" s="1"/>
  <c r="D850" i="106" s="1"/>
  <c r="B854" i="106"/>
  <c r="D854" i="106" s="1"/>
  <c r="B855" i="106"/>
  <c r="D855" i="106" s="1"/>
  <c r="B856" i="106"/>
  <c r="D856" i="106" s="1"/>
  <c r="B857" i="106"/>
  <c r="D857" i="106" s="1"/>
  <c r="B858" i="106"/>
  <c r="D858" i="106" s="1"/>
  <c r="B859" i="106"/>
  <c r="D859" i="106" s="1"/>
  <c r="D860" i="106"/>
  <c r="E65" i="29"/>
  <c r="B861" i="106" s="1"/>
  <c r="D861" i="106" s="1"/>
  <c r="D866" i="106"/>
  <c r="D868" i="106"/>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3" i="106"/>
  <c r="D903" i="106" s="1"/>
  <c r="B904" i="106"/>
  <c r="D904" i="106" s="1"/>
  <c r="B912" i="106"/>
  <c r="D912" i="106" s="1"/>
  <c r="B913" i="106"/>
  <c r="D913" i="106" s="1"/>
  <c r="B914" i="106"/>
  <c r="D914" i="106" s="1"/>
  <c r="B915" i="106"/>
  <c r="D915" i="106" s="1"/>
  <c r="B916" i="106"/>
  <c r="D916" i="106" s="1"/>
  <c r="B917" i="106"/>
  <c r="D917" i="106" s="1"/>
  <c r="D918" i="106"/>
  <c r="F65" i="29"/>
  <c r="B919" i="106" s="1"/>
  <c r="D919" i="106" s="1"/>
  <c r="D924" i="106"/>
  <c r="D926" i="106"/>
  <c r="D932" i="106"/>
  <c r="D933" i="106"/>
  <c r="D934" i="106"/>
  <c r="D935" i="106"/>
  <c r="D936" i="106"/>
  <c r="B937" i="106"/>
  <c r="D937" i="106" s="1"/>
  <c r="B938" i="106"/>
  <c r="D938" i="106" s="1"/>
  <c r="D939" i="106"/>
  <c r="D940" i="106"/>
  <c r="D941" i="106"/>
  <c r="D942" i="106"/>
  <c r="D943" i="106"/>
  <c r="B944" i="106"/>
  <c r="D944" i="106" s="1"/>
  <c r="D945" i="106"/>
  <c r="D946" i="106"/>
  <c r="D947" i="106"/>
  <c r="B950" i="106"/>
  <c r="D950" i="106" s="1"/>
  <c r="B951" i="106"/>
  <c r="D951" i="106" s="1"/>
  <c r="B953" i="106"/>
  <c r="D953" i="106" s="1"/>
  <c r="B960" i="106"/>
  <c r="D960" i="106" s="1"/>
  <c r="B961" i="106"/>
  <c r="D961" i="106" s="1"/>
  <c r="B962" i="106"/>
  <c r="D962" i="106" s="1"/>
  <c r="G47" i="29"/>
  <c r="B963" i="106" s="1"/>
  <c r="D963" i="106" s="1"/>
  <c r="B967" i="106"/>
  <c r="D967" i="106" s="1"/>
  <c r="B968" i="106"/>
  <c r="D968" i="106" s="1"/>
  <c r="G57" i="29"/>
  <c r="B969" i="106" s="1"/>
  <c r="D969" i="106" s="1"/>
  <c r="B974" i="106"/>
  <c r="D974" i="106" s="1"/>
  <c r="D976" i="106"/>
  <c r="B978" i="106"/>
  <c r="D978" i="106" s="1"/>
  <c r="B979" i="106"/>
  <c r="D979" i="106" s="1"/>
  <c r="B980" i="106"/>
  <c r="D980" i="106" s="1"/>
  <c r="B981" i="106"/>
  <c r="D981" i="106" s="1"/>
  <c r="D982" i="106"/>
  <c r="B983" i="106"/>
  <c r="D983" i="106" s="1"/>
  <c r="D984" i="106"/>
  <c r="G72" i="29"/>
  <c r="B985" i="106" s="1"/>
  <c r="D985" i="106" s="1"/>
  <c r="D990" i="106"/>
  <c r="D991" i="106"/>
  <c r="D992" i="106"/>
  <c r="D993" i="106"/>
  <c r="D994" i="106"/>
  <c r="D997" i="106"/>
  <c r="D998" i="106"/>
  <c r="D999" i="106"/>
  <c r="D1000" i="106"/>
  <c r="D1001" i="106"/>
  <c r="D1003" i="106"/>
  <c r="D1004" i="106"/>
  <c r="D1005" i="106"/>
  <c r="B1007" i="106"/>
  <c r="D1007" i="106" s="1"/>
  <c r="B1018" i="106"/>
  <c r="D1018" i="106" s="1"/>
  <c r="B1019" i="106"/>
  <c r="D1019" i="106" s="1"/>
  <c r="B1020" i="106"/>
  <c r="D1020" i="106" s="1"/>
  <c r="H47" i="29"/>
  <c r="B1021" i="106" s="1"/>
  <c r="D1021" i="106" s="1"/>
  <c r="B1025" i="106"/>
  <c r="D1025" i="106" s="1"/>
  <c r="B1026" i="106"/>
  <c r="D1026" i="106" s="1"/>
  <c r="H57" i="29"/>
  <c r="B1027" i="106" s="1"/>
  <c r="D1027" i="106" s="1"/>
  <c r="D1034" i="106"/>
  <c r="B1036" i="106"/>
  <c r="D1036" i="106" s="1"/>
  <c r="B1037" i="106"/>
  <c r="D1037" i="106" s="1"/>
  <c r="B1038" i="106"/>
  <c r="D1038" i="106" s="1"/>
  <c r="B1039" i="106"/>
  <c r="D1039" i="106" s="1"/>
  <c r="D1040" i="106"/>
  <c r="B1041" i="106"/>
  <c r="D1041" i="106" s="1"/>
  <c r="D1042" i="106"/>
  <c r="H72" i="29"/>
  <c r="B1043" i="106" s="1"/>
  <c r="D1043" i="106" s="1"/>
  <c r="D1050" i="106"/>
  <c r="B1051" i="106"/>
  <c r="D1051" i="106" s="1"/>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7" i="106"/>
  <c r="D1227" i="106" s="1"/>
  <c r="B1228" i="106"/>
  <c r="D1228" i="106" s="1"/>
  <c r="B1229" i="106"/>
  <c r="D1229" i="106" s="1"/>
  <c r="D1230" i="106"/>
  <c r="D127" i="29"/>
  <c r="B1231" i="106" s="1"/>
  <c r="D1231" i="106" s="1"/>
  <c r="B1235" i="106"/>
  <c r="D1235" i="106" s="1"/>
  <c r="D1238" i="106"/>
  <c r="D1246" i="106"/>
  <c r="B1254" i="106"/>
  <c r="D1254" i="106" s="1"/>
  <c r="D1255" i="106"/>
  <c r="D1263" i="106"/>
  <c r="B1265" i="106"/>
  <c r="D1265" i="106" s="1"/>
  <c r="B1268" i="106"/>
  <c r="D1268" i="106" s="1"/>
  <c r="B1269" i="106"/>
  <c r="D1269" i="106" s="1"/>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11" i="106"/>
  <c r="D1311" i="106" s="1"/>
  <c r="B1316" i="106"/>
  <c r="D1316" i="106" s="1"/>
  <c r="D1319" i="106"/>
  <c r="D1320" i="106"/>
  <c r="D1321" i="106"/>
  <c r="D1322" i="106"/>
  <c r="B1323" i="106"/>
  <c r="D1323" i="106" s="1"/>
  <c r="K164" i="29"/>
  <c r="B1325" i="106" s="1"/>
  <c r="D1325" i="106" s="1"/>
  <c r="K165" i="29"/>
  <c r="B2818" i="106" s="1"/>
  <c r="D2818"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B1354" i="106"/>
  <c r="D1354" i="106" s="1"/>
  <c r="D1355" i="106"/>
  <c r="D1356" i="106"/>
  <c r="B1357" i="106"/>
  <c r="D1357" i="106" s="1"/>
  <c r="F184" i="29"/>
  <c r="B1358" i="106" s="1"/>
  <c r="D1358" i="106" s="1"/>
  <c r="D1361" i="106"/>
  <c r="D1362" i="106"/>
  <c r="D1367" i="106"/>
  <c r="D1368" i="106"/>
  <c r="B1372" i="106"/>
  <c r="D1372" i="106" s="1"/>
  <c r="B1373" i="106"/>
  <c r="D1373" i="106" s="1"/>
  <c r="D1374" i="106"/>
  <c r="D1378" i="106"/>
  <c r="D1379" i="106"/>
  <c r="B1384" i="106"/>
  <c r="D1384" i="106" s="1"/>
  <c r="D1386" i="106"/>
  <c r="D1390" i="106"/>
  <c r="D1391" i="106"/>
  <c r="D1392" i="106"/>
  <c r="D1393" i="106"/>
  <c r="D1394" i="106"/>
  <c r="D1395" i="106"/>
  <c r="B1396" i="106"/>
  <c r="D1396" i="106" s="1"/>
  <c r="D1397" i="106"/>
  <c r="D1398" i="106"/>
  <c r="D1399" i="106"/>
  <c r="D1400" i="106"/>
  <c r="D1401" i="106"/>
  <c r="D1403" i="106"/>
  <c r="D1404" i="106"/>
  <c r="D1405" i="106"/>
  <c r="B1408" i="106"/>
  <c r="D1408" i="106" s="1"/>
  <c r="B1409" i="106"/>
  <c r="D1409" i="106" s="1"/>
  <c r="B1413" i="106"/>
  <c r="D1413" i="106" s="1"/>
  <c r="B1414" i="106"/>
  <c r="D1414" i="106" s="1"/>
  <c r="B1415" i="106"/>
  <c r="D1415" i="106" s="1"/>
  <c r="B1416" i="106"/>
  <c r="D1416" i="106" s="1"/>
  <c r="B1423" i="106"/>
  <c r="D1423" i="106" s="1"/>
  <c r="B1425" i="106"/>
  <c r="D1425" i="106" s="1"/>
  <c r="B1431" i="106"/>
  <c r="D1431" i="106"/>
  <c r="B1432" i="106"/>
  <c r="D1432" i="106" s="1"/>
  <c r="B1433" i="106"/>
  <c r="D1433" i="106" s="1"/>
  <c r="B1434" i="106"/>
  <c r="D1434" i="106" s="1"/>
  <c r="D1435" i="106"/>
  <c r="B1438" i="106"/>
  <c r="D1438" i="106" s="1"/>
  <c r="B1439" i="106"/>
  <c r="D1439" i="106" s="1"/>
  <c r="B1440" i="106"/>
  <c r="D1440" i="106" s="1"/>
  <c r="D1441" i="106"/>
  <c r="D1443" i="106"/>
  <c r="B1449" i="106"/>
  <c r="D1449" i="106" s="1"/>
  <c r="D1453" i="106"/>
  <c r="D1455" i="106"/>
  <c r="D1456" i="106"/>
  <c r="D1457" i="106"/>
  <c r="D1458" i="106"/>
  <c r="D1459" i="106"/>
  <c r="K225" i="29"/>
  <c r="B1460" i="106" s="1"/>
  <c r="D1460" i="106" s="1"/>
  <c r="D1461" i="106"/>
  <c r="D1462" i="106"/>
  <c r="D1463" i="106"/>
  <c r="D1464" i="106"/>
  <c r="D1465" i="106"/>
  <c r="D1467" i="106"/>
  <c r="D1468" i="106"/>
  <c r="D1469" i="106"/>
  <c r="K223" i="29"/>
  <c r="B1472" i="106" s="1"/>
  <c r="D1472" i="106" s="1"/>
  <c r="K224" i="29"/>
  <c r="B1473" i="106" s="1"/>
  <c r="D1473" i="106" s="1"/>
  <c r="K215" i="29"/>
  <c r="B3390" i="106" s="1"/>
  <c r="D3390" i="106" s="1"/>
  <c r="K216" i="29"/>
  <c r="F67" i="34" s="1"/>
  <c r="K217" i="29"/>
  <c r="B3391" i="106" s="1"/>
  <c r="D3391" i="106" s="1"/>
  <c r="K218" i="29"/>
  <c r="K226" i="29"/>
  <c r="B7080" i="106" s="1"/>
  <c r="D7080" i="106" s="1"/>
  <c r="K234" i="29"/>
  <c r="B1477" i="106" s="1"/>
  <c r="D1477" i="106" s="1"/>
  <c r="K235" i="29"/>
  <c r="B1478" i="106" s="1"/>
  <c r="D1478" i="106" s="1"/>
  <c r="K236" i="29"/>
  <c r="B1479" i="106" s="1"/>
  <c r="D1479" i="106" s="1"/>
  <c r="K237" i="29"/>
  <c r="B1480" i="106" s="1"/>
  <c r="D1480" i="106" s="1"/>
  <c r="K246" i="29"/>
  <c r="B1487" i="106" s="1"/>
  <c r="D1487" i="106" s="1"/>
  <c r="K247" i="29"/>
  <c r="B2726" i="106" s="1"/>
  <c r="D2726" i="106" s="1"/>
  <c r="K248" i="29"/>
  <c r="B7082" i="106" s="1"/>
  <c r="D7082" i="106" s="1"/>
  <c r="K249" i="29"/>
  <c r="B7084" i="106" s="1"/>
  <c r="D7084" i="106" s="1"/>
  <c r="K254" i="29"/>
  <c r="B7094" i="106" s="1"/>
  <c r="D7094" i="106" s="1"/>
  <c r="K255" i="29"/>
  <c r="K256" i="29"/>
  <c r="B7098" i="106" s="1"/>
  <c r="D7098" i="106" s="1"/>
  <c r="K259" i="29"/>
  <c r="B1489" i="106" s="1"/>
  <c r="D1489" i="106" s="1"/>
  <c r="K266" i="29"/>
  <c r="B1495" i="106" s="1"/>
  <c r="D1495" i="106" s="1"/>
  <c r="K267" i="29"/>
  <c r="B1496" i="106" s="1"/>
  <c r="D1496" i="106" s="1"/>
  <c r="K268" i="29"/>
  <c r="B1497" i="106" s="1"/>
  <c r="D1497" i="106" s="1"/>
  <c r="K269" i="29"/>
  <c r="B1498" i="106" s="1"/>
  <c r="D1498" i="106" s="1"/>
  <c r="D1499" i="106"/>
  <c r="K273" i="29"/>
  <c r="B1502" i="106" s="1"/>
  <c r="D1502" i="106" s="1"/>
  <c r="K274" i="29"/>
  <c r="K275" i="29"/>
  <c r="B1504" i="106" s="1"/>
  <c r="D1504" i="106" s="1"/>
  <c r="D1505" i="106"/>
  <c r="D1507" i="106"/>
  <c r="K288" i="29"/>
  <c r="B1512" i="106" s="1"/>
  <c r="D1512" i="106" s="1"/>
  <c r="D1516" i="106"/>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B1537" i="106"/>
  <c r="D1537" i="106" s="1"/>
  <c r="D1538" i="106"/>
  <c r="D1539" i="106"/>
  <c r="B1540" i="106"/>
  <c r="D1540" i="106" s="1"/>
  <c r="F303" i="29"/>
  <c r="B1541" i="106" s="1"/>
  <c r="D1541" i="106" s="1"/>
  <c r="D1544" i="106"/>
  <c r="D1545" i="106"/>
  <c r="B1546" i="106"/>
  <c r="D1546" i="106" s="1"/>
  <c r="D1550" i="106"/>
  <c r="D1551" i="106"/>
  <c r="D1556" i="106"/>
  <c r="D1557" i="106"/>
  <c r="K306" i="29"/>
  <c r="B7107" i="106" s="1"/>
  <c r="D7107" i="106" s="1"/>
  <c r="K307" i="29"/>
  <c r="B4099" i="106" s="1"/>
  <c r="D4099"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c r="B1780" i="106"/>
  <c r="D1780" i="106" s="1"/>
  <c r="B1781" i="106"/>
  <c r="D1781" i="106" s="1"/>
  <c r="D1782" i="106"/>
  <c r="B1783" i="106"/>
  <c r="D1783" i="106" s="1"/>
  <c r="B1784" i="106"/>
  <c r="D1784" i="106" s="1"/>
  <c r="B1785" i="106"/>
  <c r="D1785" i="106" s="1"/>
  <c r="B1786" i="106"/>
  <c r="D1786" i="106" s="1"/>
  <c r="D1787" i="106"/>
  <c r="B1788" i="106"/>
  <c r="D1788" i="106"/>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c r="B1818" i="106"/>
  <c r="D1818" i="106" s="1"/>
  <c r="D1819" i="106"/>
  <c r="B1820" i="106"/>
  <c r="D1820" i="106" s="1"/>
  <c r="D1821" i="106"/>
  <c r="D1822" i="106"/>
  <c r="E19" i="7"/>
  <c r="B1823" i="106" s="1"/>
  <c r="D1823" i="106" s="1"/>
  <c r="D1824" i="106"/>
  <c r="B1825" i="106"/>
  <c r="D1825" i="106"/>
  <c r="B1826" i="106"/>
  <c r="D1826" i="106" s="1"/>
  <c r="B1827" i="106"/>
  <c r="D1827" i="106" s="1"/>
  <c r="B1828" i="106"/>
  <c r="D1828" i="106" s="1"/>
  <c r="B1829" i="106"/>
  <c r="D1829" i="106"/>
  <c r="B1830" i="106"/>
  <c r="D1830" i="106" s="1"/>
  <c r="B1831" i="106"/>
  <c r="D1831" i="106" s="1"/>
  <c r="B1832" i="106"/>
  <c r="D1832" i="106" s="1"/>
  <c r="C15" i="8"/>
  <c r="B1833" i="106"/>
  <c r="D1833" i="106"/>
  <c r="B1834" i="106"/>
  <c r="D1834" i="106" s="1"/>
  <c r="B1835" i="106"/>
  <c r="D1835" i="106" s="1"/>
  <c r="B1836" i="106"/>
  <c r="D1836" i="106" s="1"/>
  <c r="C21" i="8"/>
  <c r="B1837" i="106" s="1"/>
  <c r="D1837" i="106" s="1"/>
  <c r="B1838" i="106"/>
  <c r="D1838" i="106" s="1"/>
  <c r="B1839" i="106"/>
  <c r="D1839" i="106"/>
  <c r="B1840" i="106"/>
  <c r="D1840" i="106" s="1"/>
  <c r="B1841" i="106"/>
  <c r="D1841" i="106" s="1"/>
  <c r="B1842" i="106"/>
  <c r="D1842" i="106" s="1"/>
  <c r="B1843" i="106"/>
  <c r="D1843" i="106" s="1"/>
  <c r="B1844" i="106"/>
  <c r="D1844" i="106"/>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c r="B1856" i="106"/>
  <c r="D1856" i="106" s="1"/>
  <c r="B1857" i="106"/>
  <c r="D1857" i="106" s="1"/>
  <c r="B1858" i="106"/>
  <c r="D1858" i="106" s="1"/>
  <c r="B1859" i="106"/>
  <c r="D1859" i="106"/>
  <c r="B1860" i="106"/>
  <c r="D1860" i="106" s="1"/>
  <c r="E15" i="8"/>
  <c r="B1861" i="106" s="1"/>
  <c r="D1861" i="106" s="1"/>
  <c r="B1862" i="106"/>
  <c r="D1862" i="106" s="1"/>
  <c r="B1863" i="106"/>
  <c r="D1863" i="106" s="1"/>
  <c r="B1864" i="106"/>
  <c r="D1864" i="106" s="1"/>
  <c r="E21" i="8"/>
  <c r="B1865" i="106" s="1"/>
  <c r="D1865" i="106" s="1"/>
  <c r="B1866" i="106"/>
  <c r="D1866" i="106"/>
  <c r="F6" i="8"/>
  <c r="B1867" i="106" s="1"/>
  <c r="D1867" i="106" s="1"/>
  <c r="F7" i="8"/>
  <c r="F11" i="8"/>
  <c r="B1870" i="106" s="1"/>
  <c r="D1870" i="106" s="1"/>
  <c r="F12" i="8"/>
  <c r="B1869" i="106" s="1"/>
  <c r="D1869"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c r="D1941" i="106"/>
  <c r="D1942" i="106"/>
  <c r="D1943" i="106"/>
  <c r="D1944" i="106"/>
  <c r="D1945" i="106"/>
  <c r="D1946" i="106"/>
  <c r="D1947" i="106"/>
  <c r="B1948" i="106"/>
  <c r="D1948" i="106" s="1"/>
  <c r="D1949" i="106"/>
  <c r="B1950" i="106"/>
  <c r="D1950" i="106" s="1"/>
  <c r="B1951" i="106"/>
  <c r="D1951" i="106"/>
  <c r="D1952" i="106"/>
  <c r="G12" i="12"/>
  <c r="B1953" i="106" s="1"/>
  <c r="D1953" i="106" s="1"/>
  <c r="D1954" i="106"/>
  <c r="B1955" i="106"/>
  <c r="D1955" i="106" s="1"/>
  <c r="D1956" i="106"/>
  <c r="G23" i="12"/>
  <c r="B1957" i="106"/>
  <c r="D1957" i="106"/>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c r="B1985" i="106"/>
  <c r="D1985" i="106" s="1"/>
  <c r="B1986" i="106"/>
  <c r="D1986" i="106" s="1"/>
  <c r="B1987" i="106"/>
  <c r="D1987" i="106"/>
  <c r="B1988" i="106"/>
  <c r="D1988" i="106" s="1"/>
  <c r="D1989" i="106"/>
  <c r="I12" i="12"/>
  <c r="B1990" i="106" s="1"/>
  <c r="D1990" i="106" s="1"/>
  <c r="D1991" i="106"/>
  <c r="B1992" i="106"/>
  <c r="D1992" i="106" s="1"/>
  <c r="B1993" i="106"/>
  <c r="D1993" i="106" s="1"/>
  <c r="D1994" i="106"/>
  <c r="I23" i="12"/>
  <c r="I24" i="12" s="1"/>
  <c r="D1997" i="106"/>
  <c r="D1998" i="106"/>
  <c r="D1999" i="106"/>
  <c r="D2000" i="106"/>
  <c r="D2001" i="106"/>
  <c r="D2002" i="106"/>
  <c r="D2003" i="106"/>
  <c r="D2004" i="106"/>
  <c r="D2005" i="106"/>
  <c r="D2006" i="106"/>
  <c r="D2007" i="106"/>
  <c r="B2008" i="106"/>
  <c r="D2008" i="106" s="1"/>
  <c r="B2009" i="106"/>
  <c r="D2009" i="106"/>
  <c r="B2010" i="106"/>
  <c r="D2010" i="106" s="1"/>
  <c r="B2011" i="106"/>
  <c r="D2011" i="106" s="1"/>
  <c r="B2012" i="106"/>
  <c r="D2012" i="106"/>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5" i="106"/>
  <c r="D2725" i="106" s="1"/>
  <c r="B2727" i="106"/>
  <c r="D2727" i="106"/>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B2760" i="106"/>
  <c r="D2760" i="106" s="1"/>
  <c r="D2761" i="106"/>
  <c r="D2764" i="106"/>
  <c r="D2765" i="106"/>
  <c r="B2766" i="106"/>
  <c r="D2766" i="106" s="1"/>
  <c r="D2767" i="106"/>
  <c r="D2768" i="106"/>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2" i="106"/>
  <c r="D2792" i="106" s="1"/>
  <c r="D2793" i="106"/>
  <c r="B2797" i="106"/>
  <c r="D2797" i="106" s="1"/>
  <c r="B2798" i="106"/>
  <c r="D2798" i="106" s="1"/>
  <c r="B2802" i="106"/>
  <c r="D2802" i="106" s="1"/>
  <c r="D2803" i="106"/>
  <c r="D2804" i="106"/>
  <c r="B2807" i="106"/>
  <c r="D2807" i="106" s="1"/>
  <c r="B2808" i="106"/>
  <c r="D2808" i="106" s="1"/>
  <c r="D2809" i="106"/>
  <c r="B2812" i="106"/>
  <c r="D2812" i="106" s="1"/>
  <c r="B2813" i="106"/>
  <c r="D2813" i="106" s="1"/>
  <c r="D2814" i="106"/>
  <c r="D2815" i="106"/>
  <c r="D2816" i="106"/>
  <c r="B2817" i="106"/>
  <c r="D2817" i="106" s="1"/>
  <c r="D2819" i="106"/>
  <c r="B2820" i="106"/>
  <c r="D2820" i="106" s="1"/>
  <c r="B2821" i="106"/>
  <c r="D2821" i="106" s="1"/>
  <c r="B2822" i="106"/>
  <c r="D2822" i="106" s="1"/>
  <c r="B2824" i="106"/>
  <c r="D2824" i="106" s="1"/>
  <c r="B2825" i="106"/>
  <c r="D2825" i="106" s="1"/>
  <c r="B2829" i="106"/>
  <c r="D2829" i="106" s="1"/>
  <c r="B2832" i="106"/>
  <c r="D2832"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c r="D2859" i="106"/>
  <c r="B2860" i="106"/>
  <c r="D2860" i="106"/>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D2889" i="106"/>
  <c r="D2890" i="106"/>
  <c r="B2892" i="106"/>
  <c r="D2892" i="106" s="1"/>
  <c r="D2893" i="106"/>
  <c r="B2894" i="106"/>
  <c r="D2894" i="106" s="1"/>
  <c r="D2896" i="106"/>
  <c r="D2897" i="106"/>
  <c r="D2898" i="106"/>
  <c r="D2899" i="106"/>
  <c r="D2900" i="106"/>
  <c r="D2901" i="106"/>
  <c r="D2902" i="106"/>
  <c r="D2903" i="106"/>
  <c r="D2904" i="106"/>
  <c r="D2905" i="106"/>
  <c r="D2906" i="106"/>
  <c r="D2907" i="106"/>
  <c r="B2908" i="106"/>
  <c r="D2908" i="106" s="1"/>
  <c r="D2909" i="106"/>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B2951" i="106"/>
  <c r="D2951" i="106" s="1"/>
  <c r="B2952" i="106"/>
  <c r="D2952" i="106" s="1"/>
  <c r="B2953" i="106"/>
  <c r="D2953" i="106" s="1"/>
  <c r="B2957" i="106"/>
  <c r="D2957" i="106" s="1"/>
  <c r="B2958" i="106"/>
  <c r="D2958" i="106" s="1"/>
  <c r="D2961" i="106"/>
  <c r="D2962" i="106"/>
  <c r="D2963" i="106"/>
  <c r="D2964" i="106"/>
  <c r="D2965" i="106"/>
  <c r="D2966" i="106"/>
  <c r="D2967" i="106"/>
  <c r="D2968" i="106"/>
  <c r="D2969" i="106"/>
  <c r="D2970" i="106"/>
  <c r="D2971" i="106"/>
  <c r="D2972" i="106"/>
  <c r="B2979" i="106"/>
  <c r="D2979" i="106" s="1"/>
  <c r="B2981" i="106"/>
  <c r="D2981" i="106" s="1"/>
  <c r="D2982" i="106"/>
  <c r="D2983" i="106"/>
  <c r="D2984" i="106"/>
  <c r="D2985" i="106"/>
  <c r="B2991" i="106"/>
  <c r="D2991" i="106" s="1"/>
  <c r="B2992" i="106"/>
  <c r="D2992" i="106" s="1"/>
  <c r="B2996" i="106"/>
  <c r="D2996" i="106" s="1"/>
  <c r="B2997" i="106"/>
  <c r="D2997" i="106" s="1"/>
  <c r="B2998" i="106"/>
  <c r="D2998"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6" i="106"/>
  <c r="D3056" i="106" s="1"/>
  <c r="B3057" i="106"/>
  <c r="D3057" i="106" s="1"/>
  <c r="B3058" i="106"/>
  <c r="D3058" i="106" s="1"/>
  <c r="D3061" i="106"/>
  <c r="D3063" i="106"/>
  <c r="D3066" i="106"/>
  <c r="D3067" i="106"/>
  <c r="D3068" i="106"/>
  <c r="D3069" i="106"/>
  <c r="D3070" i="106"/>
  <c r="D3073" i="106"/>
  <c r="D3074" i="106"/>
  <c r="D3075" i="106"/>
  <c r="D3076" i="106"/>
  <c r="D3077" i="106"/>
  <c r="B3078" i="106"/>
  <c r="D3078" i="106" s="1"/>
  <c r="B3079" i="106"/>
  <c r="D3079" i="106" s="1"/>
  <c r="B3080" i="106"/>
  <c r="D3080" i="106" s="1"/>
  <c r="D3081" i="106"/>
  <c r="B3082" i="106"/>
  <c r="D3082"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B3230" i="106"/>
  <c r="D3230" i="106" s="1"/>
  <c r="D3240" i="106"/>
  <c r="D3241" i="106"/>
  <c r="D3242" i="106"/>
  <c r="D3243" i="106"/>
  <c r="D3244" i="106"/>
  <c r="D3245" i="106"/>
  <c r="D3246" i="106"/>
  <c r="D3247" i="106"/>
  <c r="D3248" i="106"/>
  <c r="D3249" i="106"/>
  <c r="D3250" i="106"/>
  <c r="B3251" i="106"/>
  <c r="D3251" i="106" s="1"/>
  <c r="B3253" i="106"/>
  <c r="D3253" i="106" s="1"/>
  <c r="D3263" i="106"/>
  <c r="D3264" i="106"/>
  <c r="D3265" i="106"/>
  <c r="D3266" i="106"/>
  <c r="D3267" i="106"/>
  <c r="D3268" i="106"/>
  <c r="D3269" i="106"/>
  <c r="D3270" i="106"/>
  <c r="D3271" i="106"/>
  <c r="D3272" i="106"/>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7" i="106"/>
  <c r="D3297" i="106" s="1"/>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8" i="106"/>
  <c r="D3368" i="106" s="1"/>
  <c r="B3370" i="106"/>
  <c r="D3370" i="106" s="1"/>
  <c r="B3371" i="106"/>
  <c r="D3371" i="106" s="1"/>
  <c r="B3372" i="106"/>
  <c r="D3372" i="106" s="1"/>
  <c r="B3373" i="106"/>
  <c r="D3373" i="106" s="1"/>
  <c r="B3374" i="106"/>
  <c r="D3374" i="106" s="1"/>
  <c r="B3375" i="106"/>
  <c r="D3375" i="106" s="1"/>
  <c r="D3378" i="106"/>
  <c r="D3379" i="106"/>
  <c r="D3382" i="106"/>
  <c r="D3383" i="106"/>
  <c r="D3384" i="106"/>
  <c r="D3385" i="106"/>
  <c r="D3386" i="106"/>
  <c r="B3387" i="106"/>
  <c r="D3387" i="106" s="1"/>
  <c r="B3388" i="106"/>
  <c r="D3388"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D3489" i="106"/>
  <c r="D3491" i="106"/>
  <c r="B3492" i="106"/>
  <c r="D3492"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B3530" i="106"/>
  <c r="D3530" i="106" s="1"/>
  <c r="B3531" i="106"/>
  <c r="D3531" i="106" s="1"/>
  <c r="B3532" i="106"/>
  <c r="D3532"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K53" i="4"/>
  <c r="B3703" i="106" s="1"/>
  <c r="D3703"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c r="B3686" i="106"/>
  <c r="D3686" i="106" s="1"/>
  <c r="B3687" i="106"/>
  <c r="D3687" i="106" s="1"/>
  <c r="D3690" i="106"/>
  <c r="D3691" i="106"/>
  <c r="D3692" i="106"/>
  <c r="D3693" i="106"/>
  <c r="D3694" i="106"/>
  <c r="D3695" i="106"/>
  <c r="D3696" i="106"/>
  <c r="D3697" i="106"/>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81" i="106"/>
  <c r="D4081" i="106" s="1"/>
  <c r="B4082" i="106"/>
  <c r="D4082" i="106" s="1"/>
  <c r="B4083" i="106"/>
  <c r="D4083" i="106" s="1"/>
  <c r="B4084" i="106"/>
  <c r="D4084" i="106" s="1"/>
  <c r="B4085" i="106"/>
  <c r="D4085" i="106" s="1"/>
  <c r="D4088" i="106"/>
  <c r="D4089" i="106"/>
  <c r="D4090" i="106"/>
  <c r="D4091" i="106"/>
  <c r="D4092" i="106"/>
  <c r="D4093" i="106"/>
  <c r="D4094" i="106"/>
  <c r="D4095" i="106"/>
  <c r="B4096" i="106"/>
  <c r="D4096" i="106" s="1"/>
  <c r="B4097"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c r="D4119" i="106"/>
  <c r="D4120" i="106"/>
  <c r="B4121" i="106"/>
  <c r="D4121" i="106" s="1"/>
  <c r="D4129" i="106"/>
  <c r="C18" i="4"/>
  <c r="B4131" i="106" s="1"/>
  <c r="D4131" i="106" s="1"/>
  <c r="D18" i="4"/>
  <c r="B4132" i="106" s="1"/>
  <c r="D4132" i="106" s="1"/>
  <c r="F18" i="4"/>
  <c r="B4133" i="106"/>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c r="D4176" i="106" s="1"/>
  <c r="G49" i="8"/>
  <c r="B4177" i="106" s="1"/>
  <c r="D4177" i="106" s="1"/>
  <c r="D4178" i="106"/>
  <c r="B4179" i="106"/>
  <c r="D4179" i="106" s="1"/>
  <c r="B4180" i="106"/>
  <c r="D4180" i="106" s="1"/>
  <c r="B4181" i="106"/>
  <c r="D4181" i="106"/>
  <c r="D4182" i="106"/>
  <c r="D4183" i="106"/>
  <c r="D4184" i="106"/>
  <c r="D4185" i="106"/>
  <c r="D4186" i="106"/>
  <c r="D4187" i="106"/>
  <c r="D4188" i="106"/>
  <c r="B4189" i="106"/>
  <c r="D4189" i="106" s="1"/>
  <c r="B4192" i="106"/>
  <c r="D4192" i="106" s="1"/>
  <c r="D4193" i="106"/>
  <c r="D4194" i="106"/>
  <c r="D4195" i="106"/>
  <c r="D4196" i="106"/>
  <c r="D4197" i="106"/>
  <c r="D4198" i="106"/>
  <c r="B4199" i="106"/>
  <c r="D4199" i="106" s="1"/>
  <c r="D4204" i="106"/>
  <c r="D4205" i="106"/>
  <c r="D4206" i="106"/>
  <c r="D4207" i="106"/>
  <c r="D4208" i="106"/>
  <c r="D4209" i="106"/>
  <c r="B4210" i="106"/>
  <c r="D4210" i="106" s="1"/>
  <c r="D4212" i="106"/>
  <c r="D4213" i="106"/>
  <c r="D4214" i="106"/>
  <c r="D4218" i="106"/>
  <c r="D4219" i="106"/>
  <c r="D4220" i="106"/>
  <c r="D4221" i="106"/>
  <c r="D4222" i="106"/>
  <c r="D4223" i="106"/>
  <c r="D4224" i="106"/>
  <c r="D4225" i="106"/>
  <c r="D4226" i="106"/>
  <c r="D4229" i="106"/>
  <c r="B4230" i="106"/>
  <c r="D4230" i="106" s="1"/>
  <c r="D4231" i="106"/>
  <c r="D4232" i="106"/>
  <c r="D4233" i="106"/>
  <c r="D4234" i="106"/>
  <c r="B4235" i="106"/>
  <c r="D4235" i="106" s="1"/>
  <c r="B4236" i="106"/>
  <c r="D4236" i="106" s="1"/>
  <c r="B4237" i="106"/>
  <c r="D4237"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c r="B4304" i="106"/>
  <c r="D4304" i="106" s="1"/>
  <c r="B4305" i="106"/>
  <c r="D4305" i="106" s="1"/>
  <c r="B4306" i="106"/>
  <c r="D4306" i="106" s="1"/>
  <c r="B4307" i="106"/>
  <c r="D4307" i="106" s="1"/>
  <c r="B4308" i="106"/>
  <c r="D4308" i="106" s="1"/>
  <c r="B4310" i="106"/>
  <c r="D4310" i="106" s="1"/>
  <c r="B4313" i="106"/>
  <c r="D4313" i="106" s="1"/>
  <c r="B4314" i="106"/>
  <c r="D4314" i="106" s="1"/>
  <c r="B4316" i="106"/>
  <c r="D4316" i="106" s="1"/>
  <c r="B4317" i="106"/>
  <c r="D4317" i="106" s="1"/>
  <c r="D4319" i="106"/>
  <c r="D4320" i="106"/>
  <c r="D4323" i="106"/>
  <c r="D4324" i="106"/>
  <c r="D4325" i="106"/>
  <c r="D4326" i="106"/>
  <c r="B4327" i="106"/>
  <c r="D4327" i="106" s="1"/>
  <c r="B4335" i="106"/>
  <c r="D4335" i="106" s="1"/>
  <c r="B4336" i="106"/>
  <c r="D4336" i="106" s="1"/>
  <c r="B4337" i="106"/>
  <c r="D4337" i="106" s="1"/>
  <c r="B4338" i="106"/>
  <c r="D4338" i="106" s="1"/>
  <c r="B4340" i="106"/>
  <c r="D4340" i="106" s="1"/>
  <c r="B4342" i="106"/>
  <c r="D4342" i="106" s="1"/>
  <c r="B4344" i="106"/>
  <c r="D4344" i="106" s="1"/>
  <c r="B4345" i="106"/>
  <c r="D4345" i="106" s="1"/>
  <c r="D4347" i="106"/>
  <c r="D4348" i="106"/>
  <c r="D4349" i="106"/>
  <c r="D4350" i="106"/>
  <c r="B4351" i="106"/>
  <c r="D4351" i="106" s="1"/>
  <c r="B4352" i="106"/>
  <c r="D4352" i="106" s="1"/>
  <c r="B4354" i="106"/>
  <c r="D4354" i="106" s="1"/>
  <c r="B4356" i="106"/>
  <c r="D4356" i="106" s="1"/>
  <c r="B4358" i="106"/>
  <c r="D4358" i="106" s="1"/>
  <c r="B4365" i="106"/>
  <c r="D4365" i="106" s="1"/>
  <c r="B4366" i="106"/>
  <c r="D4366" i="106" s="1"/>
  <c r="D4367" i="106"/>
  <c r="B4369" i="106"/>
  <c r="D4369" i="106" s="1"/>
  <c r="B4370" i="106"/>
  <c r="D4370" i="106"/>
  <c r="D4371" i="106"/>
  <c r="D4374" i="106"/>
  <c r="B4376" i="106"/>
  <c r="D4376" i="106" s="1"/>
  <c r="B4378" i="106"/>
  <c r="D4378" i="106" s="1"/>
  <c r="B4382" i="106"/>
  <c r="D4382" i="106" s="1"/>
  <c r="D4383" i="106"/>
  <c r="D4384" i="106"/>
  <c r="D4385" i="106"/>
  <c r="D4386" i="106"/>
  <c r="D4387" i="106"/>
  <c r="D4388" i="106"/>
  <c r="D4389" i="106"/>
  <c r="D4390" i="106"/>
  <c r="B4399" i="106"/>
  <c r="D4399" i="106" s="1"/>
  <c r="B4400" i="106"/>
  <c r="D4400" i="106" s="1"/>
  <c r="B4401" i="106"/>
  <c r="D4401" i="106" s="1"/>
  <c r="D4403" i="106"/>
  <c r="D4404" i="106"/>
  <c r="D4405" i="106"/>
  <c r="D4406" i="106"/>
  <c r="B4407" i="106"/>
  <c r="D4407" i="106" s="1"/>
  <c r="B4408" i="106"/>
  <c r="D4408" i="106" s="1"/>
  <c r="B4409" i="106"/>
  <c r="D4409" i="106" s="1"/>
  <c r="B4418" i="106"/>
  <c r="D4418"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B4801" i="106"/>
  <c r="D4801" i="106" s="1"/>
  <c r="B4802" i="106"/>
  <c r="D4802" i="106" s="1"/>
  <c r="D4803" i="106"/>
  <c r="B4804" i="106"/>
  <c r="D4804" i="106" s="1"/>
  <c r="B4805" i="106"/>
  <c r="D4805" i="106" s="1"/>
  <c r="B4806" i="106"/>
  <c r="D4806" i="106" s="1"/>
  <c r="D4807" i="106"/>
  <c r="B4808" i="106"/>
  <c r="D4808" i="106" s="1"/>
  <c r="D4809" i="106"/>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3" i="106"/>
  <c r="D4853" i="106" s="1"/>
  <c r="D4854" i="106"/>
  <c r="D4856" i="106"/>
  <c r="D4857" i="106"/>
  <c r="D4858" i="106"/>
  <c r="D4859" i="106"/>
  <c r="D4860" i="106"/>
  <c r="D4861" i="106"/>
  <c r="D4862" i="106"/>
  <c r="D4863" i="106"/>
  <c r="D4866" i="106"/>
  <c r="D4867" i="106"/>
  <c r="D4869" i="106"/>
  <c r="D4870" i="106"/>
  <c r="D4871" i="106"/>
  <c r="D4872" i="106"/>
  <c r="D4873" i="106"/>
  <c r="B4875" i="106"/>
  <c r="D4875" i="106" s="1"/>
  <c r="B4878" i="106"/>
  <c r="D4878" i="106" s="1"/>
  <c r="D4880" i="106"/>
  <c r="B4882" i="106"/>
  <c r="D4882" i="106" s="1"/>
  <c r="B4884" i="106"/>
  <c r="D4884"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6" i="106"/>
  <c r="D4946"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D5015" i="106"/>
  <c r="D5016" i="106"/>
  <c r="D5017" i="106"/>
  <c r="D5018" i="106"/>
  <c r="D5019" i="106"/>
  <c r="D5020" i="106"/>
  <c r="D5021" i="106"/>
  <c r="B5022" i="106"/>
  <c r="D5022"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7" i="106"/>
  <c r="D5067" i="106" s="1"/>
  <c r="B5068" i="106"/>
  <c r="D5068" i="106" s="1"/>
  <c r="B5069" i="106"/>
  <c r="D5069" i="106" s="1"/>
  <c r="B5070" i="106"/>
  <c r="D5070" i="106" s="1"/>
  <c r="B5075" i="106"/>
  <c r="D5075" i="106" s="1"/>
  <c r="B5076" i="106"/>
  <c r="D5076" i="106" s="1"/>
  <c r="B5077" i="106"/>
  <c r="D5077" i="106" s="1"/>
  <c r="B5081" i="106"/>
  <c r="D5081" i="106" s="1"/>
  <c r="B5082" i="106"/>
  <c r="D5082" i="106" s="1"/>
  <c r="B5083" i="106"/>
  <c r="D5083" i="106" s="1"/>
  <c r="B5088" i="106"/>
  <c r="D5088" i="106" s="1"/>
  <c r="B5089" i="106"/>
  <c r="D5089" i="106" s="1"/>
  <c r="B5091" i="106"/>
  <c r="D5091" i="106" s="1"/>
  <c r="B5097" i="106"/>
  <c r="D5097" i="106" s="1"/>
  <c r="B5098" i="106"/>
  <c r="D5098" i="106" s="1"/>
  <c r="B5099" i="106"/>
  <c r="D5099" i="106" s="1"/>
  <c r="B5100" i="106"/>
  <c r="D5100" i="106" s="1"/>
  <c r="B5106" i="106"/>
  <c r="D5106" i="106" s="1"/>
  <c r="B5107" i="106"/>
  <c r="D5107" i="106" s="1"/>
  <c r="B5108" i="106"/>
  <c r="D5108" i="106" s="1"/>
  <c r="B5109" i="106"/>
  <c r="D5109" i="106" s="1"/>
  <c r="B5115" i="106"/>
  <c r="D5115" i="106" s="1"/>
  <c r="B5116" i="106"/>
  <c r="D5116" i="106" s="1"/>
  <c r="B5118" i="106"/>
  <c r="D5118" i="106" s="1"/>
  <c r="B5119" i="106"/>
  <c r="D5119" i="106" s="1"/>
  <c r="B5122" i="106"/>
  <c r="D5122" i="106" s="1"/>
  <c r="B5123" i="106"/>
  <c r="D5123" i="106" s="1"/>
  <c r="D5128" i="106"/>
  <c r="D5129" i="106"/>
  <c r="D5130" i="106"/>
  <c r="D5131" i="106"/>
  <c r="B5133" i="106"/>
  <c r="D5133" i="106" s="1"/>
  <c r="B5134" i="106"/>
  <c r="D5134" i="106" s="1"/>
  <c r="B5135" i="106"/>
  <c r="D5135" i="106" s="1"/>
  <c r="D5136" i="106"/>
  <c r="D5138" i="106"/>
  <c r="D5140" i="106"/>
  <c r="D5141" i="106"/>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4" i="106"/>
  <c r="D5164" i="106" s="1"/>
  <c r="D5166" i="106"/>
  <c r="B5167" i="106"/>
  <c r="D5167" i="106" s="1"/>
  <c r="B5168" i="106"/>
  <c r="D5168" i="106" s="1"/>
  <c r="D5169" i="106"/>
  <c r="D5170" i="106"/>
  <c r="D5172" i="106"/>
  <c r="D5173" i="106"/>
  <c r="D5174" i="106"/>
  <c r="D5176" i="106"/>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B5230" i="106"/>
  <c r="D5230" i="106" s="1"/>
  <c r="B5231" i="106"/>
  <c r="D5231" i="106" s="1"/>
  <c r="D5234" i="106"/>
  <c r="D5235" i="106"/>
  <c r="D5236" i="106"/>
  <c r="D5237" i="106"/>
  <c r="D5238" i="106"/>
  <c r="B5239" i="106"/>
  <c r="D5239" i="106" s="1"/>
  <c r="B5240" i="106"/>
  <c r="D5240" i="106" s="1"/>
  <c r="B5241" i="106"/>
  <c r="D5241" i="106" s="1"/>
  <c r="D5244" i="106"/>
  <c r="D5245" i="106"/>
  <c r="B5247" i="106"/>
  <c r="D5247" i="106" s="1"/>
  <c r="B5248" i="106"/>
  <c r="D5248" i="106" s="1"/>
  <c r="D5249" i="106"/>
  <c r="D5250" i="106"/>
  <c r="D5251" i="106"/>
  <c r="D5252" i="106"/>
  <c r="D5253" i="106"/>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D5314" i="106"/>
  <c r="D5316" i="106"/>
  <c r="B5317" i="106"/>
  <c r="D5317" i="106" s="1"/>
  <c r="D5318" i="106"/>
  <c r="D5319" i="106"/>
  <c r="D5321" i="106"/>
  <c r="D5322" i="106"/>
  <c r="D5323" i="106"/>
  <c r="D5324" i="106"/>
  <c r="D5325" i="106"/>
  <c r="B5328" i="106"/>
  <c r="D5328" i="106" s="1"/>
  <c r="D5329" i="106"/>
  <c r="B5331" i="106"/>
  <c r="D5331" i="106" s="1"/>
  <c r="B5332" i="106"/>
  <c r="D5332" i="106" s="1"/>
  <c r="B5333" i="106"/>
  <c r="D5333" i="106" s="1"/>
  <c r="B5335" i="106"/>
  <c r="D5335" i="106" s="1"/>
  <c r="B5336" i="106"/>
  <c r="D5336" i="106" s="1"/>
  <c r="B5341" i="106"/>
  <c r="D5341" i="106" s="1"/>
  <c r="B5343" i="106"/>
  <c r="D5343" i="106" s="1"/>
  <c r="B5344" i="106"/>
  <c r="D5344" i="106" s="1"/>
  <c r="B5345" i="106"/>
  <c r="D5345" i="106" s="1"/>
  <c r="B5351" i="106"/>
  <c r="D5351" i="106" s="1"/>
  <c r="B5352" i="106"/>
  <c r="D5352" i="106" s="1"/>
  <c r="B5357" i="106"/>
  <c r="D5357" i="106" s="1"/>
  <c r="B5358" i="106"/>
  <c r="D5358" i="106" s="1"/>
  <c r="B5359" i="106"/>
  <c r="D5359" i="106" s="1"/>
  <c r="B5361" i="106"/>
  <c r="D5361" i="106" s="1"/>
  <c r="D5363" i="106"/>
  <c r="D5364" i="106"/>
  <c r="D5365" i="106"/>
  <c r="D5366" i="106"/>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D5392"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4" i="106"/>
  <c r="D5424" i="106" s="1"/>
  <c r="B5426" i="106"/>
  <c r="D5426" i="106" s="1"/>
  <c r="D5427" i="106"/>
  <c r="D5428" i="106"/>
  <c r="D5429" i="106"/>
  <c r="D5430" i="106"/>
  <c r="B5432" i="106"/>
  <c r="D5432" i="106" s="1"/>
  <c r="D5433" i="106"/>
  <c r="D5434" i="106"/>
  <c r="D5435" i="106"/>
  <c r="D5436" i="106"/>
  <c r="D5437" i="106"/>
  <c r="B5438" i="106"/>
  <c r="D5438"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D5510" i="106"/>
  <c r="B5515" i="106"/>
  <c r="D5515" i="106" s="1"/>
  <c r="B5516" i="106"/>
  <c r="D5516" i="106" s="1"/>
  <c r="B5517" i="106"/>
  <c r="D5517" i="106" s="1"/>
  <c r="B5519" i="106"/>
  <c r="D5519" i="106" s="1"/>
  <c r="B5524" i="106"/>
  <c r="D5524"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6" i="106"/>
  <c r="D5556" i="106" s="1"/>
  <c r="B5561" i="106"/>
  <c r="D5561" i="106" s="1"/>
  <c r="B5563" i="106"/>
  <c r="D5563" i="106" s="1"/>
  <c r="B5564" i="106"/>
  <c r="D5564" i="106" s="1"/>
  <c r="B5565" i="106"/>
  <c r="D5565" i="106" s="1"/>
  <c r="B5569" i="106"/>
  <c r="D5569" i="106" s="1"/>
  <c r="B5570" i="106"/>
  <c r="D5570" i="106" s="1"/>
  <c r="B5571" i="106"/>
  <c r="D5571" i="106" s="1"/>
  <c r="B5575" i="106"/>
  <c r="D5575" i="106" s="1"/>
  <c r="B5576" i="106"/>
  <c r="D5576" i="106" s="1"/>
  <c r="B5577" i="106"/>
  <c r="D5577" i="106" s="1"/>
  <c r="B5583" i="106"/>
  <c r="D5583" i="106" s="1"/>
  <c r="B5584" i="106"/>
  <c r="D5584" i="106" s="1"/>
  <c r="B5585" i="106"/>
  <c r="D5585" i="106" s="1"/>
  <c r="B5586" i="106"/>
  <c r="D5586" i="106" s="1"/>
  <c r="B5589" i="106"/>
  <c r="D5589" i="106" s="1"/>
  <c r="B5590" i="106"/>
  <c r="D5590" i="106" s="1"/>
  <c r="B5591" i="106"/>
  <c r="D5591" i="106" s="1"/>
  <c r="D5595" i="106"/>
  <c r="D5596" i="106"/>
  <c r="D5597" i="106"/>
  <c r="D5598" i="106"/>
  <c r="B5600" i="106"/>
  <c r="D5600" i="106" s="1"/>
  <c r="B5601" i="106"/>
  <c r="D5601" i="106" s="1"/>
  <c r="B5602" i="106"/>
  <c r="D5602" i="106" s="1"/>
  <c r="D5603" i="106"/>
  <c r="B5604" i="106"/>
  <c r="D5604" i="106" s="1"/>
  <c r="D5605" i="106"/>
  <c r="B5606" i="106"/>
  <c r="D5606" i="106" s="1"/>
  <c r="D5607" i="106"/>
  <c r="D5608" i="106"/>
  <c r="D5610" i="106"/>
  <c r="D5611" i="106"/>
  <c r="D5612" i="106"/>
  <c r="D5613" i="106"/>
  <c r="B5615" i="106"/>
  <c r="D5615" i="106" s="1"/>
  <c r="D5616" i="106"/>
  <c r="B5617" i="106"/>
  <c r="D5617" i="106" s="1"/>
  <c r="B5619" i="106"/>
  <c r="D5619" i="106" s="1"/>
  <c r="D5620" i="106"/>
  <c r="D5621" i="106"/>
  <c r="D5622" i="106"/>
  <c r="D5623" i="106"/>
  <c r="D5624" i="106"/>
  <c r="D5626" i="106"/>
  <c r="D5628" i="106"/>
  <c r="D5629" i="106"/>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D5660" i="106"/>
  <c r="D5661" i="106"/>
  <c r="D5662" i="106"/>
  <c r="D5663" i="106"/>
  <c r="B5664" i="106"/>
  <c r="D5664" i="106" s="1"/>
  <c r="B5665" i="106"/>
  <c r="D5665" i="106" s="1"/>
  <c r="D5666" i="106"/>
  <c r="D5667" i="106"/>
  <c r="D5668" i="106"/>
  <c r="D5669" i="106"/>
  <c r="D5670" i="106"/>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D5698" i="106"/>
  <c r="D5699" i="106"/>
  <c r="D5700" i="106"/>
  <c r="D5701" i="106"/>
  <c r="D5702" i="106"/>
  <c r="D5704" i="106"/>
  <c r="B5706" i="106"/>
  <c r="D5706" i="106" s="1"/>
  <c r="D5707" i="106"/>
  <c r="B5708" i="106"/>
  <c r="D5708" i="106" s="1"/>
  <c r="D5709" i="106"/>
  <c r="B5710" i="106"/>
  <c r="D5710" i="106" s="1"/>
  <c r="D5711" i="106"/>
  <c r="D5712" i="106"/>
  <c r="D5714" i="106"/>
  <c r="D5715" i="106"/>
  <c r="D5716" i="106"/>
  <c r="D5717" i="106"/>
  <c r="D5718" i="106"/>
  <c r="B5721" i="106"/>
  <c r="D5721" i="106" s="1"/>
  <c r="B5726" i="106"/>
  <c r="D5726" i="106" s="1"/>
  <c r="B5727" i="106"/>
  <c r="D5727" i="106" s="1"/>
  <c r="B5728" i="106"/>
  <c r="D5728" i="106" s="1"/>
  <c r="B5729" i="106"/>
  <c r="D5729" i="106" s="1"/>
  <c r="B5731" i="106"/>
  <c r="D5731" i="106" s="1"/>
  <c r="B5742" i="106"/>
  <c r="D5742" i="106" s="1"/>
  <c r="B5743" i="106"/>
  <c r="D5743" i="106" s="1"/>
  <c r="D5744" i="106"/>
  <c r="D5745" i="106"/>
  <c r="D5746" i="106"/>
  <c r="D5747" i="106"/>
  <c r="D5750" i="106"/>
  <c r="D5751" i="106"/>
  <c r="D5753" i="106"/>
  <c r="B5754" i="106"/>
  <c r="D5754" i="106" s="1"/>
  <c r="B5757" i="106"/>
  <c r="D5757" i="106" s="1"/>
  <c r="D5758" i="106"/>
  <c r="D5759" i="106"/>
  <c r="D5760" i="106"/>
  <c r="D5761" i="106"/>
  <c r="D5762" i="106"/>
  <c r="B5763" i="106"/>
  <c r="D5763" i="106" s="1"/>
  <c r="D5764" i="106"/>
  <c r="D5766" i="106"/>
  <c r="D5769" i="106"/>
  <c r="D5771" i="106"/>
  <c r="D5772" i="106"/>
  <c r="D5773" i="106"/>
  <c r="D5774" i="106"/>
  <c r="D5775" i="106"/>
  <c r="D5776" i="106"/>
  <c r="D5777" i="106"/>
  <c r="D5781" i="106"/>
  <c r="D5782" i="106"/>
  <c r="D5783" i="106"/>
  <c r="B5785" i="106"/>
  <c r="D5785" i="106" s="1"/>
  <c r="D5786" i="106"/>
  <c r="D5787" i="106"/>
  <c r="D5788" i="106"/>
  <c r="D5789" i="106"/>
  <c r="D5792" i="106"/>
  <c r="D5793" i="106"/>
  <c r="D5794" i="106"/>
  <c r="D5795" i="106"/>
  <c r="D5796" i="106"/>
  <c r="B5797" i="106"/>
  <c r="D5797" i="106" s="1"/>
  <c r="B5798" i="106"/>
  <c r="D5798" i="106" s="1"/>
  <c r="D5800" i="106"/>
  <c r="D5801" i="106"/>
  <c r="D5802" i="106"/>
  <c r="D5804" i="106"/>
  <c r="D5805" i="106"/>
  <c r="D5806" i="106"/>
  <c r="D5807" i="106"/>
  <c r="D5808" i="106"/>
  <c r="D5809" i="106"/>
  <c r="D5810" i="106"/>
  <c r="D5811" i="106"/>
  <c r="D5812" i="106"/>
  <c r="D5813" i="106"/>
  <c r="D5814" i="106"/>
  <c r="D5815" i="106"/>
  <c r="D5816" i="106"/>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B5856" i="106"/>
  <c r="D5856" i="106" s="1"/>
  <c r="D5857" i="106"/>
  <c r="B5858" i="106"/>
  <c r="D5858" i="106" s="1"/>
  <c r="D5859" i="106"/>
  <c r="B5860" i="106"/>
  <c r="D5860" i="106" s="1"/>
  <c r="D5861" i="106"/>
  <c r="D5862" i="106"/>
  <c r="D5864" i="106"/>
  <c r="D5865" i="106"/>
  <c r="D5866" i="106"/>
  <c r="D5867" i="106"/>
  <c r="D5868" i="106"/>
  <c r="B5871" i="106"/>
  <c r="D5871" i="106" s="1"/>
  <c r="B5874" i="106"/>
  <c r="D5874" i="106" s="1"/>
  <c r="B5876" i="106"/>
  <c r="D5876" i="106" s="1"/>
  <c r="B5877" i="106"/>
  <c r="D5877" i="106" s="1"/>
  <c r="B5879" i="106"/>
  <c r="D5879" i="106" s="1"/>
  <c r="B5880" i="106"/>
  <c r="D5880" i="106" s="1"/>
  <c r="B5884" i="106"/>
  <c r="D5884"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9" i="106"/>
  <c r="D5919" i="106" s="1"/>
  <c r="B5924" i="106"/>
  <c r="D5924" i="106" s="1"/>
  <c r="B5925" i="106"/>
  <c r="D5925" i="106" s="1"/>
  <c r="B5927" i="106"/>
  <c r="D5927"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D24" i="37" s="1"/>
  <c r="B4270" i="106" s="1"/>
  <c r="D4270" i="106" s="1"/>
  <c r="D6080" i="106"/>
  <c r="B6083" i="106"/>
  <c r="D6083" i="106" s="1"/>
  <c r="B6085" i="106"/>
  <c r="D6085" i="106" s="1"/>
  <c r="B6086" i="106"/>
  <c r="D6086" i="106" s="1"/>
  <c r="B6087" i="106"/>
  <c r="D6087" i="106" s="1"/>
  <c r="B6088" i="106"/>
  <c r="D6088" i="106" s="1"/>
  <c r="B6089" i="106"/>
  <c r="D6089" i="106" s="1"/>
  <c r="B6092" i="106"/>
  <c r="D6092" i="106" s="1"/>
  <c r="B6095" i="106"/>
  <c r="D6095" i="106" s="1"/>
  <c r="B6096" i="106"/>
  <c r="D6096" i="106" s="1"/>
  <c r="B6097" i="106"/>
  <c r="D6097" i="106" s="1"/>
  <c r="B6098" i="106"/>
  <c r="D6098" i="106" s="1"/>
  <c r="B6099" i="106"/>
  <c r="D6099" i="106" s="1"/>
  <c r="A6103" i="106"/>
  <c r="B6104" i="106"/>
  <c r="D6104" i="106" s="1"/>
  <c r="B6105" i="106"/>
  <c r="D6105" i="106" s="1"/>
  <c r="B6109" i="106"/>
  <c r="D6109" i="106"/>
  <c r="B6110" i="106"/>
  <c r="D6110" i="106"/>
  <c r="B6111" i="106"/>
  <c r="D6111" i="106" s="1"/>
  <c r="B6112" i="106"/>
  <c r="D6112" i="106" s="1"/>
  <c r="B6113" i="106"/>
  <c r="D6113" i="106" s="1"/>
  <c r="B6114" i="106"/>
  <c r="D6114" i="106" s="1"/>
  <c r="B6115" i="106"/>
  <c r="D6115" i="106" s="1"/>
  <c r="B6116" i="106"/>
  <c r="D6116" i="106" s="1"/>
  <c r="B6118" i="106"/>
  <c r="D6118" i="106" s="1"/>
  <c r="B6119" i="106"/>
  <c r="D6119" i="106" s="1"/>
  <c r="B6120" i="106"/>
  <c r="D6120" i="106"/>
  <c r="B6126" i="106"/>
  <c r="D6126" i="106" s="1"/>
  <c r="B6127" i="106"/>
  <c r="D6127" i="106" s="1"/>
  <c r="B6128" i="106"/>
  <c r="D6128" i="106" s="1"/>
  <c r="B6129" i="106"/>
  <c r="D6129" i="106" s="1"/>
  <c r="B6134" i="106"/>
  <c r="D6134" i="106" s="1"/>
  <c r="B6135" i="106"/>
  <c r="D6135" i="106" s="1"/>
  <c r="B6137" i="106"/>
  <c r="D6137" i="106" s="1"/>
  <c r="B6144" i="106"/>
  <c r="D6144" i="106" s="1"/>
  <c r="B6146" i="106"/>
  <c r="D6146" i="106" s="1"/>
  <c r="B6153" i="106"/>
  <c r="D6153" i="106" s="1"/>
  <c r="B6156" i="106"/>
  <c r="D6156" i="106" s="1"/>
  <c r="B6157" i="106"/>
  <c r="D6157" i="106" s="1"/>
  <c r="B6160" i="106"/>
  <c r="D6160" i="106" s="1"/>
  <c r="B6165" i="106"/>
  <c r="D6165" i="106" s="1"/>
  <c r="B6166" i="106"/>
  <c r="D6166" i="106" s="1"/>
  <c r="B6169" i="106"/>
  <c r="D6169" i="106" s="1"/>
  <c r="B6171" i="106"/>
  <c r="D6171" i="106"/>
  <c r="B6172" i="106"/>
  <c r="D6172" i="106" s="1"/>
  <c r="B6174" i="106"/>
  <c r="D6174" i="106" s="1"/>
  <c r="B6175" i="106"/>
  <c r="D6175" i="106" s="1"/>
  <c r="B6176" i="106"/>
  <c r="D6176"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24" i="106"/>
  <c r="D6224" i="106" s="1"/>
  <c r="J18" i="4"/>
  <c r="B6228" i="106" s="1"/>
  <c r="D6228" i="106" s="1"/>
  <c r="B6231" i="106"/>
  <c r="D6231" i="106" s="1"/>
  <c r="B6232" i="106"/>
  <c r="D6232" i="106" s="1"/>
  <c r="B6233" i="106"/>
  <c r="D6233" i="106" s="1"/>
  <c r="B6237" i="106"/>
  <c r="D6237" i="106" s="1"/>
  <c r="B6239" i="106"/>
  <c r="D6239" i="106" s="1"/>
  <c r="B6241" i="106"/>
  <c r="D6241" i="106" s="1"/>
  <c r="B6243" i="106"/>
  <c r="D6243" i="106" s="1"/>
  <c r="B6245" i="106"/>
  <c r="D6245" i="106" s="1"/>
  <c r="B6247" i="106"/>
  <c r="D6247" i="106" s="1"/>
  <c r="B6248" i="106"/>
  <c r="D6248" i="106" s="1"/>
  <c r="B6251" i="106"/>
  <c r="D6251" i="106" s="1"/>
  <c r="B6252" i="106"/>
  <c r="D6252" i="106" s="1"/>
  <c r="B6255" i="106"/>
  <c r="D6255" i="106" s="1"/>
  <c r="B6258" i="106"/>
  <c r="D6258" i="106" s="1"/>
  <c r="B6259" i="106"/>
  <c r="D6259" i="106" s="1"/>
  <c r="B6260" i="106"/>
  <c r="D6260" i="106" s="1"/>
  <c r="J76" i="4"/>
  <c r="B6261" i="106" s="1"/>
  <c r="D6261" i="106" s="1"/>
  <c r="B6265" i="106"/>
  <c r="D6265" i="106" s="1"/>
  <c r="B6290" i="106"/>
  <c r="D6290" i="106" s="1"/>
  <c r="B6293" i="106"/>
  <c r="D6293" i="106" s="1"/>
  <c r="B6297" i="106"/>
  <c r="D6297" i="106" s="1"/>
  <c r="B6308" i="106"/>
  <c r="D6308" i="106" s="1"/>
  <c r="B6310" i="106"/>
  <c r="D6310" i="106" s="1"/>
  <c r="B6313" i="106"/>
  <c r="D6313" i="106" s="1"/>
  <c r="B6320" i="106"/>
  <c r="D6320" i="106" s="1"/>
  <c r="B6321" i="106"/>
  <c r="D6321" i="106" s="1"/>
  <c r="B6323" i="106"/>
  <c r="D6323" i="106" s="1"/>
  <c r="B6326" i="106"/>
  <c r="D6326" i="106" s="1"/>
  <c r="B6330" i="106"/>
  <c r="D6330" i="106" s="1"/>
  <c r="B6331" i="106"/>
  <c r="D6331" i="106" s="1"/>
  <c r="B6332" i="106"/>
  <c r="D6332" i="106" s="1"/>
  <c r="B6334" i="106"/>
  <c r="D6334" i="106" s="1"/>
  <c r="B6336" i="106"/>
  <c r="D6336" i="106" s="1"/>
  <c r="B6342" i="106"/>
  <c r="D6342" i="106" s="1"/>
  <c r="B6344" i="106"/>
  <c r="D6344" i="106" s="1"/>
  <c r="B6345" i="106"/>
  <c r="D6345" i="106" s="1"/>
  <c r="B6349" i="106"/>
  <c r="D6349" i="106" s="1"/>
  <c r="B6359" i="106"/>
  <c r="D6359" i="106" s="1"/>
  <c r="B6364" i="106"/>
  <c r="D6364" i="106" s="1"/>
  <c r="B6367" i="106"/>
  <c r="D6367" i="106" s="1"/>
  <c r="B6368" i="106"/>
  <c r="D6368" i="106" s="1"/>
  <c r="B6371" i="106"/>
  <c r="D6371" i="106" s="1"/>
  <c r="B6372" i="106"/>
  <c r="D6372" i="106" s="1"/>
  <c r="B6375" i="106"/>
  <c r="D6375" i="106" s="1"/>
  <c r="B6376" i="106"/>
  <c r="D6376" i="106" s="1"/>
  <c r="B6377" i="106"/>
  <c r="D6377" i="106"/>
  <c r="B6380" i="106"/>
  <c r="D6380" i="106" s="1"/>
  <c r="B6381" i="106"/>
  <c r="D6381" i="106" s="1"/>
  <c r="B6383" i="106"/>
  <c r="D6383" i="106" s="1"/>
  <c r="B6384" i="106"/>
  <c r="D6384" i="106" s="1"/>
  <c r="B6385" i="106"/>
  <c r="D6385" i="106" s="1"/>
  <c r="B6386" i="106"/>
  <c r="D6386" i="106" s="1"/>
  <c r="B6387" i="106"/>
  <c r="D6387" i="106" s="1"/>
  <c r="B6388" i="106"/>
  <c r="D6388" i="106" s="1"/>
  <c r="B6389" i="106"/>
  <c r="D6389" i="106" s="1"/>
  <c r="B6392" i="106"/>
  <c r="D6392" i="106" s="1"/>
  <c r="B6401" i="106"/>
  <c r="D6401" i="106" s="1"/>
  <c r="B6405" i="106"/>
  <c r="D6405" i="106" s="1"/>
  <c r="B6406" i="106"/>
  <c r="D6406" i="106" s="1"/>
  <c r="B6407" i="106"/>
  <c r="D6407" i="106" s="1"/>
  <c r="B6408" i="106"/>
  <c r="D6408"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16" i="106"/>
  <c r="D6616" i="106" s="1"/>
  <c r="B6617" i="106"/>
  <c r="D6617" i="106" s="1"/>
  <c r="B6618" i="106"/>
  <c r="D6618" i="106" s="1"/>
  <c r="B6620" i="106"/>
  <c r="D6620" i="106" s="1"/>
  <c r="B6621" i="106"/>
  <c r="D6621" i="106" s="1"/>
  <c r="B6624" i="106"/>
  <c r="D6624" i="106" s="1"/>
  <c r="B6625" i="106"/>
  <c r="D6625" i="106" s="1"/>
  <c r="B6628" i="106"/>
  <c r="D6628" i="106" s="1"/>
  <c r="B6629" i="106"/>
  <c r="D6629" i="106" s="1"/>
  <c r="B6630" i="106"/>
  <c r="D6630" i="106" s="1"/>
  <c r="B6632" i="106"/>
  <c r="D6632" i="106" s="1"/>
  <c r="B6633" i="106"/>
  <c r="D6633" i="106" s="1"/>
  <c r="B6636" i="106"/>
  <c r="D6636" i="106" s="1"/>
  <c r="B6638" i="106"/>
  <c r="D6638" i="106" s="1"/>
  <c r="B6640" i="106"/>
  <c r="D6640" i="106" s="1"/>
  <c r="B6641" i="106"/>
  <c r="D6641" i="106" s="1"/>
  <c r="B6642" i="106"/>
  <c r="D6642" i="106" s="1"/>
  <c r="B6644" i="106"/>
  <c r="D6644" i="106" s="1"/>
  <c r="B6647" i="106"/>
  <c r="D6647" i="106" s="1"/>
  <c r="B6648" i="106"/>
  <c r="D6648" i="106" s="1"/>
  <c r="B6649" i="106"/>
  <c r="D6649" i="106" s="1"/>
  <c r="B6650" i="106"/>
  <c r="D6650" i="106" s="1"/>
  <c r="B6651" i="106"/>
  <c r="D6651" i="106" s="1"/>
  <c r="B6652" i="106"/>
  <c r="D6652" i="106" s="1"/>
  <c r="B6655" i="106"/>
  <c r="D6655" i="106" s="1"/>
  <c r="B6656" i="106"/>
  <c r="D6656" i="106" s="1"/>
  <c r="B6657" i="106"/>
  <c r="D6657" i="106" s="1"/>
  <c r="B6658" i="106"/>
  <c r="D6658" i="106" s="1"/>
  <c r="B6659" i="106"/>
  <c r="D6659" i="106" s="1"/>
  <c r="B6660" i="106"/>
  <c r="D6660" i="106" s="1"/>
  <c r="B6663" i="106"/>
  <c r="D6663" i="106" s="1"/>
  <c r="B6664" i="106"/>
  <c r="D6664" i="106" s="1"/>
  <c r="B6665" i="106"/>
  <c r="D6665" i="106" s="1"/>
  <c r="B6666" i="106"/>
  <c r="D6666" i="106" s="1"/>
  <c r="B6667" i="106"/>
  <c r="D6667" i="106" s="1"/>
  <c r="B6668" i="106"/>
  <c r="D6668" i="106"/>
  <c r="B6669" i="106"/>
  <c r="D6669" i="106" s="1"/>
  <c r="B6671" i="106"/>
  <c r="D6671" i="106" s="1"/>
  <c r="B6672" i="106"/>
  <c r="D6672" i="106" s="1"/>
  <c r="B6673" i="106"/>
  <c r="D6673" i="106" s="1"/>
  <c r="B6675" i="106"/>
  <c r="D6675" i="106" s="1"/>
  <c r="B6676" i="106"/>
  <c r="D6676" i="106" s="1"/>
  <c r="B6677" i="106"/>
  <c r="D6677" i="106" s="1"/>
  <c r="B6678" i="106"/>
  <c r="D6678" i="106" s="1"/>
  <c r="B6679" i="106"/>
  <c r="D6679" i="106" s="1"/>
  <c r="B6680" i="106"/>
  <c r="D6680" i="106" s="1"/>
  <c r="B6681" i="106"/>
  <c r="D6681" i="106" s="1"/>
  <c r="B6684" i="106"/>
  <c r="D6684" i="106"/>
  <c r="B6685" i="106"/>
  <c r="D6685" i="106" s="1"/>
  <c r="B6686" i="106"/>
  <c r="D6686" i="106" s="1"/>
  <c r="B6688" i="106"/>
  <c r="D6688" i="106" s="1"/>
  <c r="B6689" i="106"/>
  <c r="D6689" i="106"/>
  <c r="B6692" i="106"/>
  <c r="D6692" i="106" s="1"/>
  <c r="B6693" i="106"/>
  <c r="D6693" i="106" s="1"/>
  <c r="B6696" i="106"/>
  <c r="D6696" i="106" s="1"/>
  <c r="B6698" i="106"/>
  <c r="D6698" i="106" s="1"/>
  <c r="B6700" i="106"/>
  <c r="D6700" i="106" s="1"/>
  <c r="B6702" i="106"/>
  <c r="D6702" i="106" s="1"/>
  <c r="B6703" i="106"/>
  <c r="D6703" i="106" s="1"/>
  <c r="B6704" i="106"/>
  <c r="D6704" i="106" s="1"/>
  <c r="B6705" i="106"/>
  <c r="D6705" i="106" s="1"/>
  <c r="B6706" i="106"/>
  <c r="D6706" i="106" s="1"/>
  <c r="B6710" i="106"/>
  <c r="D6710" i="106" s="1"/>
  <c r="B6711" i="106"/>
  <c r="D6711" i="106" s="1"/>
  <c r="B6712" i="106"/>
  <c r="D6712" i="106" s="1"/>
  <c r="B6713" i="106"/>
  <c r="D6713" i="106" s="1"/>
  <c r="B6714" i="106"/>
  <c r="D6714" i="106" s="1"/>
  <c r="B6717" i="106"/>
  <c r="D6717" i="106" s="1"/>
  <c r="B6718" i="106"/>
  <c r="D6718" i="106" s="1"/>
  <c r="B6719" i="106"/>
  <c r="D6719" i="106" s="1"/>
  <c r="B6720" i="106"/>
  <c r="D6720" i="106" s="1"/>
  <c r="B6721" i="106"/>
  <c r="D6721" i="106" s="1"/>
  <c r="B6722" i="106"/>
  <c r="D6722" i="106" s="1"/>
  <c r="B6725" i="106"/>
  <c r="D6725" i="106" s="1"/>
  <c r="B6726" i="106"/>
  <c r="D6726" i="106" s="1"/>
  <c r="B6728" i="106"/>
  <c r="D6728" i="106" s="1"/>
  <c r="B6730" i="106"/>
  <c r="D6730" i="106" s="1"/>
  <c r="B6731" i="106"/>
  <c r="D6731" i="106" s="1"/>
  <c r="B6732" i="106"/>
  <c r="D6732" i="106" s="1"/>
  <c r="B6734" i="106"/>
  <c r="D6734" i="106" s="1"/>
  <c r="B6735" i="106"/>
  <c r="D6735" i="106" s="1"/>
  <c r="B6736" i="106"/>
  <c r="D6736" i="106" s="1"/>
  <c r="B6740" i="106"/>
  <c r="D6740" i="106" s="1"/>
  <c r="B6741" i="106"/>
  <c r="D6741" i="106" s="1"/>
  <c r="B6742" i="106"/>
  <c r="D6742" i="106" s="1"/>
  <c r="B6743" i="106"/>
  <c r="D6743" i="106" s="1"/>
  <c r="B6744" i="106"/>
  <c r="D6744" i="106" s="1"/>
  <c r="B6747" i="106"/>
  <c r="D6747" i="106" s="1"/>
  <c r="B6748" i="106"/>
  <c r="D6748" i="106" s="1"/>
  <c r="B6749" i="106"/>
  <c r="D6749" i="106" s="1"/>
  <c r="B6751" i="106"/>
  <c r="D6751" i="106" s="1"/>
  <c r="B6752" i="106"/>
  <c r="D6752" i="106" s="1"/>
  <c r="B6755" i="106"/>
  <c r="D6755" i="106" s="1"/>
  <c r="B6756" i="106"/>
  <c r="D6756" i="106" s="1"/>
  <c r="B6757" i="106"/>
  <c r="D6757" i="106" s="1"/>
  <c r="B6759" i="106"/>
  <c r="D6759" i="106" s="1"/>
  <c r="B6760" i="106"/>
  <c r="D6760" i="106" s="1"/>
  <c r="B6761" i="106"/>
  <c r="D6761" i="106" s="1"/>
  <c r="B6763" i="106"/>
  <c r="D6763" i="106" s="1"/>
  <c r="B6765" i="106"/>
  <c r="D6765" i="106" s="1"/>
  <c r="B6767" i="106"/>
  <c r="D6767" i="106" s="1"/>
  <c r="B6768" i="106"/>
  <c r="D6768" i="106" s="1"/>
  <c r="B6769" i="106"/>
  <c r="D6769" i="106" s="1"/>
  <c r="B6770" i="106"/>
  <c r="D6770" i="106" s="1"/>
  <c r="B6771" i="106"/>
  <c r="D6771" i="106" s="1"/>
  <c r="B6775" i="106"/>
  <c r="D6775" i="106" s="1"/>
  <c r="B6776" i="106"/>
  <c r="D6776" i="106" s="1"/>
  <c r="B6777" i="106"/>
  <c r="D6777" i="106" s="1"/>
  <c r="B6778" i="106"/>
  <c r="D6778" i="106" s="1"/>
  <c r="B6779" i="106"/>
  <c r="D6779" i="106" s="1"/>
  <c r="B6782" i="106"/>
  <c r="D6782" i="106" s="1"/>
  <c r="B6783" i="106"/>
  <c r="D6783" i="106" s="1"/>
  <c r="B6784" i="106"/>
  <c r="D6784" i="106" s="1"/>
  <c r="B6785" i="106"/>
  <c r="D6785" i="106" s="1"/>
  <c r="B6786" i="106"/>
  <c r="D6786" i="106" s="1"/>
  <c r="B6787" i="106"/>
  <c r="D6787" i="106" s="1"/>
  <c r="B6790" i="106"/>
  <c r="D6790" i="106" s="1"/>
  <c r="B6791" i="106"/>
  <c r="D6791" i="106" s="1"/>
  <c r="B6792" i="106"/>
  <c r="D6792" i="106" s="1"/>
  <c r="B6794" i="106"/>
  <c r="D6794" i="106" s="1"/>
  <c r="B6795" i="106"/>
  <c r="D6795" i="106" s="1"/>
  <c r="B6796" i="106"/>
  <c r="D6796" i="106" s="1"/>
  <c r="B6798" i="106"/>
  <c r="D6798" i="106" s="1"/>
  <c r="B6799" i="106"/>
  <c r="D6799" i="106" s="1"/>
  <c r="B6800" i="106"/>
  <c r="D6800" i="106"/>
  <c r="B6803" i="106"/>
  <c r="D6803" i="106" s="1"/>
  <c r="B6804" i="106"/>
  <c r="D6804" i="106" s="1"/>
  <c r="B6805" i="106"/>
  <c r="D6805" i="106" s="1"/>
  <c r="B6806" i="106"/>
  <c r="D6806" i="106" s="1"/>
  <c r="B6807" i="106"/>
  <c r="D6807" i="106" s="1"/>
  <c r="B6808" i="106"/>
  <c r="D6808" i="106" s="1"/>
  <c r="B6811" i="106"/>
  <c r="D6811" i="106" s="1"/>
  <c r="B6812" i="106"/>
  <c r="D6812" i="106" s="1"/>
  <c r="B6813" i="106"/>
  <c r="D6813" i="106" s="1"/>
  <c r="B6814" i="106"/>
  <c r="D6814" i="106" s="1"/>
  <c r="B6815" i="106"/>
  <c r="D6815" i="106" s="1"/>
  <c r="B6816" i="106"/>
  <c r="D6816" i="106" s="1"/>
  <c r="B6819" i="106"/>
  <c r="D6819" i="106" s="1"/>
  <c r="B6820" i="106"/>
  <c r="D6820" i="106" s="1"/>
  <c r="B6821" i="106"/>
  <c r="D6821" i="106" s="1"/>
  <c r="B6823" i="106"/>
  <c r="D6823" i="106" s="1"/>
  <c r="B6824" i="106"/>
  <c r="D6824" i="106" s="1"/>
  <c r="B6825" i="106"/>
  <c r="D6825" i="106" s="1"/>
  <c r="B6827" i="106"/>
  <c r="D6827" i="106" s="1"/>
  <c r="B6829" i="106"/>
  <c r="D6829" i="106" s="1"/>
  <c r="B6831" i="106"/>
  <c r="D6831" i="106" s="1"/>
  <c r="B6832" i="106"/>
  <c r="D6832" i="106" s="1"/>
  <c r="B6841" i="106"/>
  <c r="D6841" i="106" s="1"/>
  <c r="B6842" i="106"/>
  <c r="D6842" i="106" s="1"/>
  <c r="B6865" i="106"/>
  <c r="D6865" i="106" s="1"/>
  <c r="B6869" i="106"/>
  <c r="D6869" i="106" s="1"/>
  <c r="B6872" i="106"/>
  <c r="D6872" i="106" s="1"/>
  <c r="B6880" i="106"/>
  <c r="D6880" i="106" s="1"/>
  <c r="B6882" i="106"/>
  <c r="D6882" i="106" s="1"/>
  <c r="B6883" i="106"/>
  <c r="D6883" i="106" s="1"/>
  <c r="B6884" i="106"/>
  <c r="D6884" i="106" s="1"/>
  <c r="B6886" i="106"/>
  <c r="D6886" i="106" s="1"/>
  <c r="B6887" i="106"/>
  <c r="D6887" i="106" s="1"/>
  <c r="B6896" i="106"/>
  <c r="D6896" i="106" s="1"/>
  <c r="B6897" i="106"/>
  <c r="D6897" i="106" s="1"/>
  <c r="B6898" i="106"/>
  <c r="D6898" i="106" s="1"/>
  <c r="B6900" i="106"/>
  <c r="D6900" i="106" s="1"/>
  <c r="B6904" i="106"/>
  <c r="D6904" i="106" s="1"/>
  <c r="B6918" i="106"/>
  <c r="D6918" i="106" s="1"/>
  <c r="B6919" i="106"/>
  <c r="D6919" i="106" s="1"/>
  <c r="B6920" i="106"/>
  <c r="D6920" i="106" s="1"/>
  <c r="B6922" i="106"/>
  <c r="D6922" i="106" s="1"/>
  <c r="B6923" i="106"/>
  <c r="D6923" i="106" s="1"/>
  <c r="I47" i="29"/>
  <c r="B6924" i="106" s="1"/>
  <c r="D6924" i="106" s="1"/>
  <c r="J47" i="29"/>
  <c r="B6925" i="106" s="1"/>
  <c r="D6925" i="106" s="1"/>
  <c r="B6932" i="106"/>
  <c r="D6932" i="106" s="1"/>
  <c r="B6933" i="106"/>
  <c r="D6933" i="106" s="1"/>
  <c r="B6934" i="106"/>
  <c r="D6934" i="106" s="1"/>
  <c r="B6935" i="106"/>
  <c r="D6935" i="106" s="1"/>
  <c r="B6941" i="106"/>
  <c r="D6941" i="106" s="1"/>
  <c r="B6944" i="106"/>
  <c r="D6944" i="106" s="1"/>
  <c r="B6945" i="106"/>
  <c r="D6945" i="106" s="1"/>
  <c r="B6946" i="106"/>
  <c r="D6946" i="106" s="1"/>
  <c r="B6947" i="106"/>
  <c r="D6947" i="106" s="1"/>
  <c r="I57" i="29"/>
  <c r="B6948" i="106" s="1"/>
  <c r="D6948" i="106" s="1"/>
  <c r="J57" i="29"/>
  <c r="B6949" i="106" s="1"/>
  <c r="D6949"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7004" i="106"/>
  <c r="D7004" i="106" s="1"/>
  <c r="B7006" i="106"/>
  <c r="D7006" i="106" s="1"/>
  <c r="B7008" i="106"/>
  <c r="D7008" i="106" s="1"/>
  <c r="B7009" i="106"/>
  <c r="D7009" i="106" s="1"/>
  <c r="B7014" i="106"/>
  <c r="D7014" i="106" s="1"/>
  <c r="B7016" i="106"/>
  <c r="D7016" i="106" s="1"/>
  <c r="B7023" i="106"/>
  <c r="D7023" i="106" s="1"/>
  <c r="B7025" i="106"/>
  <c r="D7025" i="106" s="1"/>
  <c r="B7027" i="106"/>
  <c r="D7027" i="106" s="1"/>
  <c r="B7029" i="106"/>
  <c r="D7029" i="106" s="1"/>
  <c r="B7031" i="106"/>
  <c r="D7031" i="106" s="1"/>
  <c r="B7032" i="106"/>
  <c r="D7032" i="106" s="1"/>
  <c r="J127" i="29"/>
  <c r="B7034" i="106" s="1"/>
  <c r="D7034" i="106" s="1"/>
  <c r="B7035" i="106"/>
  <c r="D7035" i="106" s="1"/>
  <c r="B7036" i="106"/>
  <c r="D7036" i="106" s="1"/>
  <c r="B7039" i="106"/>
  <c r="D7039" i="106" s="1"/>
  <c r="B7040" i="106"/>
  <c r="D7040" i="106" s="1"/>
  <c r="B7053" i="106"/>
  <c r="D7053" i="106" s="1"/>
  <c r="D7056" i="106"/>
  <c r="B7067" i="106"/>
  <c r="D7067" i="106" s="1"/>
  <c r="B7068" i="106"/>
  <c r="D7068" i="106" s="1"/>
  <c r="B7073" i="106"/>
  <c r="D7073" i="106" s="1"/>
  <c r="B7074" i="106"/>
  <c r="D7074" i="106" s="1"/>
  <c r="B7075" i="106"/>
  <c r="D7075" i="106" s="1"/>
  <c r="B7076" i="106"/>
  <c r="D7076" i="106" s="1"/>
  <c r="B7079" i="106"/>
  <c r="D7079" i="106" s="1"/>
  <c r="B7081" i="106"/>
  <c r="D7081" i="106" s="1"/>
  <c r="B7083" i="106"/>
  <c r="D7083" i="106" s="1"/>
  <c r="B7093" i="106"/>
  <c r="D7093" i="106" s="1"/>
  <c r="B7095" i="106"/>
  <c r="D7095" i="106" s="1"/>
  <c r="B7096" i="106"/>
  <c r="D7096" i="106" s="1"/>
  <c r="B7097" i="106"/>
  <c r="D7097" i="106" s="1"/>
  <c r="B7105" i="106"/>
  <c r="D7105" i="106" s="1"/>
  <c r="B7106" i="106"/>
  <c r="D7106" i="106" s="1"/>
  <c r="B7108" i="106"/>
  <c r="D7108" i="106" s="1"/>
  <c r="B7109" i="106"/>
  <c r="D7109" i="106" s="1"/>
  <c r="B7208" i="106"/>
  <c r="D7208" i="106" s="1"/>
  <c r="K337" i="29"/>
  <c r="B7209" i="106" s="1"/>
  <c r="D7209" i="106" s="1"/>
  <c r="B7236" i="106"/>
  <c r="D7236" i="106" s="1"/>
  <c r="A7245" i="106"/>
  <c r="A7246" i="106" s="1"/>
  <c r="A7247" i="106" s="1"/>
  <c r="A7248" i="106" s="1"/>
  <c r="B7247" i="106"/>
  <c r="B7248" i="106"/>
  <c r="B7249" i="106"/>
  <c r="B7250" i="106"/>
  <c r="B7252" i="106"/>
  <c r="B7253" i="106"/>
  <c r="B7254" i="106"/>
  <c r="B7255" i="106"/>
  <c r="B7258" i="106"/>
  <c r="B7259" i="106"/>
  <c r="B7260" i="106"/>
  <c r="B7261"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c r="B7606" i="106"/>
  <c r="B7607" i="106"/>
  <c r="B7608" i="106"/>
  <c r="F9" i="11"/>
  <c r="B7610" i="106"/>
  <c r="B7611" i="106"/>
  <c r="B7612" i="106"/>
  <c r="K9" i="11"/>
  <c r="B7613" i="106" s="1"/>
  <c r="B7615" i="106"/>
  <c r="B7616" i="106"/>
  <c r="B7617" i="106"/>
  <c r="F14" i="11"/>
  <c r="B7618" i="106" s="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2" i="106"/>
  <c r="D7652" i="106" s="1"/>
  <c r="B7653" i="106"/>
  <c r="D7653" i="106" s="1"/>
  <c r="B7655" i="106"/>
  <c r="D7655" i="106" s="1"/>
  <c r="B7656" i="106"/>
  <c r="D7656" i="106" s="1"/>
  <c r="B7657" i="106"/>
  <c r="D7657" i="106" s="1"/>
  <c r="B7658" i="106"/>
  <c r="D7658" i="106" s="1"/>
  <c r="B7659" i="106"/>
  <c r="D7659" i="106" s="1"/>
  <c r="B7660" i="106"/>
  <c r="D7660" i="106" s="1"/>
  <c r="B7662" i="106"/>
  <c r="D7662" i="106" s="1"/>
  <c r="B7663" i="106"/>
  <c r="D7663" i="106" s="1"/>
  <c r="B7670" i="106"/>
  <c r="D7670" i="106" s="1"/>
  <c r="B7672" i="106"/>
  <c r="D7672" i="106" s="1"/>
  <c r="B7673" i="106"/>
  <c r="D7673" i="106" s="1"/>
  <c r="B7674" i="106"/>
  <c r="D7674" i="106" s="1"/>
  <c r="B7675" i="106"/>
  <c r="D7675" i="106" s="1"/>
  <c r="B7677" i="106"/>
  <c r="D7677" i="106" s="1"/>
  <c r="B7682" i="106"/>
  <c r="D7682" i="106" s="1"/>
  <c r="B7684" i="106"/>
  <c r="D7684" i="106" s="1"/>
  <c r="B7685" i="106"/>
  <c r="D7685" i="106" s="1"/>
  <c r="B7686" i="106"/>
  <c r="D7686" i="106" s="1"/>
  <c r="B7708" i="106"/>
  <c r="D7708" i="106"/>
  <c r="B7709" i="106"/>
  <c r="D7709" i="106" s="1"/>
  <c r="B7710" i="106"/>
  <c r="D7710" i="106" s="1"/>
  <c r="B7711" i="106"/>
  <c r="D7711" i="106" s="1"/>
  <c r="B7712" i="106"/>
  <c r="D7712" i="106" s="1"/>
  <c r="B7713" i="106"/>
  <c r="D7713" i="106"/>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c r="B7736" i="106"/>
  <c r="D7736" i="106" s="1"/>
  <c r="B7737" i="106"/>
  <c r="D7737" i="106" s="1"/>
  <c r="B7738" i="106"/>
  <c r="D7738" i="106" s="1"/>
  <c r="D7744" i="106"/>
  <c r="B7748" i="106"/>
  <c r="D7748" i="106" s="1"/>
  <c r="B7749" i="106"/>
  <c r="D7749" i="106" s="1"/>
  <c r="B7751" i="106"/>
  <c r="D7751" i="106" s="1"/>
  <c r="B7752" i="106"/>
  <c r="D7752" i="106" s="1"/>
  <c r="B7754" i="106"/>
  <c r="D7754" i="106" s="1"/>
  <c r="B7756" i="106"/>
  <c r="D7756" i="106"/>
  <c r="B7757" i="106"/>
  <c r="D7757" i="106"/>
  <c r="D7765" i="106"/>
  <c r="D7770" i="106"/>
  <c r="D7771" i="106"/>
  <c r="D7772" i="106"/>
  <c r="D7773" i="106"/>
  <c r="D7781" i="106"/>
  <c r="D7791" i="106"/>
  <c r="D7792" i="106"/>
  <c r="D7800" i="106"/>
  <c r="B6" i="36"/>
  <c r="B7" i="36" s="1"/>
  <c r="B9" i="36" s="1"/>
  <c r="B10" i="36" s="1"/>
  <c r="B11" i="36" s="1"/>
  <c r="B12" i="36" s="1"/>
  <c r="B13" i="36" s="1"/>
  <c r="D23" i="36"/>
  <c r="B9" i="106" s="1"/>
  <c r="D25" i="36"/>
  <c r="D26" i="36"/>
  <c r="D27" i="36"/>
  <c r="D28" i="36"/>
  <c r="D32" i="36"/>
  <c r="D34" i="36"/>
  <c r="D35" i="36"/>
  <c r="D36" i="36"/>
  <c r="D37" i="36"/>
  <c r="D38" i="36"/>
  <c r="D79" i="36"/>
  <c r="B64" i="127"/>
  <c r="B65" i="127"/>
  <c r="E27" i="108"/>
  <c r="G27" i="108"/>
  <c r="G28" i="108"/>
  <c r="E31" i="108"/>
  <c r="G31" i="108"/>
  <c r="E36" i="108"/>
  <c r="G36" i="108"/>
  <c r="E37" i="108"/>
  <c r="G37" i="108"/>
  <c r="C18" i="34"/>
  <c r="D18" i="34"/>
  <c r="F18" i="34"/>
  <c r="C19" i="34"/>
  <c r="D19" i="34"/>
  <c r="C20" i="34"/>
  <c r="D20" i="34"/>
  <c r="C21" i="34"/>
  <c r="D21" i="34"/>
  <c r="F21" i="34"/>
  <c r="C22" i="34"/>
  <c r="D22" i="34"/>
  <c r="F22" i="34"/>
  <c r="C23" i="34"/>
  <c r="D23" i="34"/>
  <c r="F23" i="34"/>
  <c r="C24" i="34"/>
  <c r="D24" i="34"/>
  <c r="C25" i="34"/>
  <c r="D25" i="34"/>
  <c r="F25" i="34"/>
  <c r="C26" i="34"/>
  <c r="D26" i="34"/>
  <c r="F26" i="34"/>
  <c r="C27" i="34"/>
  <c r="D27" i="34"/>
  <c r="C28" i="34"/>
  <c r="D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F41" i="34"/>
  <c r="C42" i="34"/>
  <c r="D42" i="34"/>
  <c r="C43" i="34"/>
  <c r="D43" i="34"/>
  <c r="C44" i="34"/>
  <c r="D44" i="34"/>
  <c r="C45" i="34"/>
  <c r="D45" i="34"/>
  <c r="C46" i="34"/>
  <c r="D46" i="34"/>
  <c r="C47" i="34"/>
  <c r="D47" i="34"/>
  <c r="C48" i="34"/>
  <c r="D48" i="34"/>
  <c r="C49" i="34"/>
  <c r="D49" i="34"/>
  <c r="F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C73" i="34"/>
  <c r="D73" i="34"/>
  <c r="C84" i="34"/>
  <c r="D84" i="34"/>
  <c r="F84" i="34"/>
  <c r="C85" i="34"/>
  <c r="D85" i="34"/>
  <c r="F85" i="34"/>
  <c r="C86" i="34"/>
  <c r="D86" i="34"/>
  <c r="F86" i="34"/>
  <c r="D87" i="34"/>
  <c r="C88" i="34"/>
  <c r="D88" i="34"/>
  <c r="F88" i="34"/>
  <c r="C89" i="34"/>
  <c r="D89" i="34"/>
  <c r="C90" i="34"/>
  <c r="D90" i="34"/>
  <c r="C91" i="34"/>
  <c r="D91" i="34"/>
  <c r="C92" i="34"/>
  <c r="D92" i="34"/>
  <c r="F92" i="34"/>
  <c r="C93" i="34"/>
  <c r="D93" i="34"/>
  <c r="F93" i="34"/>
  <c r="D94" i="34"/>
  <c r="D95" i="34"/>
  <c r="C96" i="34"/>
  <c r="D96" i="34"/>
  <c r="C97" i="34"/>
  <c r="D97" i="34"/>
  <c r="F97" i="34"/>
  <c r="C98" i="34"/>
  <c r="D98" i="34"/>
  <c r="F98" i="34"/>
  <c r="C99" i="34"/>
  <c r="D99" i="34"/>
  <c r="C100" i="34"/>
  <c r="D100" i="34"/>
  <c r="C101" i="34"/>
  <c r="D101" i="34"/>
  <c r="C102" i="34"/>
  <c r="D102" i="34"/>
  <c r="F102" i="34"/>
  <c r="C103" i="34"/>
  <c r="D103" i="34"/>
  <c r="C104" i="34"/>
  <c r="D104" i="34"/>
  <c r="F104" i="34"/>
  <c r="D105" i="34"/>
  <c r="D106" i="34"/>
  <c r="D107" i="34"/>
  <c r="C108" i="34"/>
  <c r="D108" i="34"/>
  <c r="F108" i="34"/>
  <c r="C109" i="34"/>
  <c r="D109" i="34"/>
  <c r="C110" i="34"/>
  <c r="D110" i="34"/>
  <c r="F110" i="34"/>
  <c r="D111" i="34"/>
  <c r="C112" i="34"/>
  <c r="D112" i="34"/>
  <c r="F112" i="34"/>
  <c r="C113" i="34"/>
  <c r="D113" i="34"/>
  <c r="C114" i="34"/>
  <c r="D114" i="34"/>
  <c r="C115" i="34"/>
  <c r="D115" i="34"/>
  <c r="C116" i="34"/>
  <c r="D116" i="34"/>
  <c r="C117" i="34"/>
  <c r="D117" i="34"/>
  <c r="C118" i="34"/>
  <c r="D118" i="34"/>
  <c r="F118" i="34"/>
  <c r="C119" i="34"/>
  <c r="D119" i="34"/>
  <c r="F119" i="34"/>
  <c r="C120" i="34"/>
  <c r="D120" i="34"/>
  <c r="F120" i="34"/>
  <c r="C121" i="34"/>
  <c r="D121" i="34"/>
  <c r="C122" i="34"/>
  <c r="D122" i="34"/>
  <c r="C123" i="34"/>
  <c r="D123" i="34"/>
  <c r="C124" i="34"/>
  <c r="D124" i="34"/>
  <c r="C125" i="34"/>
  <c r="C126" i="34"/>
  <c r="D126" i="34"/>
  <c r="F126" i="34"/>
  <c r="D127" i="34"/>
  <c r="D128" i="34"/>
  <c r="D129" i="34"/>
  <c r="D130" i="34"/>
  <c r="D131" i="34"/>
  <c r="C132" i="34"/>
  <c r="D132" i="34"/>
  <c r="C133" i="34"/>
  <c r="D133" i="34"/>
  <c r="C134" i="34"/>
  <c r="D134" i="34"/>
  <c r="C135" i="34"/>
  <c r="D135" i="34"/>
  <c r="D136" i="34"/>
  <c r="D137" i="34"/>
  <c r="D138" i="34"/>
  <c r="D139" i="34"/>
  <c r="D140" i="34"/>
  <c r="D141" i="34"/>
  <c r="D142" i="34"/>
  <c r="D143" i="34"/>
  <c r="F144"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F169" i="34"/>
  <c r="C170" i="34"/>
  <c r="D170" i="34"/>
  <c r="C171" i="34"/>
  <c r="D171" i="34"/>
  <c r="C172" i="34"/>
  <c r="D172" i="34"/>
  <c r="C173" i="34"/>
  <c r="D173" i="34"/>
  <c r="C174" i="34"/>
  <c r="D174" i="34"/>
  <c r="F182" i="34"/>
  <c r="F3" i="11"/>
  <c r="B7591" i="106" s="1"/>
  <c r="F5" i="11"/>
  <c r="L5" i="11" s="1"/>
  <c r="B2056" i="106" s="1"/>
  <c r="D2056" i="106" s="1"/>
  <c r="C16" i="11"/>
  <c r="B2013" i="106" s="1"/>
  <c r="D2013" i="106" s="1"/>
  <c r="C49" i="8"/>
  <c r="B4" i="7"/>
  <c r="B1744" i="106" s="1"/>
  <c r="D1744" i="106" s="1"/>
  <c r="B5" i="7"/>
  <c r="B6" i="7"/>
  <c r="B7" i="7"/>
  <c r="B9" i="7"/>
  <c r="B10" i="7"/>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F33" i="29"/>
  <c r="B894" i="106" s="1"/>
  <c r="D894" i="106" s="1"/>
  <c r="G33" i="29"/>
  <c r="B952" i="106" s="1"/>
  <c r="D952" i="106" s="1"/>
  <c r="C53" i="29"/>
  <c r="B734" i="106" s="1"/>
  <c r="D734" i="106" s="1"/>
  <c r="L53" i="29"/>
  <c r="L84" i="29"/>
  <c r="L184" i="29"/>
  <c r="L261" i="29"/>
  <c r="L293" i="29"/>
  <c r="L303" i="29"/>
  <c r="G18" i="5"/>
  <c r="B5730" i="106" s="1"/>
  <c r="D5730" i="106" s="1"/>
  <c r="B5090" i="106"/>
  <c r="D5090" i="106" s="1"/>
  <c r="E67" i="5"/>
  <c r="B5521" i="106" s="1"/>
  <c r="D5521" i="106" s="1"/>
  <c r="H67" i="5"/>
  <c r="B5881" i="106" s="1"/>
  <c r="D5881" i="106" s="1"/>
  <c r="B5926" i="106"/>
  <c r="D5926" i="106" s="1"/>
  <c r="G121" i="5"/>
  <c r="B5748" i="106" s="1"/>
  <c r="D5748" i="106" s="1"/>
  <c r="G154" i="5"/>
  <c r="B4357" i="106" s="1"/>
  <c r="D4357" i="106" s="1"/>
  <c r="H178" i="5"/>
  <c r="B4950" i="106" s="1"/>
  <c r="D4950" i="106" s="1"/>
  <c r="H184" i="5"/>
  <c r="B5908" i="106" s="1"/>
  <c r="D5908" i="106" s="1"/>
  <c r="G191" i="5"/>
  <c r="J259" i="5"/>
  <c r="J273" i="5" s="1"/>
  <c r="B7041" i="106" s="1"/>
  <c r="D7041" i="106" s="1"/>
  <c r="K259" i="5"/>
  <c r="B6840" i="106" s="1"/>
  <c r="D6840" i="106" s="1"/>
  <c r="D7" i="118"/>
  <c r="D8" i="118"/>
  <c r="D9" i="118"/>
  <c r="J22" i="37"/>
  <c r="L15" i="11"/>
  <c r="B3459" i="106"/>
  <c r="D3459" i="106" s="1"/>
  <c r="H33" i="118"/>
  <c r="F44" i="34"/>
  <c r="B1868" i="106"/>
  <c r="D1868" i="106" s="1"/>
  <c r="J23" i="12"/>
  <c r="B7730" i="106" s="1"/>
  <c r="D7730" i="106" s="1"/>
  <c r="B3689" i="106"/>
  <c r="D3689" i="106" s="1"/>
  <c r="B6885" i="106"/>
  <c r="D6885" i="106" s="1"/>
  <c r="F43" i="34"/>
  <c r="L10" i="11"/>
  <c r="B2058" i="106" s="1"/>
  <c r="D2058" i="106" s="1"/>
  <c r="B7503" i="106"/>
  <c r="B7531" i="106"/>
  <c r="B1977" i="106"/>
  <c r="D1977" i="106" s="1"/>
  <c r="H24" i="12"/>
  <c r="H26" i="12" s="1"/>
  <c r="B7740" i="106" s="1"/>
  <c r="D7740" i="106" s="1"/>
  <c r="F312" i="29"/>
  <c r="B1542" i="106" s="1"/>
  <c r="D1542" i="106" s="1"/>
  <c r="B1523" i="106"/>
  <c r="D1523" i="106" s="1"/>
  <c r="C312" i="29"/>
  <c r="B1524" i="106" s="1"/>
  <c r="D1524" i="106" s="1"/>
  <c r="L12" i="11"/>
  <c r="B2059" i="106" s="1"/>
  <c r="D2059" i="106" s="1"/>
  <c r="B1345" i="106"/>
  <c r="D1345" i="106" s="1"/>
  <c r="D210" i="29"/>
  <c r="B1346" i="106" s="1"/>
  <c r="D1346" i="106" s="1"/>
  <c r="B1283" i="106"/>
  <c r="D1283" i="106" s="1"/>
  <c r="B7270" i="106"/>
  <c r="D24" i="36"/>
  <c r="B7298" i="106"/>
  <c r="B7299" i="106"/>
  <c r="B1659" i="106"/>
  <c r="D1659" i="106" s="1"/>
  <c r="B2563" i="106"/>
  <c r="D2563" i="106" s="1"/>
  <c r="B1617" i="106"/>
  <c r="D1617" i="106" s="1"/>
  <c r="B170" i="106"/>
  <c r="D170" i="106" s="1"/>
  <c r="B92" i="106"/>
  <c r="D92" i="106" s="1"/>
  <c r="B6107" i="106"/>
  <c r="D6107" i="106" s="1"/>
  <c r="B6106" i="106"/>
  <c r="D6106" i="106" s="1"/>
  <c r="B3590" i="106"/>
  <c r="D3590" i="106" s="1"/>
  <c r="B6319" i="106"/>
  <c r="D6319" i="106" s="1"/>
  <c r="B5996" i="106"/>
  <c r="D5996" i="106" s="1"/>
  <c r="B6327" i="106"/>
  <c r="D6327" i="106" s="1"/>
  <c r="B6329" i="106"/>
  <c r="D6329" i="106" s="1"/>
  <c r="B5997" i="106"/>
  <c r="D5997" i="106" s="1"/>
  <c r="B6337" i="106"/>
  <c r="D6337" i="106" s="1"/>
  <c r="B6338" i="106"/>
  <c r="D6338" i="106" s="1"/>
  <c r="B6347" i="106"/>
  <c r="D6347" i="106" s="1"/>
  <c r="B6348" i="106"/>
  <c r="D6348" i="106" s="1"/>
  <c r="B7638" i="106"/>
  <c r="B7639" i="106"/>
  <c r="B6350" i="106"/>
  <c r="D6350" i="106" s="1"/>
  <c r="B5998" i="106"/>
  <c r="D5998" i="106" s="1"/>
  <c r="B6302" i="106"/>
  <c r="D6302" i="106" s="1"/>
  <c r="B6303" i="106"/>
  <c r="D6303" i="106" s="1"/>
  <c r="B6305" i="106"/>
  <c r="D6305" i="106" s="1"/>
  <c r="B6354" i="106"/>
  <c r="D6354" i="106" s="1"/>
  <c r="B6355" i="106"/>
  <c r="D6355" i="106" s="1"/>
  <c r="B6356" i="106"/>
  <c r="D6356" i="106" s="1"/>
  <c r="B6378" i="106"/>
  <c r="D6378" i="106" s="1"/>
  <c r="B6395" i="106"/>
  <c r="D6395" i="106" s="1"/>
  <c r="B6399" i="106"/>
  <c r="D6399" i="106" s="1"/>
  <c r="B7118" i="106"/>
  <c r="D7118" i="106" s="1"/>
  <c r="B7119" i="106"/>
  <c r="D7119" i="106" s="1"/>
  <c r="B7120" i="106"/>
  <c r="D7120" i="106" s="1"/>
  <c r="B7121" i="106"/>
  <c r="D7121" i="106" s="1"/>
  <c r="B7122" i="106"/>
  <c r="D7122" i="106" s="1"/>
  <c r="B7124" i="106"/>
  <c r="D7124" i="106" s="1"/>
  <c r="B7125" i="106"/>
  <c r="D7125" i="106" s="1"/>
  <c r="B7127" i="106"/>
  <c r="D7127" i="106" s="1"/>
  <c r="B7128" i="106"/>
  <c r="D7128" i="106" s="1"/>
  <c r="B7129" i="106"/>
  <c r="D7129" i="106" s="1"/>
  <c r="B7130" i="106"/>
  <c r="D7130" i="106" s="1"/>
  <c r="B7131" i="106"/>
  <c r="D7131" i="106" s="1"/>
  <c r="B7132" i="106"/>
  <c r="D7132" i="106" s="1"/>
  <c r="B7133" i="106"/>
  <c r="D7133" i="106" s="1"/>
  <c r="B7134" i="106"/>
  <c r="D7134" i="106" s="1"/>
  <c r="B7136" i="106"/>
  <c r="D7136" i="106" s="1"/>
  <c r="B7137" i="106"/>
  <c r="D7137" i="106" s="1"/>
  <c r="B7138" i="106"/>
  <c r="D7138" i="106" s="1"/>
  <c r="B7139" i="106"/>
  <c r="D7139" i="106" s="1"/>
  <c r="B7141" i="106"/>
  <c r="D7141" i="106" s="1"/>
  <c r="B7142" i="106"/>
  <c r="D7142" i="106" s="1"/>
  <c r="B7143" i="106"/>
  <c r="D7143" i="106" s="1"/>
  <c r="B7145" i="106"/>
  <c r="D7145" i="106" s="1"/>
  <c r="B7146" i="106"/>
  <c r="D7146" i="106" s="1"/>
  <c r="B7147" i="106"/>
  <c r="D7147" i="106" s="1"/>
  <c r="B7149" i="106"/>
  <c r="D7149" i="106" s="1"/>
  <c r="B7150" i="106"/>
  <c r="D7150" i="106" s="1"/>
  <c r="B7151" i="106"/>
  <c r="D7151" i="106" s="1"/>
  <c r="B7152" i="106"/>
  <c r="D7152" i="106" s="1"/>
  <c r="B7154" i="106"/>
  <c r="D7154" i="106" s="1"/>
  <c r="B7155" i="106"/>
  <c r="D7155" i="106" s="1"/>
  <c r="B7156" i="106"/>
  <c r="D7156" i="106" s="1"/>
  <c r="B7157" i="106"/>
  <c r="D7157" i="106" s="1"/>
  <c r="B7159" i="106"/>
  <c r="D7159" i="106" s="1"/>
  <c r="B7160" i="106"/>
  <c r="D7160" i="106" s="1"/>
  <c r="B7161" i="106"/>
  <c r="D7161" i="106" s="1"/>
  <c r="B7164" i="106"/>
  <c r="D7164" i="106" s="1"/>
  <c r="B7165" i="106"/>
  <c r="D7165" i="106" s="1"/>
  <c r="B7167" i="106"/>
  <c r="D7167" i="106" s="1"/>
  <c r="B7168" i="106"/>
  <c r="D7168" i="106" s="1"/>
  <c r="B7169" i="106"/>
  <c r="D7169" i="106" s="1"/>
  <c r="B7170" i="106"/>
  <c r="D7170" i="106" s="1"/>
  <c r="B7172" i="106"/>
  <c r="D7172" i="106" s="1"/>
  <c r="B7173" i="106"/>
  <c r="D7173" i="106" s="1"/>
  <c r="B7174" i="106"/>
  <c r="D7174"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B7190" i="106"/>
  <c r="D7190" i="106" s="1"/>
  <c r="B7191" i="106"/>
  <c r="D7191" i="106" s="1"/>
  <c r="B7192" i="106"/>
  <c r="D7192" i="106" s="1"/>
  <c r="B7193" i="106"/>
  <c r="D7193" i="106" s="1"/>
  <c r="B7194" i="106"/>
  <c r="D7194" i="106" s="1"/>
  <c r="B7195" i="106"/>
  <c r="D7195" i="106" s="1"/>
  <c r="B7196" i="106"/>
  <c r="D7196" i="106" s="1"/>
  <c r="B7197" i="106"/>
  <c r="D719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4" i="106"/>
  <c r="D7704" i="106" s="1"/>
  <c r="B5986" i="106"/>
  <c r="D5986" i="106" s="1"/>
  <c r="B5989" i="106"/>
  <c r="D5989" i="106" s="1"/>
  <c r="B5990" i="106"/>
  <c r="D5990" i="106" s="1"/>
  <c r="B5991" i="106"/>
  <c r="D5991" i="106" s="1"/>
  <c r="B5993" i="106"/>
  <c r="D5993"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4816" i="106"/>
  <c r="D4816" i="106" s="1"/>
  <c r="K273" i="5"/>
  <c r="B4442" i="106" s="1"/>
  <c r="D4442" i="106" s="1"/>
  <c r="B3631" i="106"/>
  <c r="D3631" i="106" s="1"/>
  <c r="B3618" i="106"/>
  <c r="D3618" i="106" s="1"/>
  <c r="B3625" i="106"/>
  <c r="D3625" i="106" s="1"/>
  <c r="B3639" i="106"/>
  <c r="D3639" i="106" s="1"/>
  <c r="B3646" i="106"/>
  <c r="D3646" i="106" s="1"/>
  <c r="B3653" i="106"/>
  <c r="D3653" i="106" s="1"/>
  <c r="B7228" i="106"/>
  <c r="D7228" i="106" s="1"/>
  <c r="B7229" i="106"/>
  <c r="D7229" i="106" s="1"/>
  <c r="B3620" i="106"/>
  <c r="D3620" i="106" s="1"/>
  <c r="B3627" i="106"/>
  <c r="D3627" i="106" s="1"/>
  <c r="B3634" i="106"/>
  <c r="D3634" i="106" s="1"/>
  <c r="B3641" i="106"/>
  <c r="D3641" i="106" s="1"/>
  <c r="B3648" i="106"/>
  <c r="D3648" i="106" s="1"/>
  <c r="B3655" i="106"/>
  <c r="D3655" i="106" s="1"/>
  <c r="B7232" i="106"/>
  <c r="D7232" i="106" s="1"/>
  <c r="B7233" i="106"/>
  <c r="D7233" i="106" s="1"/>
  <c r="K356" i="29"/>
  <c r="K363" i="29"/>
  <c r="B7241" i="106" s="1"/>
  <c r="D7241" i="106" s="1"/>
  <c r="B3578" i="106"/>
  <c r="D3578" i="106" s="1"/>
  <c r="B3579" i="106"/>
  <c r="D3579" i="106" s="1"/>
  <c r="B3580" i="106"/>
  <c r="D3580" i="106" s="1"/>
  <c r="B3581" i="106"/>
  <c r="D3581" i="106" s="1"/>
  <c r="B3582" i="106"/>
  <c r="D3582" i="106" s="1"/>
  <c r="B6296" i="106"/>
  <c r="D6296" i="106" s="1"/>
  <c r="B3583" i="106"/>
  <c r="D3583" i="106" s="1"/>
  <c r="B6257" i="106"/>
  <c r="D6257" i="106" s="1"/>
  <c r="B3585" i="106"/>
  <c r="D3585" i="106" s="1"/>
  <c r="K364" i="29"/>
  <c r="B7746" i="106" s="1"/>
  <c r="D7746" i="106" s="1"/>
  <c r="B6177" i="106"/>
  <c r="D6177" i="106" s="1"/>
  <c r="B6219" i="106"/>
  <c r="D6219" i="106" s="1"/>
  <c r="B6123" i="106"/>
  <c r="D6123" i="106" s="1"/>
  <c r="B6131" i="106"/>
  <c r="D6131" i="106" s="1"/>
  <c r="B6149" i="106"/>
  <c r="D6149" i="106" s="1"/>
  <c r="B6158" i="106"/>
  <c r="D6158" i="106" s="1"/>
  <c r="B6167" i="106"/>
  <c r="D6167" i="106" s="1"/>
  <c r="B6180" i="106"/>
  <c r="D6180" i="106" s="1"/>
  <c r="B6181" i="106"/>
  <c r="D6181" i="106" s="1"/>
  <c r="B6168" i="106"/>
  <c r="D6168" i="106" s="1"/>
  <c r="B6159" i="106"/>
  <c r="D6159" i="106" s="1"/>
  <c r="B6132" i="106"/>
  <c r="D6132" i="106" s="1"/>
  <c r="B3561" i="106"/>
  <c r="D3561" i="106" s="1"/>
  <c r="B3551" i="106"/>
  <c r="D3551" i="106" s="1"/>
  <c r="B6121" i="106"/>
  <c r="D6121" i="106" s="1"/>
  <c r="B3549" i="106"/>
  <c r="D3549" i="106" s="1"/>
  <c r="D42" i="36"/>
  <c r="L357" i="29"/>
  <c r="B6218" i="106"/>
  <c r="D6218" i="106" s="1"/>
  <c r="B3550" i="106"/>
  <c r="D3550" i="106" s="1"/>
  <c r="B6300" i="106"/>
  <c r="D6300" i="106" s="1"/>
  <c r="B6298" i="106"/>
  <c r="D6298" i="106" s="1"/>
  <c r="B7227" i="106"/>
  <c r="D7227" i="106" s="1"/>
  <c r="B12" i="7"/>
  <c r="B7755" i="106"/>
  <c r="D7755" i="106" s="1"/>
  <c r="D41" i="36"/>
  <c r="B6150" i="106"/>
  <c r="D6150" i="106" s="1"/>
  <c r="B3589" i="106"/>
  <c r="D3589" i="106" s="1"/>
  <c r="B3562" i="106"/>
  <c r="D3562" i="106" s="1"/>
  <c r="B1645" i="106"/>
  <c r="D1645" i="106" s="1"/>
  <c r="B6264" i="106"/>
  <c r="D6264" i="106" s="1"/>
  <c r="B1687" i="106"/>
  <c r="D1687" i="106" s="1"/>
  <c r="B1673" i="106"/>
  <c r="D1673" i="106" s="1"/>
  <c r="B6316" i="106"/>
  <c r="D6316" i="106" s="1"/>
  <c r="B6215" i="106"/>
  <c r="D6215" i="106" s="1"/>
  <c r="B2912" i="106"/>
  <c r="D2912" i="106" s="1"/>
  <c r="B189" i="106"/>
  <c r="D189" i="106" s="1"/>
  <c r="B123" i="106"/>
  <c r="D123" i="106" s="1"/>
  <c r="B282" i="106"/>
  <c r="D282" i="106" s="1"/>
  <c r="B3567" i="106"/>
  <c r="D3567" i="106" s="1"/>
  <c r="L47" i="29" l="1"/>
  <c r="L168" i="29"/>
  <c r="G228" i="5"/>
  <c r="D129" i="29"/>
  <c r="B5110" i="106"/>
  <c r="D5110" i="106" s="1"/>
  <c r="D350" i="29"/>
  <c r="D352" i="29" s="1"/>
  <c r="G53" i="29"/>
  <c r="B966" i="106" s="1"/>
  <c r="D966" i="106" s="1"/>
  <c r="B7240" i="106"/>
  <c r="D7240" i="106" s="1"/>
  <c r="L340" i="29"/>
  <c r="F71" i="34"/>
  <c r="B3624" i="106"/>
  <c r="D3624" i="106" s="1"/>
  <c r="B4373" i="106"/>
  <c r="D4373" i="106" s="1"/>
  <c r="K20" i="29"/>
  <c r="B6889" i="106"/>
  <c r="D6889" i="106" s="1"/>
  <c r="F45" i="34"/>
  <c r="B6835" i="106"/>
  <c r="D6835" i="106" s="1"/>
  <c r="E273" i="5"/>
  <c r="B1364" i="106"/>
  <c r="D1364" i="106" s="1"/>
  <c r="G210" i="29"/>
  <c r="B1365" i="106" s="1"/>
  <c r="D1365" i="106" s="1"/>
  <c r="B1547" i="106"/>
  <c r="D1547" i="106" s="1"/>
  <c r="G312" i="29"/>
  <c r="B1548" i="106" s="1"/>
  <c r="D1548" i="106" s="1"/>
  <c r="K260" i="29"/>
  <c r="K219" i="29"/>
  <c r="B3065" i="106" s="1"/>
  <c r="D3065" i="106" s="1"/>
  <c r="B1450" i="106"/>
  <c r="D1450" i="106" s="1"/>
  <c r="B1402" i="106"/>
  <c r="D1402" i="106" s="1"/>
  <c r="B746" i="106"/>
  <c r="D746" i="106" s="1"/>
  <c r="L33" i="29"/>
  <c r="L57" i="29"/>
  <c r="L72" i="29"/>
  <c r="L92" i="29"/>
  <c r="L100" i="29"/>
  <c r="L110" i="29"/>
  <c r="L112" i="29" s="1"/>
  <c r="L127" i="29"/>
  <c r="L172" i="29"/>
  <c r="L194" i="29"/>
  <c r="L196" i="29" s="1"/>
  <c r="L204" i="29"/>
  <c r="L208" i="29" s="1"/>
  <c r="G201" i="5"/>
  <c r="B6409" i="106" s="1"/>
  <c r="D6409" i="106" s="1"/>
  <c r="L229" i="29"/>
  <c r="L238" i="29"/>
  <c r="L243" i="29"/>
  <c r="L257" i="29"/>
  <c r="L270" i="29"/>
  <c r="L277" i="29"/>
  <c r="L310" i="29"/>
  <c r="L312" i="29" s="1"/>
  <c r="L160" i="29"/>
  <c r="F89" i="34"/>
  <c r="B2026" i="106"/>
  <c r="D2026" i="106" s="1"/>
  <c r="F124" i="34"/>
  <c r="B6739" i="106"/>
  <c r="D6739" i="106" s="1"/>
  <c r="B5732" i="106"/>
  <c r="D5732" i="106" s="1"/>
  <c r="D261" i="29"/>
  <c r="B1427" i="106" s="1"/>
  <c r="D1427" i="106" s="1"/>
  <c r="L65" i="29"/>
  <c r="L285" i="29"/>
  <c r="G350" i="29"/>
  <c r="G352" i="29" s="1"/>
  <c r="F121" i="34"/>
  <c r="G144" i="5"/>
  <c r="B5756" i="106" s="1"/>
  <c r="D5756" i="106" s="1"/>
  <c r="F27" i="34"/>
  <c r="B1543" i="106"/>
  <c r="D1543" i="106" s="1"/>
  <c r="K272" i="29"/>
  <c r="B1501" i="106" s="1"/>
  <c r="D1501" i="106" s="1"/>
  <c r="K240" i="29"/>
  <c r="B1482" i="106" s="1"/>
  <c r="D1482" i="106" s="1"/>
  <c r="D277" i="29"/>
  <c r="B1444" i="106" s="1"/>
  <c r="D1444" i="106" s="1"/>
  <c r="F127" i="29"/>
  <c r="B1247" i="106" s="1"/>
  <c r="D1247" i="106" s="1"/>
  <c r="C57" i="29"/>
  <c r="B737" i="106" s="1"/>
  <c r="D737" i="106" s="1"/>
  <c r="A2" i="171"/>
  <c r="L42" i="29"/>
  <c r="L147" i="29"/>
  <c r="K178" i="5"/>
  <c r="B7085" i="106"/>
  <c r="D7085" i="106" s="1"/>
  <c r="B6888" i="106"/>
  <c r="D6888" i="106" s="1"/>
  <c r="B1995" i="106"/>
  <c r="D1995" i="106" s="1"/>
  <c r="B1270" i="106"/>
  <c r="D1270" i="106" s="1"/>
  <c r="A2" i="173"/>
  <c r="B2" i="179"/>
  <c r="B7779" i="106"/>
  <c r="D7779" i="106" s="1"/>
  <c r="H350" i="29"/>
  <c r="H352" i="29" s="1"/>
  <c r="B4868" i="106"/>
  <c r="D4868" i="106" s="1"/>
  <c r="L13" i="11"/>
  <c r="B2060" i="106" s="1"/>
  <c r="D2060" i="106" s="1"/>
  <c r="B1442" i="106"/>
  <c r="D1442" i="106" s="1"/>
  <c r="K167" i="29"/>
  <c r="B1327" i="106" s="1"/>
  <c r="D1327" i="106" s="1"/>
  <c r="B1028" i="106"/>
  <c r="D1028" i="106" s="1"/>
  <c r="C216" i="5"/>
  <c r="B4411" i="106" s="1"/>
  <c r="D4411" i="106" s="1"/>
  <c r="J12" i="5"/>
  <c r="B6839" i="106"/>
  <c r="D6839" i="106" s="1"/>
  <c r="F170" i="34"/>
  <c r="F64" i="34"/>
  <c r="J90" i="28"/>
  <c r="B7760" i="106" s="1"/>
  <c r="D7760" i="106" s="1"/>
  <c r="K134" i="29"/>
  <c r="B2986" i="106" s="1"/>
  <c r="D2986" i="106" s="1"/>
  <c r="K191" i="29"/>
  <c r="B3010" i="106" s="1"/>
  <c r="D3010" i="106" s="1"/>
  <c r="I12" i="5"/>
  <c r="B5918" i="106" s="1"/>
  <c r="D5918" i="106" s="1"/>
  <c r="I26" i="12"/>
  <c r="B7741" i="106" s="1"/>
  <c r="D7741" i="106" s="1"/>
  <c r="B1996" i="106"/>
  <c r="D1996" i="106" s="1"/>
  <c r="B79" i="36"/>
  <c r="B77" i="36"/>
  <c r="I34" i="182"/>
  <c r="D7246" i="106"/>
  <c r="L3" i="11"/>
  <c r="B7596" i="106" s="1"/>
  <c r="B7759" i="106"/>
  <c r="D7759" i="106" s="1"/>
  <c r="B4368" i="106"/>
  <c r="D4368" i="106" s="1"/>
  <c r="B7745" i="106"/>
  <c r="D7745" i="106" s="1"/>
  <c r="L8" i="11"/>
  <c r="B2057" i="106" s="1"/>
  <c r="D2057" i="106" s="1"/>
  <c r="D312" i="29"/>
  <c r="B1530" i="106" s="1"/>
  <c r="D1530" i="106" s="1"/>
  <c r="B6079" i="106"/>
  <c r="D6079" i="106" s="1"/>
  <c r="B2" i="177"/>
  <c r="J34" i="182"/>
  <c r="L362" i="29"/>
  <c r="L365" i="29" s="1"/>
  <c r="K16" i="11"/>
  <c r="B2055" i="106" s="1"/>
  <c r="D2055" i="106" s="1"/>
  <c r="H29" i="118"/>
  <c r="B2" i="174"/>
  <c r="H34" i="182"/>
  <c r="K34" i="182" s="1"/>
  <c r="D81" i="36" s="1"/>
  <c r="A1" i="170"/>
  <c r="I49" i="8"/>
  <c r="N36" i="3" s="1"/>
  <c r="H37" i="37" s="1"/>
  <c r="B11" i="7"/>
  <c r="B1752" i="106" s="1"/>
  <c r="D1752" i="106" s="1"/>
  <c r="B3645" i="106"/>
  <c r="D3645" i="106" s="1"/>
  <c r="D31" i="36"/>
  <c r="D22" i="37"/>
  <c r="L14" i="11"/>
  <c r="B7623" i="106" s="1"/>
  <c r="A2" i="170"/>
  <c r="D6103" i="106"/>
  <c r="G24" i="12"/>
  <c r="F151" i="34"/>
  <c r="B3673" i="106"/>
  <c r="D3673" i="106" s="1"/>
  <c r="C18" i="5"/>
  <c r="B5071" i="106" s="1"/>
  <c r="D5071" i="106" s="1"/>
  <c r="C82" i="5"/>
  <c r="B5102" i="106" s="1"/>
  <c r="D5102" i="106" s="1"/>
  <c r="C114" i="5"/>
  <c r="C184" i="5"/>
  <c r="B5232" i="106" s="1"/>
  <c r="D5232" i="106" s="1"/>
  <c r="G42" i="29"/>
  <c r="B959" i="106" s="1"/>
  <c r="D959" i="106" s="1"/>
  <c r="F12" i="5"/>
  <c r="B5557" i="106" s="1"/>
  <c r="D5557" i="106" s="1"/>
  <c r="F114" i="5"/>
  <c r="F154" i="5"/>
  <c r="B5618" i="106" s="1"/>
  <c r="D5618" i="106" s="1"/>
  <c r="F184" i="5"/>
  <c r="B5658" i="106" s="1"/>
  <c r="D5658" i="106" s="1"/>
  <c r="B2734" i="106"/>
  <c r="D2734" i="106" s="1"/>
  <c r="J49" i="8"/>
  <c r="F210" i="29"/>
  <c r="B1359" i="106" s="1"/>
  <c r="D1359" i="106" s="1"/>
  <c r="F15" i="8"/>
  <c r="D11" i="37"/>
  <c r="J24" i="12"/>
  <c r="B7732" i="106" s="1"/>
  <c r="D7732" i="106" s="1"/>
  <c r="B7718" i="106"/>
  <c r="D7718" i="106" s="1"/>
  <c r="K24" i="12"/>
  <c r="B7733" i="106" s="1"/>
  <c r="D7733" i="106" s="1"/>
  <c r="B787" i="106"/>
  <c r="D787" i="106" s="1"/>
  <c r="D47" i="29"/>
  <c r="B789" i="106" s="1"/>
  <c r="D789" i="106" s="1"/>
  <c r="B862" i="106"/>
  <c r="D862" i="106" s="1"/>
  <c r="E72" i="29"/>
  <c r="B869" i="106" s="1"/>
  <c r="D869" i="106" s="1"/>
  <c r="K264" i="29"/>
  <c r="B1493" i="106" s="1"/>
  <c r="D1493" i="106" s="1"/>
  <c r="B1429" i="106"/>
  <c r="D1429" i="106" s="1"/>
  <c r="K291" i="29"/>
  <c r="B2846" i="106" s="1"/>
  <c r="D2846" i="106" s="1"/>
  <c r="B2844" i="106"/>
  <c r="D2844" i="106" s="1"/>
  <c r="I303" i="29"/>
  <c r="I312" i="29" s="1"/>
  <c r="B7116" i="106" s="1"/>
  <c r="D7116" i="106" s="1"/>
  <c r="B7099" i="106"/>
  <c r="D7099" i="106" s="1"/>
  <c r="E310" i="29"/>
  <c r="B7112" i="106"/>
  <c r="D7112" i="106" s="1"/>
  <c r="I7" i="4"/>
  <c r="B4444" i="106" s="1"/>
  <c r="D4444" i="106" s="1"/>
  <c r="B4435" i="106"/>
  <c r="D4435" i="106" s="1"/>
  <c r="F139" i="34"/>
  <c r="B6634" i="106"/>
  <c r="D6634" i="106" s="1"/>
  <c r="K83" i="29"/>
  <c r="B2978" i="106" s="1"/>
  <c r="D2978" i="106" s="1"/>
  <c r="B6826" i="106"/>
  <c r="D6826" i="106" s="1"/>
  <c r="F160" i="34"/>
  <c r="B1310" i="106"/>
  <c r="D1310" i="106" s="1"/>
  <c r="K163" i="29"/>
  <c r="B1324" i="106" s="1"/>
  <c r="D1324" i="106" s="1"/>
  <c r="B6733" i="106"/>
  <c r="D6733" i="106" s="1"/>
  <c r="F149" i="34"/>
  <c r="F29" i="34" s="1"/>
  <c r="K265" i="29"/>
  <c r="B1494" i="106" s="1"/>
  <c r="D1494" i="106" s="1"/>
  <c r="B1430" i="106"/>
  <c r="D1430" i="106" s="1"/>
  <c r="K309" i="29"/>
  <c r="B3717" i="106" s="1"/>
  <c r="D3717" i="106" s="1"/>
  <c r="B7787" i="106"/>
  <c r="D7787" i="106" s="1"/>
  <c r="K333" i="29"/>
  <c r="B7788" i="106" s="1"/>
  <c r="D7788" i="106" s="1"/>
  <c r="B3546" i="106"/>
  <c r="D3546" i="106" s="1"/>
  <c r="H357" i="29"/>
  <c r="B3617" i="106"/>
  <c r="D3617" i="106" s="1"/>
  <c r="C350" i="29"/>
  <c r="B7148" i="106"/>
  <c r="D7148" i="106" s="1"/>
  <c r="K322" i="29"/>
  <c r="B7153" i="106" s="1"/>
  <c r="D7153" i="106" s="1"/>
  <c r="B6901" i="106"/>
  <c r="D6901" i="106" s="1"/>
  <c r="F51" i="34"/>
  <c r="B5313" i="106"/>
  <c r="D5313" i="106" s="1"/>
  <c r="F167" i="34"/>
  <c r="E33" i="29"/>
  <c r="B836" i="106" s="1"/>
  <c r="D836" i="106" s="1"/>
  <c r="B7762" i="106"/>
  <c r="D7762" i="106" s="1"/>
  <c r="B6983" i="106"/>
  <c r="D6983" i="106" s="1"/>
  <c r="K86" i="29"/>
  <c r="B6984" i="106" s="1"/>
  <c r="D6984" i="106" s="1"/>
  <c r="B1048" i="106"/>
  <c r="D1048" i="106" s="1"/>
  <c r="K105" i="29"/>
  <c r="B1146" i="106" s="1"/>
  <c r="D1146" i="106" s="1"/>
  <c r="B7785" i="106"/>
  <c r="D7785" i="106" s="1"/>
  <c r="K332" i="29"/>
  <c r="B7786" i="106" s="1"/>
  <c r="D7786" i="106" s="1"/>
  <c r="H334" i="29"/>
  <c r="B7789" i="106" s="1"/>
  <c r="D7789" i="106" s="1"/>
  <c r="K170" i="29"/>
  <c r="B1315" i="106"/>
  <c r="D1315" i="106" s="1"/>
  <c r="D69" i="36"/>
  <c r="B5567" i="106"/>
  <c r="D5567" i="106" s="1"/>
  <c r="F19" i="34"/>
  <c r="F91" i="34"/>
  <c r="B5573" i="106"/>
  <c r="D5573" i="106" s="1"/>
  <c r="B5705" i="106"/>
  <c r="D5705" i="106" s="1"/>
  <c r="F165" i="34"/>
  <c r="B7057" i="106"/>
  <c r="D7057" i="106" s="1"/>
  <c r="I184" i="29"/>
  <c r="I210" i="29" s="1"/>
  <c r="K201" i="29"/>
  <c r="B2841" i="106" s="1"/>
  <c r="D2841" i="106" s="1"/>
  <c r="B2831" i="106"/>
  <c r="D2831" i="106" s="1"/>
  <c r="B5723" i="106"/>
  <c r="D5723" i="106" s="1"/>
  <c r="B16" i="7"/>
  <c r="I34" i="3"/>
  <c r="B2910" i="106" s="1"/>
  <c r="D2910" i="106" s="1"/>
  <c r="B6139" i="106"/>
  <c r="D6139" i="106" s="1"/>
  <c r="K339" i="29"/>
  <c r="B7213" i="106" s="1"/>
  <c r="D7213" i="106" s="1"/>
  <c r="B7212" i="106"/>
  <c r="D7212" i="106" s="1"/>
  <c r="B5315" i="106"/>
  <c r="D5315" i="106" s="1"/>
  <c r="F168" i="34"/>
  <c r="B4341" i="106"/>
  <c r="D4341" i="106" s="1"/>
  <c r="F135" i="34"/>
  <c r="B6762" i="106"/>
  <c r="D6762" i="106" s="1"/>
  <c r="F152" i="34"/>
  <c r="B5514" i="106"/>
  <c r="D5514" i="106" s="1"/>
  <c r="E18" i="5"/>
  <c r="B5518" i="106" s="1"/>
  <c r="D5518" i="106" s="1"/>
  <c r="H204" i="29"/>
  <c r="B4156" i="106" s="1"/>
  <c r="D4156" i="106" s="1"/>
  <c r="B3259" i="106"/>
  <c r="D3259" i="106" s="1"/>
  <c r="G76" i="4"/>
  <c r="B3260" i="106" s="1"/>
  <c r="D3260" i="106" s="1"/>
  <c r="K253" i="29"/>
  <c r="B7092" i="106" s="1"/>
  <c r="D7092" i="106" s="1"/>
  <c r="B7091" i="106"/>
  <c r="D7091" i="106" s="1"/>
  <c r="H18" i="5"/>
  <c r="B5878" i="106" s="1"/>
  <c r="D5878" i="106" s="1"/>
  <c r="B5875" i="106"/>
  <c r="D5875" i="106" s="1"/>
  <c r="B3427" i="106"/>
  <c r="D3427" i="106" s="1"/>
  <c r="D40" i="36"/>
  <c r="H24" i="118"/>
  <c r="B5360" i="106"/>
  <c r="D5360" i="106" s="1"/>
  <c r="B7113" i="106"/>
  <c r="D7113" i="106" s="1"/>
  <c r="I53" i="29"/>
  <c r="B6942" i="106" s="1"/>
  <c r="D6942" i="106" s="1"/>
  <c r="B5064" i="106"/>
  <c r="D5064" i="106" s="1"/>
  <c r="B17" i="7"/>
  <c r="B4102" i="106" s="1"/>
  <c r="D4102" i="106" s="1"/>
  <c r="B705" i="106"/>
  <c r="D705" i="106" s="1"/>
  <c r="C33" i="29"/>
  <c r="B720" i="106" s="1"/>
  <c r="D720" i="106" s="1"/>
  <c r="K28" i="29"/>
  <c r="B6892" i="106"/>
  <c r="D6892" i="106" s="1"/>
  <c r="B5528" i="106"/>
  <c r="D5528" i="106" s="1"/>
  <c r="E121" i="5"/>
  <c r="B5534" i="106" s="1"/>
  <c r="D5534" i="106" s="1"/>
  <c r="K252" i="29"/>
  <c r="B7090" i="106" s="1"/>
  <c r="D7090" i="106" s="1"/>
  <c r="B7089" i="106"/>
  <c r="D7089" i="106" s="1"/>
  <c r="J53" i="29"/>
  <c r="B6943" i="106" s="1"/>
  <c r="D6943" i="106" s="1"/>
  <c r="B6927" i="106"/>
  <c r="D6927" i="106" s="1"/>
  <c r="F67" i="5"/>
  <c r="B5582" i="106" s="1"/>
  <c r="D5582" i="106" s="1"/>
  <c r="B5581" i="106"/>
  <c r="D5581" i="106" s="1"/>
  <c r="B7058" i="106"/>
  <c r="D7058" i="106" s="1"/>
  <c r="J184" i="29"/>
  <c r="B4810" i="106"/>
  <c r="D4810" i="106" s="1"/>
  <c r="G184" i="5"/>
  <c r="B5784" i="106" s="1"/>
  <c r="D5784" i="106" s="1"/>
  <c r="B7100" i="106"/>
  <c r="D7100" i="106" s="1"/>
  <c r="J303" i="29"/>
  <c r="D7248" i="106"/>
  <c r="A7249" i="106"/>
  <c r="A7250" i="106" s="1"/>
  <c r="B7000" i="106"/>
  <c r="D7000" i="106" s="1"/>
  <c r="B5113" i="106"/>
  <c r="D5113" i="106" s="1"/>
  <c r="F101" i="34"/>
  <c r="B5200" i="106"/>
  <c r="D5200" i="106" s="1"/>
  <c r="F116" i="34"/>
  <c r="B851" i="106"/>
  <c r="D851" i="106" s="1"/>
  <c r="E57" i="29"/>
  <c r="B853" i="106" s="1"/>
  <c r="D853" i="106" s="1"/>
  <c r="B5511" i="106"/>
  <c r="D5511" i="106" s="1"/>
  <c r="B15" i="7"/>
  <c r="B1756" i="106" s="1"/>
  <c r="D1756" i="106" s="1"/>
  <c r="K232" i="29"/>
  <c r="B1475" i="106" s="1"/>
  <c r="D1475" i="106" s="1"/>
  <c r="B1411" i="106"/>
  <c r="D1411" i="106" s="1"/>
  <c r="K242" i="29"/>
  <c r="B1484" i="106" s="1"/>
  <c r="D1484" i="106" s="1"/>
  <c r="B1420" i="106"/>
  <c r="D1420" i="106" s="1"/>
  <c r="K280" i="29"/>
  <c r="B1447" i="106"/>
  <c r="D1447" i="106" s="1"/>
  <c r="B6899" i="106"/>
  <c r="D6899" i="106" s="1"/>
  <c r="F50" i="34"/>
  <c r="B5280" i="106"/>
  <c r="D5280" i="106" s="1"/>
  <c r="F134" i="34"/>
  <c r="K107" i="29"/>
  <c r="B2795" i="106" s="1"/>
  <c r="D2795" i="106" s="1"/>
  <c r="B2791" i="106"/>
  <c r="D2791" i="106" s="1"/>
  <c r="B5330" i="106"/>
  <c r="D5330" i="106" s="1"/>
  <c r="B13" i="7"/>
  <c r="B5395" i="106"/>
  <c r="D5395" i="106" s="1"/>
  <c r="F113" i="34"/>
  <c r="B7024" i="106"/>
  <c r="D7024" i="106" s="1"/>
  <c r="I127" i="29"/>
  <c r="B4364" i="106"/>
  <c r="D4364" i="106" s="1"/>
  <c r="E178" i="5"/>
  <c r="B4372" i="106" s="1"/>
  <c r="D4372" i="106" s="1"/>
  <c r="B5568" i="106"/>
  <c r="D5568" i="106" s="1"/>
  <c r="F20" i="34"/>
  <c r="B5574" i="106"/>
  <c r="D5574" i="106" s="1"/>
  <c r="F24" i="34"/>
  <c r="B5817" i="106"/>
  <c r="D5817" i="106" s="1"/>
  <c r="G224" i="5"/>
  <c r="B5829" i="106" s="1"/>
  <c r="D5829" i="106" s="1"/>
  <c r="B6670" i="106"/>
  <c r="D6670" i="106" s="1"/>
  <c r="F143" i="34"/>
  <c r="B6797" i="106"/>
  <c r="D6797" i="106" s="1"/>
  <c r="F156" i="34"/>
  <c r="B1422" i="106"/>
  <c r="D1422" i="106" s="1"/>
  <c r="K245" i="29"/>
  <c r="B1486" i="106" s="1"/>
  <c r="D1486" i="106" s="1"/>
  <c r="L6" i="11"/>
  <c r="B7605" i="106" s="1"/>
  <c r="F16" i="11"/>
  <c r="B2031" i="106" s="1"/>
  <c r="D2031" i="106" s="1"/>
  <c r="B7600" i="106"/>
  <c r="J65" i="29"/>
  <c r="B6962" i="106" s="1"/>
  <c r="D6962" i="106" s="1"/>
  <c r="B6951" i="106"/>
  <c r="D6951" i="106" s="1"/>
  <c r="B3161" i="106"/>
  <c r="D3161" i="106" s="1"/>
  <c r="H51" i="4"/>
  <c r="B3170" i="106" s="1"/>
  <c r="D3170" i="106" s="1"/>
  <c r="B1260" i="106"/>
  <c r="D1260" i="106" s="1"/>
  <c r="H127" i="29"/>
  <c r="B1264" i="106" s="1"/>
  <c r="D1264" i="106" s="1"/>
  <c r="B1248" i="106"/>
  <c r="D1248" i="106" s="1"/>
  <c r="K221" i="29"/>
  <c r="B1470" i="106" s="1"/>
  <c r="D1470" i="106" s="1"/>
  <c r="B1406" i="106"/>
  <c r="D1406" i="106" s="1"/>
  <c r="B763" i="106"/>
  <c r="D763" i="106" s="1"/>
  <c r="D33" i="29"/>
  <c r="B778" i="106" s="1"/>
  <c r="D778" i="106" s="1"/>
  <c r="B6985" i="106"/>
  <c r="D6985" i="106" s="1"/>
  <c r="K87" i="29"/>
  <c r="B6986" i="106" s="1"/>
  <c r="D6986" i="106" s="1"/>
  <c r="D17" i="171"/>
  <c r="F173" i="34"/>
  <c r="F148" i="34"/>
  <c r="I350" i="29"/>
  <c r="I352" i="29" s="1"/>
  <c r="J67" i="5"/>
  <c r="B6318" i="106" s="1"/>
  <c r="D6318" i="106" s="1"/>
  <c r="K184" i="5"/>
  <c r="B6016" i="106" s="1"/>
  <c r="D6016" i="106" s="1"/>
  <c r="K18" i="5"/>
  <c r="B5992" i="106" s="1"/>
  <c r="D5992" i="106" s="1"/>
  <c r="K76" i="4"/>
  <c r="B3586" i="106" s="1"/>
  <c r="D3586" i="106" s="1"/>
  <c r="B1983" i="106"/>
  <c r="D1983" i="106" s="1"/>
  <c r="D7247" i="106"/>
  <c r="B7609" i="106"/>
  <c r="L9" i="11"/>
  <c r="B7614" i="106" s="1"/>
  <c r="F141" i="181"/>
  <c r="B7798" i="106" s="1"/>
  <c r="D7798" i="106" s="1"/>
  <c r="A1" i="171"/>
  <c r="B1" i="174"/>
  <c r="B1" i="179"/>
  <c r="B1" i="176"/>
  <c r="B1" i="175"/>
  <c r="B1" i="177"/>
  <c r="F21" i="8"/>
  <c r="H28" i="118"/>
  <c r="J19" i="145"/>
  <c r="D82" i="36" s="1"/>
  <c r="B2" i="176"/>
  <c r="G141" i="181"/>
  <c r="E141" i="181"/>
  <c r="B7797" i="106"/>
  <c r="D7797" i="106" s="1"/>
  <c r="J26" i="12"/>
  <c r="B7742" i="106" s="1"/>
  <c r="D7742" i="106" s="1"/>
  <c r="F19" i="7"/>
  <c r="B1807" i="106" s="1"/>
  <c r="D1807" i="106" s="1"/>
  <c r="K325" i="29"/>
  <c r="B7180" i="106" s="1"/>
  <c r="D7180" i="106" s="1"/>
  <c r="B7175" i="106"/>
  <c r="D7175" i="106" s="1"/>
  <c r="L41" i="3"/>
  <c r="B2917" i="106" s="1"/>
  <c r="D2917" i="106" s="1"/>
  <c r="K12" i="5"/>
  <c r="B5987" i="106" s="1"/>
  <c r="D5987" i="106" s="1"/>
  <c r="B6317" i="106"/>
  <c r="D6317" i="106" s="1"/>
  <c r="B1339" i="106"/>
  <c r="D1339" i="106" s="1"/>
  <c r="C210" i="29"/>
  <c r="B1340" i="106" s="1"/>
  <c r="D1340" i="106" s="1"/>
  <c r="B1503" i="106"/>
  <c r="D1503" i="106" s="1"/>
  <c r="B5425" i="106"/>
  <c r="D5425" i="106" s="1"/>
  <c r="D11" i="7"/>
  <c r="B1768" i="106" s="1"/>
  <c r="D1768" i="106" s="1"/>
  <c r="D330" i="29"/>
  <c r="D342" i="29" s="1"/>
  <c r="B7217" i="106" s="1"/>
  <c r="D7217" i="106" s="1"/>
  <c r="B6353" i="106"/>
  <c r="D6353" i="106" s="1"/>
  <c r="J121" i="5"/>
  <c r="B6357" i="106" s="1"/>
  <c r="D6357" i="106" s="1"/>
  <c r="D76" i="36"/>
  <c r="J172" i="5"/>
  <c r="B6373" i="106"/>
  <c r="D6373" i="106" s="1"/>
  <c r="B6877" i="106"/>
  <c r="D6877" i="106" s="1"/>
  <c r="F39" i="34"/>
  <c r="I41" i="3"/>
  <c r="B2913" i="106" s="1"/>
  <c r="D2913" i="106" s="1"/>
  <c r="J13" i="3"/>
  <c r="B6124" i="106" s="1"/>
  <c r="D6124" i="106" s="1"/>
  <c r="J108" i="5"/>
  <c r="B6351" i="106" s="1"/>
  <c r="D6351" i="106" s="1"/>
  <c r="K44" i="4"/>
  <c r="B3584" i="106" s="1"/>
  <c r="D3584" i="106" s="1"/>
  <c r="G330" i="29"/>
  <c r="B7203" i="106" s="1"/>
  <c r="D7203" i="106" s="1"/>
  <c r="J129" i="29"/>
  <c r="J151" i="29" s="1"/>
  <c r="B7052" i="106" s="1"/>
  <c r="D7052" i="106" s="1"/>
  <c r="B5063" i="106"/>
  <c r="D5063" i="106" s="1"/>
  <c r="B14" i="7"/>
  <c r="D14" i="7" s="1"/>
  <c r="B1770" i="106" s="1"/>
  <c r="D1770" i="106" s="1"/>
  <c r="B6801" i="106"/>
  <c r="D6801" i="106" s="1"/>
  <c r="F157" i="34"/>
  <c r="B6905" i="106"/>
  <c r="D6905" i="106" s="1"/>
  <c r="J42" i="29"/>
  <c r="D57" i="29"/>
  <c r="B793" i="106"/>
  <c r="D793" i="106" s="1"/>
  <c r="L102" i="29"/>
  <c r="K138" i="29"/>
  <c r="B2094" i="106" s="1"/>
  <c r="D2094" i="106" s="1"/>
  <c r="B7795" i="106"/>
  <c r="D7795" i="106" s="1"/>
  <c r="B4318" i="106"/>
  <c r="D4318" i="106" s="1"/>
  <c r="F123" i="34"/>
  <c r="B6645" i="106"/>
  <c r="D6645" i="106" s="1"/>
  <c r="F140" i="34"/>
  <c r="B7768" i="106"/>
  <c r="D7768" i="106" s="1"/>
  <c r="F163" i="34"/>
  <c r="K192" i="29"/>
  <c r="B3011" i="106" s="1"/>
  <c r="D3011" i="106" s="1"/>
  <c r="B2993" i="106"/>
  <c r="D2993" i="106" s="1"/>
  <c r="K207" i="29"/>
  <c r="B7070" i="106" s="1"/>
  <c r="D7070" i="106" s="1"/>
  <c r="B7069" i="106"/>
  <c r="D7069" i="106" s="1"/>
  <c r="G44" i="4"/>
  <c r="B6294" i="106"/>
  <c r="D6294" i="106" s="1"/>
  <c r="D73" i="36"/>
  <c r="B6358" i="106"/>
  <c r="D6358" i="106" s="1"/>
  <c r="G140" i="5"/>
  <c r="B5752" i="106" s="1"/>
  <c r="D5752" i="106" s="1"/>
  <c r="B6654" i="106"/>
  <c r="D6654" i="106" s="1"/>
  <c r="F141" i="34"/>
  <c r="B6843" i="106"/>
  <c r="D6843" i="106" s="1"/>
  <c r="F164" i="34"/>
  <c r="D270" i="29"/>
  <c r="B1436" i="106" s="1"/>
  <c r="D1436" i="106" s="1"/>
  <c r="B1428" i="106"/>
  <c r="D1428" i="106" s="1"/>
  <c r="K263" i="29"/>
  <c r="K278" i="29"/>
  <c r="B1509" i="106" s="1"/>
  <c r="D1509" i="106" s="1"/>
  <c r="B1445" i="106"/>
  <c r="D1445" i="106" s="1"/>
  <c r="B1552" i="106"/>
  <c r="D1552" i="106" s="1"/>
  <c r="K302" i="29"/>
  <c r="B1558" i="106" s="1"/>
  <c r="D1558" i="106" s="1"/>
  <c r="B6141" i="106"/>
  <c r="D6141" i="106" s="1"/>
  <c r="K34" i="3"/>
  <c r="B6000" i="106"/>
  <c r="D6000" i="106" s="1"/>
  <c r="K121" i="5"/>
  <c r="B6006" i="106" s="1"/>
  <c r="D6006" i="106" s="1"/>
  <c r="D75" i="36"/>
  <c r="B2435" i="106"/>
  <c r="D2435" i="106" s="1"/>
  <c r="B6240" i="106"/>
  <c r="D6240" i="106" s="1"/>
  <c r="H19" i="118"/>
  <c r="H14" i="118"/>
  <c r="B4415" i="106"/>
  <c r="D4415" i="106" s="1"/>
  <c r="F166" i="34"/>
  <c r="B6849" i="106"/>
  <c r="D6849" i="106" s="1"/>
  <c r="I33" i="29"/>
  <c r="B6906" i="106"/>
  <c r="D6906" i="106" s="1"/>
  <c r="I42" i="29"/>
  <c r="K85" i="29"/>
  <c r="B6982" i="106" s="1"/>
  <c r="D6982" i="106" s="1"/>
  <c r="B6981" i="106"/>
  <c r="D6981" i="106" s="1"/>
  <c r="B7676" i="106"/>
  <c r="D7676" i="106" s="1"/>
  <c r="E40" i="4"/>
  <c r="B6288" i="106" s="1"/>
  <c r="D6288" i="106" s="1"/>
  <c r="D154" i="5"/>
  <c r="B5394" i="106" s="1"/>
  <c r="D5394" i="106" s="1"/>
  <c r="B5393" i="106"/>
  <c r="D5393" i="106" s="1"/>
  <c r="B6627" i="106"/>
  <c r="D6627" i="106" s="1"/>
  <c r="F138" i="34"/>
  <c r="B1251" i="106"/>
  <c r="D1251" i="106" s="1"/>
  <c r="G127" i="29"/>
  <c r="B1256" i="106" s="1"/>
  <c r="D1256" i="106" s="1"/>
  <c r="E172" i="5"/>
  <c r="B6390" i="106"/>
  <c r="D6390" i="106" s="1"/>
  <c r="F76" i="4"/>
  <c r="B3254" i="106" s="1"/>
  <c r="D3254" i="106" s="1"/>
  <c r="B5024" i="106"/>
  <c r="D5024" i="106" s="1"/>
  <c r="B6314" i="106"/>
  <c r="D6314" i="106" s="1"/>
  <c r="F90" i="34"/>
  <c r="F121" i="5"/>
  <c r="B5599" i="106" s="1"/>
  <c r="D5599" i="106" s="1"/>
  <c r="B4877" i="106"/>
  <c r="D4877" i="106" s="1"/>
  <c r="K188" i="29"/>
  <c r="B3007" i="106" s="1"/>
  <c r="D3007" i="106" s="1"/>
  <c r="H194" i="29"/>
  <c r="B2995" i="106"/>
  <c r="D2995" i="106" s="1"/>
  <c r="G114" i="5"/>
  <c r="B5738" i="106"/>
  <c r="D5738" i="106" s="1"/>
  <c r="B5779" i="106"/>
  <c r="D5779" i="106" s="1"/>
  <c r="G178" i="5"/>
  <c r="B3425" i="106"/>
  <c r="D3425" i="106" s="1"/>
  <c r="D39" i="36"/>
  <c r="K301" i="29"/>
  <c r="H303" i="29"/>
  <c r="B1549" i="106"/>
  <c r="D1549" i="106" s="1"/>
  <c r="H310" i="29"/>
  <c r="B7115" i="106" s="1"/>
  <c r="D7115" i="106" s="1"/>
  <c r="B7111" i="106"/>
  <c r="D7111" i="106" s="1"/>
  <c r="K308" i="29"/>
  <c r="B2887" i="106"/>
  <c r="D2887" i="106" s="1"/>
  <c r="I13" i="3"/>
  <c r="B2888" i="106" s="1"/>
  <c r="D2888" i="106" s="1"/>
  <c r="I18" i="5"/>
  <c r="B5920" i="106"/>
  <c r="D5920" i="106" s="1"/>
  <c r="L13" i="3"/>
  <c r="B2895" i="106" s="1"/>
  <c r="D2895" i="106" s="1"/>
  <c r="B6108" i="106"/>
  <c r="D6108" i="106" s="1"/>
  <c r="J350" i="29"/>
  <c r="B7166" i="106"/>
  <c r="D7166" i="106" s="1"/>
  <c r="F330" i="29"/>
  <c r="B7140" i="106"/>
  <c r="D7140" i="106" s="1"/>
  <c r="K321" i="29"/>
  <c r="B7144" i="106" s="1"/>
  <c r="D7144" i="106" s="1"/>
  <c r="F100" i="34"/>
  <c r="B5463" i="106"/>
  <c r="D5463" i="106" s="1"/>
  <c r="F133" i="34"/>
  <c r="K361" i="29"/>
  <c r="B7239" i="106" s="1"/>
  <c r="D7239" i="106" s="1"/>
  <c r="B7238" i="106"/>
  <c r="D7238" i="106" s="1"/>
  <c r="B6374" i="106"/>
  <c r="D6374" i="106" s="1"/>
  <c r="K172" i="5"/>
  <c r="B5000" i="106" s="1"/>
  <c r="D5000" i="106" s="1"/>
  <c r="B6304" i="106"/>
  <c r="D6304" i="106" s="1"/>
  <c r="J18" i="5"/>
  <c r="B6306" i="106" s="1"/>
  <c r="D6306" i="106" s="1"/>
  <c r="G259" i="5"/>
  <c r="B6837" i="106" s="1"/>
  <c r="D6837" i="106" s="1"/>
  <c r="G216" i="5"/>
  <c r="B4414" i="106" s="1"/>
  <c r="D4414" i="106" s="1"/>
  <c r="F158" i="34"/>
  <c r="B7665" i="106"/>
  <c r="D7665" i="106" s="1"/>
  <c r="B5844" i="106"/>
  <c r="D5844" i="106" s="1"/>
  <c r="B6328" i="106"/>
  <c r="D6328" i="106" s="1"/>
  <c r="K108" i="5"/>
  <c r="B5999" i="106" s="1"/>
  <c r="D5999" i="106" s="1"/>
  <c r="B323" i="106"/>
  <c r="D323" i="106" s="1"/>
  <c r="D68" i="36"/>
  <c r="H41" i="4"/>
  <c r="B6250" i="106"/>
  <c r="D6250" i="106" s="1"/>
  <c r="F150" i="34"/>
  <c r="B6737" i="106"/>
  <c r="D6737" i="106" s="1"/>
  <c r="B6845" i="106"/>
  <c r="D6845" i="106" s="1"/>
  <c r="J33" i="29"/>
  <c r="B6903" i="106" s="1"/>
  <c r="D6903" i="106" s="1"/>
  <c r="B728" i="106"/>
  <c r="D728" i="106" s="1"/>
  <c r="C47" i="29"/>
  <c r="B731" i="106" s="1"/>
  <c r="D731" i="106" s="1"/>
  <c r="K82" i="29"/>
  <c r="B2977" i="106" s="1"/>
  <c r="D2977" i="106" s="1"/>
  <c r="B2959" i="106"/>
  <c r="D2959" i="106" s="1"/>
  <c r="H110" i="29"/>
  <c r="K106" i="29"/>
  <c r="B1147" i="106" s="1"/>
  <c r="D1147" i="106" s="1"/>
  <c r="B1049" i="106"/>
  <c r="D1049" i="106" s="1"/>
  <c r="K282" i="29"/>
  <c r="D285" i="29"/>
  <c r="B3722" i="106" s="1"/>
  <c r="D3722" i="106" s="1"/>
  <c r="B7783" i="106"/>
  <c r="D7783" i="106" s="1"/>
  <c r="B2758" i="106"/>
  <c r="D2758" i="106" s="1"/>
  <c r="D72" i="36"/>
  <c r="B6691" i="106"/>
  <c r="D6691" i="106" s="1"/>
  <c r="F146" i="34"/>
  <c r="B4190" i="106"/>
  <c r="D4190" i="106" s="1"/>
  <c r="F171" i="34"/>
  <c r="K135" i="29"/>
  <c r="B2987" i="106" s="1"/>
  <c r="D2987" i="106" s="1"/>
  <c r="H137" i="29"/>
  <c r="E108" i="5"/>
  <c r="B5526" i="106" s="1"/>
  <c r="D5526" i="106" s="1"/>
  <c r="B5522" i="106"/>
  <c r="D5522" i="106" s="1"/>
  <c r="H160" i="29"/>
  <c r="B7777" i="106"/>
  <c r="D7777" i="106" s="1"/>
  <c r="K157" i="29"/>
  <c r="B1312" i="106"/>
  <c r="D1312" i="106" s="1"/>
  <c r="K169" i="29"/>
  <c r="B1326" i="106" s="1"/>
  <c r="D1326" i="106" s="1"/>
  <c r="B5734" i="106"/>
  <c r="D5734" i="106" s="1"/>
  <c r="G108" i="5"/>
  <c r="B5737" i="106" s="1"/>
  <c r="D5737" i="106" s="1"/>
  <c r="B6716" i="106"/>
  <c r="D6716" i="106" s="1"/>
  <c r="F147" i="34"/>
  <c r="K220" i="29"/>
  <c r="D229" i="29"/>
  <c r="B1410" i="106" s="1"/>
  <c r="D1410" i="106" s="1"/>
  <c r="B7077" i="106"/>
  <c r="D7077" i="106" s="1"/>
  <c r="B4328" i="106"/>
  <c r="D4328" i="106" s="1"/>
  <c r="H172" i="5"/>
  <c r="B5899" i="106" s="1"/>
  <c r="D5899" i="106" s="1"/>
  <c r="B6619" i="106"/>
  <c r="D6619" i="106" s="1"/>
  <c r="H259" i="5"/>
  <c r="H273" i="5" s="1"/>
  <c r="B4441" i="106" s="1"/>
  <c r="D4441" i="106" s="1"/>
  <c r="M23" i="3"/>
  <c r="B275" i="106"/>
  <c r="D275" i="106" s="1"/>
  <c r="H362" i="29"/>
  <c r="B3658" i="106" s="1"/>
  <c r="D3658" i="106" s="1"/>
  <c r="B3657" i="106"/>
  <c r="D3657" i="106" s="1"/>
  <c r="K360" i="29"/>
  <c r="B7158" i="106"/>
  <c r="D7158" i="106" s="1"/>
  <c r="K323" i="29"/>
  <c r="B7162" i="106" s="1"/>
  <c r="D7162" i="106" s="1"/>
  <c r="B6402" i="106"/>
  <c r="D6402" i="106" s="1"/>
  <c r="C191" i="5"/>
  <c r="B4375" i="106"/>
  <c r="D4375" i="106" s="1"/>
  <c r="K27" i="29"/>
  <c r="B6890" i="106"/>
  <c r="D6890" i="106" s="1"/>
  <c r="H33" i="29"/>
  <c r="B1010" i="106" s="1"/>
  <c r="D1010" i="106" s="1"/>
  <c r="K94" i="29"/>
  <c r="K100" i="29" s="1"/>
  <c r="B7013" i="106" s="1"/>
  <c r="D7013" i="106" s="1"/>
  <c r="H100" i="29"/>
  <c r="B7012" i="106" s="1"/>
  <c r="D7012" i="106" s="1"/>
  <c r="B6998" i="106"/>
  <c r="D6998" i="106" s="1"/>
  <c r="K148" i="29"/>
  <c r="B7050" i="106" s="1"/>
  <c r="D7050" i="106" s="1"/>
  <c r="B7049" i="106"/>
  <c r="D7049" i="106" s="1"/>
  <c r="B6312" i="106"/>
  <c r="D6312" i="106" s="1"/>
  <c r="F87" i="34"/>
  <c r="B5847" i="106"/>
  <c r="D5847" i="106" s="1"/>
  <c r="F136" i="34"/>
  <c r="B6781" i="106"/>
  <c r="D6781" i="106" s="1"/>
  <c r="F154" i="34"/>
  <c r="B3389" i="106"/>
  <c r="D3389" i="106" s="1"/>
  <c r="K228" i="29"/>
  <c r="B3392" i="106" s="1"/>
  <c r="D3392" i="106" s="1"/>
  <c r="K251" i="29"/>
  <c r="B7088" i="106" s="1"/>
  <c r="D7088" i="106" s="1"/>
  <c r="B7087" i="106"/>
  <c r="D7087" i="106" s="1"/>
  <c r="D257" i="29"/>
  <c r="B1424" i="106" s="1"/>
  <c r="D1424" i="106" s="1"/>
  <c r="B6325" i="106"/>
  <c r="D6325" i="106" s="1"/>
  <c r="H108" i="5"/>
  <c r="B5886" i="106" s="1"/>
  <c r="D5886" i="106" s="1"/>
  <c r="H340" i="29"/>
  <c r="B7214" i="106" s="1"/>
  <c r="D7214" i="106" s="1"/>
  <c r="B7210" i="106"/>
  <c r="D7210" i="106" s="1"/>
  <c r="K338" i="29"/>
  <c r="J330" i="29"/>
  <c r="F132" i="34"/>
  <c r="B5988" i="106"/>
  <c r="D5988" i="106" s="1"/>
  <c r="K320" i="29"/>
  <c r="B7135" i="106" s="1"/>
  <c r="D7135" i="106" s="1"/>
  <c r="B3632" i="106"/>
  <c r="D3632" i="106" s="1"/>
  <c r="K349" i="29"/>
  <c r="B3669" i="106" s="1"/>
  <c r="D3669" i="106" s="1"/>
  <c r="B3638" i="106"/>
  <c r="D3638" i="106" s="1"/>
  <c r="F350" i="29"/>
  <c r="J178" i="5"/>
  <c r="B6398" i="106"/>
  <c r="D6398" i="106" s="1"/>
  <c r="B1751" i="106"/>
  <c r="D1751" i="106" s="1"/>
  <c r="D9" i="7"/>
  <c r="B1767" i="106" s="1"/>
  <c r="D1767" i="106" s="1"/>
  <c r="F122" i="34"/>
  <c r="D71" i="36"/>
  <c r="B6396" i="106"/>
  <c r="D6396" i="106" s="1"/>
  <c r="B4792" i="106"/>
  <c r="D4792" i="106" s="1"/>
  <c r="F125" i="34"/>
  <c r="B6622" i="106"/>
  <c r="D6622" i="106" s="1"/>
  <c r="F137" i="34"/>
  <c r="B4852" i="106"/>
  <c r="D4852" i="106" s="1"/>
  <c r="F174" i="34"/>
  <c r="B1022" i="106"/>
  <c r="D1022" i="106" s="1"/>
  <c r="H53" i="29"/>
  <c r="B1024" i="106" s="1"/>
  <c r="D1024" i="106" s="1"/>
  <c r="B804" i="106"/>
  <c r="D804" i="106" s="1"/>
  <c r="D72" i="29"/>
  <c r="B811" i="106" s="1"/>
  <c r="D811" i="106" s="1"/>
  <c r="E84" i="29"/>
  <c r="K78" i="29"/>
  <c r="B2973" i="106" s="1"/>
  <c r="D2973" i="106" s="1"/>
  <c r="B2949" i="106"/>
  <c r="D2949" i="106" s="1"/>
  <c r="B5353" i="106"/>
  <c r="D5353" i="106" s="1"/>
  <c r="F103" i="34"/>
  <c r="E13" i="3"/>
  <c r="B126" i="106"/>
  <c r="D126" i="106" s="1"/>
  <c r="B5512" i="106"/>
  <c r="D5512" i="106" s="1"/>
  <c r="E12" i="5"/>
  <c r="B5513" i="106" s="1"/>
  <c r="D5513" i="106" s="1"/>
  <c r="B18" i="7"/>
  <c r="F18" i="5"/>
  <c r="B5562" i="106" s="1"/>
  <c r="D5562" i="106" s="1"/>
  <c r="B5558" i="106"/>
  <c r="D5558" i="106" s="1"/>
  <c r="F28" i="34"/>
  <c r="B6315" i="106"/>
  <c r="D6315" i="106" s="1"/>
  <c r="B5625" i="106"/>
  <c r="D5625" i="106" s="1"/>
  <c r="F114" i="34"/>
  <c r="F191" i="5"/>
  <c r="B4397" i="106" s="1"/>
  <c r="D4397" i="106" s="1"/>
  <c r="B4377" i="106"/>
  <c r="D4377" i="106" s="1"/>
  <c r="B6772" i="106"/>
  <c r="D6772" i="106" s="1"/>
  <c r="F153" i="34"/>
  <c r="B4360" i="106"/>
  <c r="D4360" i="106" s="1"/>
  <c r="F172" i="34"/>
  <c r="H184" i="29"/>
  <c r="B4086" i="106"/>
  <c r="D4086" i="106" s="1"/>
  <c r="B5722" i="106"/>
  <c r="D5722" i="106" s="1"/>
  <c r="G12" i="5"/>
  <c r="B5725" i="106" s="1"/>
  <c r="D5725" i="106" s="1"/>
  <c r="B4353" i="106"/>
  <c r="D4353" i="106" s="1"/>
  <c r="F109" i="34"/>
  <c r="B5791" i="106"/>
  <c r="D5791" i="106" s="1"/>
  <c r="G211" i="5"/>
  <c r="D243" i="29"/>
  <c r="B1421" i="106" s="1"/>
  <c r="D1421" i="106" s="1"/>
  <c r="K241" i="29"/>
  <c r="B1419" i="106"/>
  <c r="D1419" i="106" s="1"/>
  <c r="B2843" i="106"/>
  <c r="D2843" i="106" s="1"/>
  <c r="K290" i="29"/>
  <c r="H293" i="29"/>
  <c r="H121" i="5"/>
  <c r="B5887" i="106"/>
  <c r="D5887" i="106" s="1"/>
  <c r="B6234" i="106"/>
  <c r="D6234" i="106" s="1"/>
  <c r="J44" i="4"/>
  <c r="B212" i="106"/>
  <c r="D212" i="106" s="1"/>
  <c r="H12" i="5"/>
  <c r="E350" i="29"/>
  <c r="K319" i="29"/>
  <c r="B7126" i="106" s="1"/>
  <c r="D7126" i="106" s="1"/>
  <c r="H330" i="29"/>
  <c r="B7123" i="106"/>
  <c r="D7123" i="106" s="1"/>
  <c r="B5103" i="106"/>
  <c r="D5103" i="106" s="1"/>
  <c r="F96" i="34"/>
  <c r="C121" i="5"/>
  <c r="B5132" i="106" s="1"/>
  <c r="D5132" i="106" s="1"/>
  <c r="B5126" i="106"/>
  <c r="D5126" i="106" s="1"/>
  <c r="B5199" i="106"/>
  <c r="D5199" i="106" s="1"/>
  <c r="F115" i="34"/>
  <c r="F145" i="34"/>
  <c r="B6682" i="106"/>
  <c r="D6682" i="106" s="1"/>
  <c r="I65" i="29"/>
  <c r="B6961" i="106" s="1"/>
  <c r="D6961" i="106" s="1"/>
  <c r="B6950" i="106"/>
  <c r="D6950" i="106" s="1"/>
  <c r="K77" i="4"/>
  <c r="B3587" i="106" s="1"/>
  <c r="D3587" i="106" s="1"/>
  <c r="K324" i="29"/>
  <c r="B7171" i="106" s="1"/>
  <c r="D7171" i="106" s="1"/>
  <c r="B7163" i="106"/>
  <c r="D7163" i="106" s="1"/>
  <c r="C330" i="29"/>
  <c r="L350" i="29"/>
  <c r="L352" i="29" s="1"/>
  <c r="K328" i="29"/>
  <c r="B7696" i="106" s="1"/>
  <c r="D7696" i="106" s="1"/>
  <c r="L330" i="29"/>
  <c r="L342" i="29" s="1"/>
  <c r="D7" i="7"/>
  <c r="B1763" i="106" s="1"/>
  <c r="D1763" i="106" s="1"/>
  <c r="B1747" i="106"/>
  <c r="D1747" i="106" s="1"/>
  <c r="B7226" i="106"/>
  <c r="D7226" i="106" s="1"/>
  <c r="K326" i="29"/>
  <c r="B7189" i="106" s="1"/>
  <c r="D7189" i="106" s="1"/>
  <c r="D6" i="7"/>
  <c r="B1762" i="106" s="1"/>
  <c r="D1762" i="106" s="1"/>
  <c r="B1746" i="106"/>
  <c r="D1746" i="106" s="1"/>
  <c r="B1233" i="106"/>
  <c r="D1233" i="106" s="1"/>
  <c r="D151" i="29"/>
  <c r="B1234" i="106" s="1"/>
  <c r="D1234" i="106" s="1"/>
  <c r="K348" i="29"/>
  <c r="B3668" i="106" s="1"/>
  <c r="D3668" i="106" s="1"/>
  <c r="D4" i="7"/>
  <c r="B1760" i="106" s="1"/>
  <c r="D1760" i="106" s="1"/>
  <c r="K351" i="29"/>
  <c r="B3671" i="106" s="1"/>
  <c r="D3671" i="106" s="1"/>
  <c r="K13" i="3"/>
  <c r="B5163" i="106"/>
  <c r="D5163" i="106" s="1"/>
  <c r="C144" i="5"/>
  <c r="C154" i="5"/>
  <c r="B5177" i="106"/>
  <c r="D5177" i="106" s="1"/>
  <c r="F117" i="34"/>
  <c r="B6382" i="106"/>
  <c r="D6382" i="106" s="1"/>
  <c r="B4944" i="106"/>
  <c r="D4944" i="106" s="1"/>
  <c r="C178" i="5"/>
  <c r="B5225" i="106" s="1"/>
  <c r="D5225" i="106" s="1"/>
  <c r="F159" i="34"/>
  <c r="B6817" i="106"/>
  <c r="D6817" i="106" s="1"/>
  <c r="K21" i="29"/>
  <c r="B6878" i="106"/>
  <c r="D6878" i="106" s="1"/>
  <c r="K29" i="29"/>
  <c r="B6894" i="106"/>
  <c r="D6894" i="106" s="1"/>
  <c r="E42" i="29"/>
  <c r="B837" i="106"/>
  <c r="D837" i="106" s="1"/>
  <c r="B722" i="106"/>
  <c r="D722" i="106" s="1"/>
  <c r="C42" i="29"/>
  <c r="F47" i="29"/>
  <c r="B905" i="106" s="1"/>
  <c r="D905" i="106" s="1"/>
  <c r="B902" i="106"/>
  <c r="D902" i="106" s="1"/>
  <c r="B845" i="106"/>
  <c r="D845" i="106" s="1"/>
  <c r="E47" i="29"/>
  <c r="B847" i="106" s="1"/>
  <c r="D847" i="106" s="1"/>
  <c r="B909" i="106"/>
  <c r="D909" i="106" s="1"/>
  <c r="F57" i="29"/>
  <c r="B911" i="106" s="1"/>
  <c r="D911" i="106" s="1"/>
  <c r="B738" i="106"/>
  <c r="D738" i="106" s="1"/>
  <c r="C65" i="29"/>
  <c r="B745" i="106" s="1"/>
  <c r="D745" i="106" s="1"/>
  <c r="B920" i="106"/>
  <c r="D920" i="106" s="1"/>
  <c r="F72" i="29"/>
  <c r="B927" i="106" s="1"/>
  <c r="D927" i="106" s="1"/>
  <c r="B7793" i="106"/>
  <c r="D7793" i="106" s="1"/>
  <c r="K355" i="29"/>
  <c r="D67" i="5"/>
  <c r="B5342" i="106" s="1"/>
  <c r="D5342" i="106" s="1"/>
  <c r="B5340" i="106"/>
  <c r="D5340" i="106" s="1"/>
  <c r="D108" i="5"/>
  <c r="B5355" i="106" s="1"/>
  <c r="D5355" i="106" s="1"/>
  <c r="D178" i="5"/>
  <c r="B5423" i="106" s="1"/>
  <c r="D5423" i="106" s="1"/>
  <c r="B4945" i="106"/>
  <c r="D4945" i="106" s="1"/>
  <c r="D216" i="5"/>
  <c r="B5440" i="106"/>
  <c r="D5440" i="106" s="1"/>
  <c r="K171" i="29"/>
  <c r="B1330" i="106" s="1"/>
  <c r="D1330" i="106" s="1"/>
  <c r="E172" i="29"/>
  <c r="B1307" i="106"/>
  <c r="D1307" i="106" s="1"/>
  <c r="K189" i="29"/>
  <c r="B3008" i="106" s="1"/>
  <c r="D3008" i="106" s="1"/>
  <c r="B2990" i="106"/>
  <c r="D2990" i="106" s="1"/>
  <c r="K193" i="29"/>
  <c r="B3012" i="106" s="1"/>
  <c r="D3012" i="106" s="1"/>
  <c r="B2994" i="106"/>
  <c r="D2994" i="106" s="1"/>
  <c r="K199" i="29"/>
  <c r="B1383" i="106" s="1"/>
  <c r="D1383" i="106" s="1"/>
  <c r="B1371" i="106"/>
  <c r="D1371" i="106" s="1"/>
  <c r="K222" i="29"/>
  <c r="B1471" i="106" s="1"/>
  <c r="D1471" i="106" s="1"/>
  <c r="B1407" i="106"/>
  <c r="D1407" i="106" s="1"/>
  <c r="K233" i="29"/>
  <c r="B1412" i="106"/>
  <c r="D1412" i="106" s="1"/>
  <c r="D238" i="29"/>
  <c r="K283" i="29"/>
  <c r="B3723" i="106" s="1"/>
  <c r="D3723" i="106" s="1"/>
  <c r="B3721" i="106"/>
  <c r="D3721" i="106" s="1"/>
  <c r="K292" i="29"/>
  <c r="B1514" i="106" s="1"/>
  <c r="D1514" i="106" s="1"/>
  <c r="B1451" i="106"/>
  <c r="D1451" i="106" s="1"/>
  <c r="I172" i="5"/>
  <c r="B4215" i="106"/>
  <c r="D4215" i="106" s="1"/>
  <c r="B5350" i="106"/>
  <c r="D5350" i="106" s="1"/>
  <c r="B7002" i="106"/>
  <c r="D7002" i="106" s="1"/>
  <c r="B4201" i="106"/>
  <c r="D4201" i="106" s="1"/>
  <c r="E194" i="29"/>
  <c r="H168" i="29"/>
  <c r="K79" i="29"/>
  <c r="B2974" i="106" s="1"/>
  <c r="D2974" i="106" s="1"/>
  <c r="B5368" i="106"/>
  <c r="D5368" i="106" s="1"/>
  <c r="B3698" i="106"/>
  <c r="D3698" i="106" s="1"/>
  <c r="K63" i="29"/>
  <c r="B4446" i="106"/>
  <c r="D4446" i="106" s="1"/>
  <c r="B2960" i="106"/>
  <c r="D2960" i="106" s="1"/>
  <c r="C13" i="3"/>
  <c r="B77" i="106" s="1"/>
  <c r="D77" i="106" s="1"/>
  <c r="C44" i="4"/>
  <c r="C76" i="4"/>
  <c r="B3231" i="106" s="1"/>
  <c r="D3231" i="106" s="1"/>
  <c r="E38" i="4"/>
  <c r="B6286" i="106" s="1"/>
  <c r="D6286" i="106" s="1"/>
  <c r="C12" i="5"/>
  <c r="C40" i="5"/>
  <c r="B5087" i="106" s="1"/>
  <c r="D5087" i="106" s="1"/>
  <c r="C75" i="5"/>
  <c r="C93" i="5"/>
  <c r="B5112" i="106" s="1"/>
  <c r="D5112" i="106" s="1"/>
  <c r="C108" i="5"/>
  <c r="B5120" i="106" s="1"/>
  <c r="D5120" i="106" s="1"/>
  <c r="C131" i="5"/>
  <c r="C140" i="5"/>
  <c r="C201" i="5"/>
  <c r="C211" i="5"/>
  <c r="B5260" i="106" s="1"/>
  <c r="D5260" i="106" s="1"/>
  <c r="C224" i="5"/>
  <c r="B5286" i="106" s="1"/>
  <c r="D5286" i="106" s="1"/>
  <c r="C259" i="5"/>
  <c r="B6833" i="106" s="1"/>
  <c r="D6833" i="106" s="1"/>
  <c r="K7" i="29"/>
  <c r="K8" i="29"/>
  <c r="B3380" i="106" s="1"/>
  <c r="D3380" i="106" s="1"/>
  <c r="K9" i="29"/>
  <c r="K11" i="29"/>
  <c r="K17" i="29"/>
  <c r="B6871" i="106" s="1"/>
  <c r="D6871" i="106" s="1"/>
  <c r="K44" i="29"/>
  <c r="K45" i="29"/>
  <c r="B1117" i="106" s="1"/>
  <c r="D1117" i="106" s="1"/>
  <c r="K46" i="29"/>
  <c r="B1118" i="106" s="1"/>
  <c r="D1118" i="106" s="1"/>
  <c r="K51" i="29"/>
  <c r="K52" i="29"/>
  <c r="B6940" i="106" s="1"/>
  <c r="D6940" i="106" s="1"/>
  <c r="K55" i="29"/>
  <c r="K56" i="29"/>
  <c r="K67" i="29"/>
  <c r="K68" i="29"/>
  <c r="K69" i="29"/>
  <c r="K70" i="29"/>
  <c r="K71" i="29"/>
  <c r="H92" i="29"/>
  <c r="D34" i="3"/>
  <c r="E39" i="4"/>
  <c r="B6287" i="106" s="1"/>
  <c r="D6287" i="106" s="1"/>
  <c r="D18" i="5"/>
  <c r="B5339" i="106" s="1"/>
  <c r="D5339" i="106" s="1"/>
  <c r="D82" i="5"/>
  <c r="D121" i="5"/>
  <c r="D140" i="5"/>
  <c r="D191" i="5"/>
  <c r="D211" i="5"/>
  <c r="B5444" i="106" s="1"/>
  <c r="D5444" i="106" s="1"/>
  <c r="D224" i="5"/>
  <c r="B5470" i="106" s="1"/>
  <c r="D5470" i="106" s="1"/>
  <c r="D259" i="5"/>
  <c r="B6834" i="106" s="1"/>
  <c r="D6834" i="106" s="1"/>
  <c r="K120" i="29"/>
  <c r="B4080" i="106" s="1"/>
  <c r="D4080" i="106" s="1"/>
  <c r="K122" i="29"/>
  <c r="K123" i="29"/>
  <c r="B1275" i="106" s="1"/>
  <c r="D1275" i="106" s="1"/>
  <c r="K125" i="29"/>
  <c r="B3488" i="106" s="1"/>
  <c r="D3488" i="106" s="1"/>
  <c r="K128" i="29"/>
  <c r="B1280" i="106" s="1"/>
  <c r="D1280" i="106" s="1"/>
  <c r="K130" i="29"/>
  <c r="L129" i="29"/>
  <c r="L149" i="29"/>
  <c r="E34" i="3"/>
  <c r="B139" i="106" s="1"/>
  <c r="D139" i="106" s="1"/>
  <c r="D12" i="5"/>
  <c r="B5334" i="106" s="1"/>
  <c r="D5334" i="106" s="1"/>
  <c r="F13" i="3"/>
  <c r="B157" i="106" s="1"/>
  <c r="D157" i="106" s="1"/>
  <c r="F34" i="3"/>
  <c r="B169" i="106" s="1"/>
  <c r="D169" i="106" s="1"/>
  <c r="F63" i="5"/>
  <c r="B5579" i="106" s="1"/>
  <c r="D5579" i="106" s="1"/>
  <c r="F108" i="5"/>
  <c r="B5587" i="106" s="1"/>
  <c r="D5587" i="106" s="1"/>
  <c r="F131" i="5"/>
  <c r="F211" i="5"/>
  <c r="B5677" i="106" s="1"/>
  <c r="D5677" i="106" s="1"/>
  <c r="F224" i="5"/>
  <c r="B5703" i="106" s="1"/>
  <c r="D5703" i="106" s="1"/>
  <c r="F259" i="5"/>
  <c r="B6836" i="106" s="1"/>
  <c r="D6836" i="106" s="1"/>
  <c r="K180" i="29"/>
  <c r="K182" i="29"/>
  <c r="B1377" i="106" s="1"/>
  <c r="D1377" i="106" s="1"/>
  <c r="K183" i="29"/>
  <c r="B1380" i="106" s="1"/>
  <c r="D1380" i="106" s="1"/>
  <c r="K185" i="29"/>
  <c r="G34" i="3"/>
  <c r="B188" i="106" s="1"/>
  <c r="D188" i="106" s="1"/>
  <c r="H13" i="3"/>
  <c r="B203" i="106" s="1"/>
  <c r="D203" i="106" s="1"/>
  <c r="H34" i="3"/>
  <c r="B211" i="106" s="1"/>
  <c r="D211" i="106" s="1"/>
  <c r="I44" i="4"/>
  <c r="B3317" i="106" s="1"/>
  <c r="D3317" i="106" s="1"/>
  <c r="I108" i="5"/>
  <c r="B5930" i="106" s="1"/>
  <c r="D5930" i="106" s="1"/>
  <c r="B6217" i="106"/>
  <c r="D6217" i="106" s="1"/>
  <c r="D12" i="7"/>
  <c r="B1769" i="106" s="1"/>
  <c r="D1769" i="106" s="1"/>
  <c r="B1753" i="106"/>
  <c r="D1753" i="106" s="1"/>
  <c r="B7703" i="106"/>
  <c r="D7703" i="106" s="1"/>
  <c r="K329" i="29"/>
  <c r="B7705" i="106" s="1"/>
  <c r="D7705" i="106" s="1"/>
  <c r="I330" i="29"/>
  <c r="B140" i="106"/>
  <c r="D140" i="106" s="1"/>
  <c r="B5994" i="106"/>
  <c r="D5994" i="106" s="1"/>
  <c r="K67" i="5"/>
  <c r="B5995" i="106" s="1"/>
  <c r="D5995" i="106" s="1"/>
  <c r="B6301" i="106"/>
  <c r="D6301" i="106" s="1"/>
  <c r="B6140" i="106"/>
  <c r="D6140" i="106" s="1"/>
  <c r="J34" i="3"/>
  <c r="E274" i="5"/>
  <c r="B7747" i="106"/>
  <c r="D7747" i="106" s="1"/>
  <c r="B3652" i="106"/>
  <c r="D3652" i="106" s="1"/>
  <c r="K327" i="29"/>
  <c r="B7198" i="106" s="1"/>
  <c r="D7198" i="106" s="1"/>
  <c r="B3548" i="106"/>
  <c r="D3548" i="106" s="1"/>
  <c r="B5985" i="106"/>
  <c r="D5985" i="106" s="1"/>
  <c r="E330" i="29"/>
  <c r="B4398" i="106"/>
  <c r="D4398" i="106" s="1"/>
  <c r="D10" i="7"/>
  <c r="B1765" i="106" s="1"/>
  <c r="D1765" i="106" s="1"/>
  <c r="B1749" i="106"/>
  <c r="D1749" i="106" s="1"/>
  <c r="D5" i="7"/>
  <c r="B1745" i="106"/>
  <c r="D1745" i="106" s="1"/>
  <c r="B1748" i="106"/>
  <c r="D1748" i="106" s="1"/>
  <c r="D8" i="7"/>
  <c r="B1764" i="106" s="1"/>
  <c r="D1764" i="106" s="1"/>
  <c r="B7103" i="106"/>
  <c r="D7103" i="106" s="1"/>
  <c r="D12" i="171"/>
  <c r="B3411" i="106"/>
  <c r="D3411" i="106" s="1"/>
  <c r="K18" i="29"/>
  <c r="B1100" i="106" s="1"/>
  <c r="D1100" i="106" s="1"/>
  <c r="B88" i="106"/>
  <c r="D88" i="106" s="1"/>
  <c r="C34" i="3"/>
  <c r="K5" i="29"/>
  <c r="B995" i="106"/>
  <c r="D995" i="106" s="1"/>
  <c r="K10" i="29"/>
  <c r="B3062" i="106" s="1"/>
  <c r="D3062" i="106" s="1"/>
  <c r="B3059" i="106"/>
  <c r="D3059" i="106" s="1"/>
  <c r="K12" i="29"/>
  <c r="B948" i="106"/>
  <c r="D948" i="106" s="1"/>
  <c r="K13" i="29"/>
  <c r="B1105" i="106" s="1"/>
  <c r="D1105" i="106" s="1"/>
  <c r="B949" i="106"/>
  <c r="D949" i="106" s="1"/>
  <c r="K14" i="29"/>
  <c r="B1106" i="106" s="1"/>
  <c r="D1106" i="106" s="1"/>
  <c r="B1008" i="106"/>
  <c r="D1008" i="106" s="1"/>
  <c r="K15" i="29"/>
  <c r="B1009" i="106"/>
  <c r="D1009" i="106" s="1"/>
  <c r="B996" i="106"/>
  <c r="D996" i="106" s="1"/>
  <c r="K16" i="29"/>
  <c r="B1094" i="106" s="1"/>
  <c r="D1094" i="106" s="1"/>
  <c r="K19" i="29"/>
  <c r="B3381" i="106" s="1"/>
  <c r="D3381" i="106" s="1"/>
  <c r="B3377" i="106"/>
  <c r="D3377" i="106" s="1"/>
  <c r="K36" i="29"/>
  <c r="H42" i="29"/>
  <c r="B1011" i="106"/>
  <c r="D1011" i="106" s="1"/>
  <c r="K37" i="29"/>
  <c r="B1110" i="106" s="1"/>
  <c r="D1110" i="106" s="1"/>
  <c r="B954" i="106"/>
  <c r="D954" i="106" s="1"/>
  <c r="K38" i="29"/>
  <c r="B1111" i="106" s="1"/>
  <c r="D1111" i="106" s="1"/>
  <c r="B955" i="106"/>
  <c r="D955" i="106" s="1"/>
  <c r="B956" i="106"/>
  <c r="D956" i="106" s="1"/>
  <c r="K39" i="29"/>
  <c r="B1112" i="106" s="1"/>
  <c r="D1112" i="106" s="1"/>
  <c r="B957" i="106"/>
  <c r="D957" i="106" s="1"/>
  <c r="K40" i="29"/>
  <c r="B1113" i="106" s="1"/>
  <c r="D1113" i="106" s="1"/>
  <c r="K41" i="29"/>
  <c r="B1114" i="106" s="1"/>
  <c r="D1114" i="106" s="1"/>
  <c r="B958" i="106"/>
  <c r="D958" i="106" s="1"/>
  <c r="K49" i="29"/>
  <c r="F53" i="29"/>
  <c r="B906" i="106"/>
  <c r="D906" i="106" s="1"/>
  <c r="B907" i="106"/>
  <c r="D907" i="106" s="1"/>
  <c r="K50" i="29"/>
  <c r="K59" i="29"/>
  <c r="B970" i="106"/>
  <c r="D970" i="106" s="1"/>
  <c r="G65" i="29"/>
  <c r="B971" i="106"/>
  <c r="D971" i="106" s="1"/>
  <c r="K60" i="29"/>
  <c r="K61" i="29"/>
  <c r="B972" i="106"/>
  <c r="D972" i="106" s="1"/>
  <c r="K62" i="29"/>
  <c r="B973" i="106"/>
  <c r="D973" i="106" s="1"/>
  <c r="K64" i="29"/>
  <c r="B975" i="106"/>
  <c r="D975" i="106" s="1"/>
  <c r="K73" i="29"/>
  <c r="B812" i="106"/>
  <c r="D812" i="106" s="1"/>
  <c r="B814" i="106"/>
  <c r="D814" i="106" s="1"/>
  <c r="K75" i="29"/>
  <c r="K81" i="29"/>
  <c r="B2976" i="106" s="1"/>
  <c r="D2976" i="106" s="1"/>
  <c r="H84" i="29"/>
  <c r="K101" i="29"/>
  <c r="B7015" i="106" s="1"/>
  <c r="D7015" i="106" s="1"/>
  <c r="B2947" i="106"/>
  <c r="D2947" i="106" s="1"/>
  <c r="K133" i="29"/>
  <c r="B7774" i="106"/>
  <c r="D7774" i="106" s="1"/>
  <c r="E137" i="29"/>
  <c r="B97" i="106"/>
  <c r="D97" i="106" s="1"/>
  <c r="D13" i="3"/>
  <c r="I48" i="4"/>
  <c r="B2106" i="106" s="1"/>
  <c r="D2106" i="106" s="1"/>
  <c r="D44" i="4"/>
  <c r="B432" i="106"/>
  <c r="D432" i="106" s="1"/>
  <c r="D76" i="4"/>
  <c r="B3237" i="106" s="1"/>
  <c r="D3237" i="106" s="1"/>
  <c r="E37" i="4"/>
  <c r="B1223" i="106"/>
  <c r="D1223" i="106" s="1"/>
  <c r="C129" i="29"/>
  <c r="K147" i="29"/>
  <c r="K124" i="29"/>
  <c r="B1276" i="106" s="1"/>
  <c r="D1276" i="106" s="1"/>
  <c r="H147" i="29"/>
  <c r="B2975" i="106"/>
  <c r="D2975" i="106" s="1"/>
  <c r="B1224" i="106"/>
  <c r="D1224" i="106" s="1"/>
  <c r="B1236" i="106"/>
  <c r="D1236" i="106" s="1"/>
  <c r="B153" i="106"/>
  <c r="D153" i="106" s="1"/>
  <c r="B4395" i="106"/>
  <c r="D4395" i="106" s="1"/>
  <c r="F15" i="145"/>
  <c r="F19" i="145" s="1"/>
  <c r="I47" i="4"/>
  <c r="F44" i="4"/>
  <c r="G13" i="3"/>
  <c r="B177" i="106"/>
  <c r="D177" i="106" s="1"/>
  <c r="L137" i="29"/>
  <c r="L139" i="29" s="1"/>
  <c r="E127" i="29"/>
  <c r="D14" i="4"/>
  <c r="B2570" i="106" s="1"/>
  <c r="D2570" i="106" s="1"/>
  <c r="B3626" i="106" l="1"/>
  <c r="D3626" i="106" s="1"/>
  <c r="B3647" i="106"/>
  <c r="D3647" i="106" s="1"/>
  <c r="F129" i="29"/>
  <c r="L74" i="29"/>
  <c r="B1754" i="106"/>
  <c r="D1754" i="106" s="1"/>
  <c r="B7230" i="106"/>
  <c r="D7230" i="106" s="1"/>
  <c r="K274" i="5"/>
  <c r="K7" i="4" s="1"/>
  <c r="B3718" i="106" s="1"/>
  <c r="D3718" i="106" s="1"/>
  <c r="K204" i="29"/>
  <c r="B4157" i="106" s="1"/>
  <c r="D4157" i="106" s="1"/>
  <c r="H208" i="29"/>
  <c r="B1375" i="106" s="1"/>
  <c r="D1375" i="106" s="1"/>
  <c r="B4951" i="106"/>
  <c r="D4951" i="106" s="1"/>
  <c r="K277" i="29"/>
  <c r="B1508" i="106" s="1"/>
  <c r="D1508" i="106" s="1"/>
  <c r="L174" i="29"/>
  <c r="F130" i="34"/>
  <c r="K28" i="118"/>
  <c r="O27" i="118" s="1"/>
  <c r="O29" i="118" s="1"/>
  <c r="F128" i="34"/>
  <c r="B6838" i="106"/>
  <c r="D6838" i="106" s="1"/>
  <c r="B3654" i="106"/>
  <c r="D3654" i="106" s="1"/>
  <c r="F70" i="34"/>
  <c r="H274" i="5"/>
  <c r="B5914" i="106" s="1"/>
  <c r="D5914" i="106" s="1"/>
  <c r="B7038" i="106"/>
  <c r="D7038" i="106" s="1"/>
  <c r="L279" i="29"/>
  <c r="L295" i="29" s="1"/>
  <c r="L210" i="29"/>
  <c r="F65" i="34"/>
  <c r="K110" i="29"/>
  <c r="B1151" i="106" s="1"/>
  <c r="D1151" i="106" s="1"/>
  <c r="G129" i="29"/>
  <c r="B1258" i="106" s="1"/>
  <c r="D1258" i="106" s="1"/>
  <c r="D17" i="7"/>
  <c r="B4104" i="106" s="1"/>
  <c r="D4104" i="106" s="1"/>
  <c r="L16" i="11"/>
  <c r="B2061" i="106" s="1"/>
  <c r="D2061" i="106" s="1"/>
  <c r="B1490" i="106"/>
  <c r="D1490" i="106" s="1"/>
  <c r="K261" i="29"/>
  <c r="B1491" i="106" s="1"/>
  <c r="D1491" i="106" s="1"/>
  <c r="F5" i="4"/>
  <c r="B3408" i="106" s="1"/>
  <c r="D3408" i="106" s="1"/>
  <c r="B5592" i="106"/>
  <c r="D5592" i="106" s="1"/>
  <c r="G172" i="5"/>
  <c r="B5770" i="106" s="1"/>
  <c r="D5770" i="106" s="1"/>
  <c r="J173" i="5"/>
  <c r="J6" i="4" s="1"/>
  <c r="B6221" i="106" s="1"/>
  <c r="D6221" i="106" s="1"/>
  <c r="B1958" i="106"/>
  <c r="D1958" i="106" s="1"/>
  <c r="G26" i="12"/>
  <c r="B7739" i="106" s="1"/>
  <c r="D7739" i="106" s="1"/>
  <c r="G273" i="5"/>
  <c r="B5863" i="106" s="1"/>
  <c r="D5863" i="106" s="1"/>
  <c r="B1875" i="106"/>
  <c r="D1875" i="106" s="1"/>
  <c r="F22" i="37"/>
  <c r="L367" i="29"/>
  <c r="B4171" i="106"/>
  <c r="D4171" i="106" s="1"/>
  <c r="B4172" i="106"/>
  <c r="D4172" i="106" s="1"/>
  <c r="N22" i="3"/>
  <c r="C5" i="4"/>
  <c r="B3405" i="106" s="1"/>
  <c r="D3405" i="106" s="1"/>
  <c r="B5125" i="106"/>
  <c r="D5125" i="106" s="1"/>
  <c r="B7200" i="106"/>
  <c r="D7200" i="106" s="1"/>
  <c r="B5803" i="106"/>
  <c r="D5803" i="106" s="1"/>
  <c r="K173" i="5"/>
  <c r="K6" i="4" s="1"/>
  <c r="B3570" i="106" s="1"/>
  <c r="D3570" i="106" s="1"/>
  <c r="D15" i="7"/>
  <c r="B1772" i="106" s="1"/>
  <c r="D1772" i="106" s="1"/>
  <c r="K26" i="12"/>
  <c r="B7743" i="106" s="1"/>
  <c r="D7743" i="106" s="1"/>
  <c r="K168" i="29"/>
  <c r="D7250" i="106"/>
  <c r="A7251" i="106"/>
  <c r="B7033" i="106"/>
  <c r="D7033" i="106" s="1"/>
  <c r="I129" i="29"/>
  <c r="H76" i="4"/>
  <c r="B3298" i="106" s="1"/>
  <c r="D3298" i="106" s="1"/>
  <c r="B7063" i="106"/>
  <c r="D7063" i="106" s="1"/>
  <c r="B19" i="7"/>
  <c r="B1759" i="106" s="1"/>
  <c r="D1759" i="106" s="1"/>
  <c r="N37" i="3"/>
  <c r="B287" i="106" s="1"/>
  <c r="D287" i="106" s="1"/>
  <c r="B3725" i="106"/>
  <c r="D3725" i="106" s="1"/>
  <c r="D13" i="7"/>
  <c r="B3726" i="106" s="1"/>
  <c r="D3726" i="106" s="1"/>
  <c r="B1329" i="106"/>
  <c r="D1329" i="106" s="1"/>
  <c r="F61" i="34"/>
  <c r="B1879" i="106"/>
  <c r="D1879" i="106" s="1"/>
  <c r="H22" i="37"/>
  <c r="D53" i="36"/>
  <c r="K350" i="29"/>
  <c r="K352" i="29" s="1"/>
  <c r="G342" i="29"/>
  <c r="B7220" i="106" s="1"/>
  <c r="D7220" i="106" s="1"/>
  <c r="D50" i="36"/>
  <c r="B285" i="106"/>
  <c r="D285" i="106" s="1"/>
  <c r="B1511" i="106"/>
  <c r="D1511" i="106" s="1"/>
  <c r="F72" i="34"/>
  <c r="G14" i="4"/>
  <c r="B2609" i="106" s="1"/>
  <c r="D2609" i="106" s="1"/>
  <c r="H129" i="29"/>
  <c r="B1266" i="106" s="1"/>
  <c r="D1266" i="106" s="1"/>
  <c r="B6893" i="106"/>
  <c r="D6893" i="106" s="1"/>
  <c r="F47" i="34"/>
  <c r="C352" i="29"/>
  <c r="B3619" i="106"/>
  <c r="D3619" i="106" s="1"/>
  <c r="C273" i="5"/>
  <c r="B5320" i="106" s="1"/>
  <c r="D5320" i="106" s="1"/>
  <c r="J210" i="29"/>
  <c r="B7072" i="106" s="1"/>
  <c r="D7072" i="106" s="1"/>
  <c r="B7064" i="106"/>
  <c r="D7064" i="106" s="1"/>
  <c r="K334" i="29"/>
  <c r="F74" i="34" s="1"/>
  <c r="F273" i="5"/>
  <c r="F274" i="5" s="1"/>
  <c r="B5780" i="106"/>
  <c r="D5780" i="106" s="1"/>
  <c r="B7104" i="106"/>
  <c r="D7104" i="106" s="1"/>
  <c r="J312" i="29"/>
  <c r="B7117" i="106" s="1"/>
  <c r="D7117" i="106" s="1"/>
  <c r="B3446" i="106"/>
  <c r="D3446" i="106" s="1"/>
  <c r="D16" i="7"/>
  <c r="B3447" i="106" s="1"/>
  <c r="D3447" i="106" s="1"/>
  <c r="B7114" i="106"/>
  <c r="D7114" i="106" s="1"/>
  <c r="E312" i="29"/>
  <c r="B1536" i="106" s="1"/>
  <c r="D1536" i="106" s="1"/>
  <c r="D109" i="5"/>
  <c r="F127" i="34"/>
  <c r="D7249" i="106"/>
  <c r="B7799" i="106"/>
  <c r="D7799" i="106" s="1"/>
  <c r="G40" i="108"/>
  <c r="E40" i="108"/>
  <c r="B4997" i="106"/>
  <c r="D4997" i="106" s="1"/>
  <c r="H32" i="118"/>
  <c r="K32" i="118" s="1"/>
  <c r="O31" i="118" s="1"/>
  <c r="O33" i="118" s="1"/>
  <c r="K84" i="29"/>
  <c r="B2088" i="106" s="1"/>
  <c r="D2088" i="106" s="1"/>
  <c r="G41" i="3"/>
  <c r="B190" i="106" s="1"/>
  <c r="D190" i="106" s="1"/>
  <c r="E109" i="5"/>
  <c r="E4" i="4" s="1"/>
  <c r="B6999" i="106"/>
  <c r="D6999" i="106" s="1"/>
  <c r="K194" i="29"/>
  <c r="K196" i="29" s="1"/>
  <c r="G109" i="5"/>
  <c r="G4" i="4" s="1"/>
  <c r="C77" i="4"/>
  <c r="B3232" i="106" s="1"/>
  <c r="D3232" i="106" s="1"/>
  <c r="B3229" i="106"/>
  <c r="D3229" i="106" s="1"/>
  <c r="B6916" i="106"/>
  <c r="D6916" i="106" s="1"/>
  <c r="I74" i="29"/>
  <c r="B6977" i="106" s="1"/>
  <c r="D6977" i="106" s="1"/>
  <c r="H365" i="29"/>
  <c r="B7242" i="106" s="1"/>
  <c r="D7242" i="106" s="1"/>
  <c r="K72" i="29"/>
  <c r="B1141" i="106" s="1"/>
  <c r="D1141" i="106" s="1"/>
  <c r="E33" i="108"/>
  <c r="G33" i="108"/>
  <c r="E17" i="145"/>
  <c r="G17" i="145" s="1"/>
  <c r="B1134" i="106"/>
  <c r="D1134" i="106" s="1"/>
  <c r="B5246" i="106"/>
  <c r="D5246" i="106" s="1"/>
  <c r="F129" i="34"/>
  <c r="B1130" i="106"/>
  <c r="D1130" i="106" s="1"/>
  <c r="G30" i="108"/>
  <c r="E30" i="108"/>
  <c r="B727" i="106"/>
  <c r="D727" i="106" s="1"/>
  <c r="C74" i="29"/>
  <c r="B6879" i="106"/>
  <c r="D6879" i="106" s="1"/>
  <c r="F40" i="34"/>
  <c r="B5178" i="106"/>
  <c r="D5178" i="106" s="1"/>
  <c r="F111" i="34"/>
  <c r="F41" i="3"/>
  <c r="B171" i="106" s="1"/>
  <c r="D171" i="106" s="1"/>
  <c r="B5893" i="106"/>
  <c r="D5893" i="106" s="1"/>
  <c r="H173" i="5"/>
  <c r="B131" i="106"/>
  <c r="D131" i="106" s="1"/>
  <c r="B6400" i="106"/>
  <c r="D6400" i="106" s="1"/>
  <c r="J274" i="5"/>
  <c r="B3675" i="106"/>
  <c r="D3675" i="106" s="1"/>
  <c r="K362" i="29"/>
  <c r="B7202" i="106"/>
  <c r="D7202" i="106" s="1"/>
  <c r="F342" i="29"/>
  <c r="B7219" i="106" s="1"/>
  <c r="D7219" i="106" s="1"/>
  <c r="B3258" i="106"/>
  <c r="D3258" i="106" s="1"/>
  <c r="G77" i="4"/>
  <c r="B3261" i="106" s="1"/>
  <c r="D3261" i="106" s="1"/>
  <c r="J74" i="29"/>
  <c r="B6917" i="106"/>
  <c r="D6917" i="106" s="1"/>
  <c r="L151" i="29"/>
  <c r="K257" i="29"/>
  <c r="B1488" i="106" s="1"/>
  <c r="D1488" i="106" s="1"/>
  <c r="F172" i="5"/>
  <c r="B5614" i="106"/>
  <c r="D5614" i="106" s="1"/>
  <c r="E14" i="145"/>
  <c r="G14" i="145" s="1"/>
  <c r="B1124" i="106"/>
  <c r="D1124" i="106" s="1"/>
  <c r="B6858" i="106"/>
  <c r="D6858" i="106" s="1"/>
  <c r="F36" i="34"/>
  <c r="B5161" i="106"/>
  <c r="D5161" i="106" s="1"/>
  <c r="F106" i="34"/>
  <c r="B1476" i="106"/>
  <c r="D1476" i="106" s="1"/>
  <c r="K238" i="29"/>
  <c r="B1481" i="106" s="1"/>
  <c r="D1481" i="106" s="1"/>
  <c r="B5165" i="106"/>
  <c r="D5165" i="106" s="1"/>
  <c r="F107" i="34"/>
  <c r="B3633" i="106"/>
  <c r="D3633" i="106" s="1"/>
  <c r="E352" i="29"/>
  <c r="B1452" i="106"/>
  <c r="D1452" i="106" s="1"/>
  <c r="H295" i="29"/>
  <c r="B1454" i="106" s="1"/>
  <c r="D1454" i="106" s="1"/>
  <c r="B3640" i="106"/>
  <c r="D3640" i="106" s="1"/>
  <c r="F352" i="29"/>
  <c r="B7784" i="106"/>
  <c r="D7784" i="106" s="1"/>
  <c r="K285" i="29"/>
  <c r="B4100" i="106"/>
  <c r="D4100" i="106" s="1"/>
  <c r="K310" i="29"/>
  <c r="K57" i="29"/>
  <c r="B1123" i="106"/>
  <c r="D1123" i="106" s="1"/>
  <c r="B7206" i="106"/>
  <c r="D7206" i="106" s="1"/>
  <c r="J342" i="29"/>
  <c r="B7223" i="106" s="1"/>
  <c r="D7223" i="106" s="1"/>
  <c r="B2805" i="106"/>
  <c r="D2805" i="106" s="1"/>
  <c r="F56" i="34"/>
  <c r="K92" i="29"/>
  <c r="B2089" i="106" s="1"/>
  <c r="D2089" i="106" s="1"/>
  <c r="B6995" i="106"/>
  <c r="D6995" i="106" s="1"/>
  <c r="B1308" i="106"/>
  <c r="D1308" i="106" s="1"/>
  <c r="E174" i="29"/>
  <c r="B1309" i="106" s="1"/>
  <c r="D1309" i="106" s="1"/>
  <c r="B843" i="106"/>
  <c r="D843" i="106" s="1"/>
  <c r="E74" i="29"/>
  <c r="B7199" i="106"/>
  <c r="D7199" i="106" s="1"/>
  <c r="C342" i="29"/>
  <c r="B7216" i="106" s="1"/>
  <c r="D7216" i="106" s="1"/>
  <c r="B7211" i="106"/>
  <c r="D7211" i="106" s="1"/>
  <c r="K340" i="29"/>
  <c r="F69" i="34"/>
  <c r="B7078" i="106"/>
  <c r="D7078" i="106" s="1"/>
  <c r="K229" i="29"/>
  <c r="B6853" i="106"/>
  <c r="D6853" i="106" s="1"/>
  <c r="F35" i="34"/>
  <c r="B2845" i="106"/>
  <c r="D2845" i="106" s="1"/>
  <c r="K293" i="29"/>
  <c r="F109" i="5"/>
  <c r="D273" i="5"/>
  <c r="B4396" i="106"/>
  <c r="D4396" i="106" s="1"/>
  <c r="B1139" i="106"/>
  <c r="D1139" i="106" s="1"/>
  <c r="F37" i="108"/>
  <c r="D37" i="108"/>
  <c r="E13" i="145"/>
  <c r="G13" i="145" s="1"/>
  <c r="B2724" i="106"/>
  <c r="D2724" i="106" s="1"/>
  <c r="B6848" i="106"/>
  <c r="D6848" i="106" s="1"/>
  <c r="F34" i="34"/>
  <c r="B1314" i="106"/>
  <c r="D1314" i="106" s="1"/>
  <c r="H172" i="29"/>
  <c r="B1317" i="106" s="1"/>
  <c r="D1317" i="106" s="1"/>
  <c r="B7794" i="106"/>
  <c r="D7794" i="106" s="1"/>
  <c r="B3674" i="106"/>
  <c r="D3674" i="106" s="1"/>
  <c r="K357" i="29"/>
  <c r="K15" i="4" s="1"/>
  <c r="B3573" i="106" s="1"/>
  <c r="D3573" i="106" s="1"/>
  <c r="B3552" i="106"/>
  <c r="D3552" i="106" s="1"/>
  <c r="H7" i="4"/>
  <c r="B2657" i="106" s="1"/>
  <c r="D2657" i="106" s="1"/>
  <c r="H41" i="3"/>
  <c r="B213" i="106" s="1"/>
  <c r="D213" i="106" s="1"/>
  <c r="B4103" i="106"/>
  <c r="D4103" i="106" s="1"/>
  <c r="D18" i="7"/>
  <c r="B4105" i="106" s="1"/>
  <c r="D4105" i="106" s="1"/>
  <c r="F161" i="34"/>
  <c r="B279" i="106"/>
  <c r="D279" i="106" s="1"/>
  <c r="D54" i="36"/>
  <c r="B1053" i="106"/>
  <c r="D1053" i="106" s="1"/>
  <c r="H112" i="29"/>
  <c r="B7018" i="106" s="1"/>
  <c r="D7018" i="106" s="1"/>
  <c r="G5" i="4"/>
  <c r="B3409" i="106" s="1"/>
  <c r="D3409" i="106" s="1"/>
  <c r="B5741" i="106"/>
  <c r="D5741" i="106" s="1"/>
  <c r="B6902" i="106"/>
  <c r="D6902" i="106" s="1"/>
  <c r="B5873" i="106"/>
  <c r="D5873" i="106" s="1"/>
  <c r="H109" i="5"/>
  <c r="K184" i="29"/>
  <c r="B4087" i="106"/>
  <c r="D4087" i="106" s="1"/>
  <c r="D172" i="5"/>
  <c r="B5412" i="106" s="1"/>
  <c r="D5412" i="106" s="1"/>
  <c r="B5383" i="106"/>
  <c r="D5383" i="106" s="1"/>
  <c r="B1137" i="106"/>
  <c r="D1137" i="106" s="1"/>
  <c r="F36" i="108"/>
  <c r="D36" i="108"/>
  <c r="B5096" i="106"/>
  <c r="D5096" i="106" s="1"/>
  <c r="F94" i="34"/>
  <c r="E196" i="29"/>
  <c r="B2823" i="106"/>
  <c r="D2823" i="106" s="1"/>
  <c r="E41" i="3"/>
  <c r="B141" i="106" s="1"/>
  <c r="D141" i="106" s="1"/>
  <c r="B6238" i="106"/>
  <c r="D6238" i="106" s="1"/>
  <c r="J77" i="4"/>
  <c r="B6262" i="106" s="1"/>
  <c r="D6262" i="106" s="1"/>
  <c r="B1483" i="106"/>
  <c r="D1483" i="106" s="1"/>
  <c r="K243" i="29"/>
  <c r="B1485" i="106" s="1"/>
  <c r="D1485" i="106" s="1"/>
  <c r="B2789" i="106"/>
  <c r="D2789" i="106" s="1"/>
  <c r="E102" i="29"/>
  <c r="B2790" i="106" s="1"/>
  <c r="D2790" i="106" s="1"/>
  <c r="B1553" i="106"/>
  <c r="D1553" i="106" s="1"/>
  <c r="H312" i="29"/>
  <c r="B1554" i="106" s="1"/>
  <c r="D1554" i="106" s="1"/>
  <c r="B1492" i="106"/>
  <c r="D1492" i="106" s="1"/>
  <c r="K270" i="29"/>
  <c r="B1500" i="106" s="1"/>
  <c r="D1500" i="106" s="1"/>
  <c r="L114" i="29"/>
  <c r="F14" i="4"/>
  <c r="B2597" i="106" s="1"/>
  <c r="D2597" i="106" s="1"/>
  <c r="B2836" i="106"/>
  <c r="D2836" i="106" s="1"/>
  <c r="F62" i="34"/>
  <c r="C172" i="5"/>
  <c r="B5147" i="106"/>
  <c r="D5147" i="106" s="1"/>
  <c r="F105" i="34"/>
  <c r="B6891" i="106"/>
  <c r="D6891" i="106" s="1"/>
  <c r="F46" i="34"/>
  <c r="B7778" i="106"/>
  <c r="D7778" i="106" s="1"/>
  <c r="K160" i="29"/>
  <c r="J352" i="29"/>
  <c r="B7231" i="106"/>
  <c r="D7231" i="106" s="1"/>
  <c r="B5367" i="106"/>
  <c r="D5367" i="106" s="1"/>
  <c r="B1136" i="106"/>
  <c r="D1136" i="106" s="1"/>
  <c r="E35" i="108"/>
  <c r="G35" i="108"/>
  <c r="B4412" i="106"/>
  <c r="D4412" i="106" s="1"/>
  <c r="F131" i="34"/>
  <c r="B6895" i="106"/>
  <c r="D6895" i="106" s="1"/>
  <c r="F48" i="34"/>
  <c r="B3649" i="106"/>
  <c r="D3649" i="106" s="1"/>
  <c r="G367" i="29"/>
  <c r="B3650" i="106" s="1"/>
  <c r="D3650" i="106" s="1"/>
  <c r="H44" i="4"/>
  <c r="B6289" i="106"/>
  <c r="D6289" i="106" s="1"/>
  <c r="I109" i="5"/>
  <c r="B5923" i="106"/>
  <c r="D5923" i="106" s="1"/>
  <c r="K303" i="29"/>
  <c r="B1555" i="106"/>
  <c r="D1555" i="106" s="1"/>
  <c r="H196" i="29"/>
  <c r="B2830" i="106" s="1"/>
  <c r="D2830" i="106" s="1"/>
  <c r="B2828" i="106"/>
  <c r="D2828" i="106" s="1"/>
  <c r="B122" i="106"/>
  <c r="D122" i="106" s="1"/>
  <c r="D41" i="3"/>
  <c r="B124" i="106" s="1"/>
  <c r="D124" i="106" s="1"/>
  <c r="I173" i="5"/>
  <c r="B4363" i="106"/>
  <c r="D4363" i="106" s="1"/>
  <c r="K127" i="29"/>
  <c r="B1279" i="106" s="1"/>
  <c r="D1279" i="106" s="1"/>
  <c r="J109" i="5"/>
  <c r="B6352" i="106" s="1"/>
  <c r="D6352" i="106" s="1"/>
  <c r="G26" i="108"/>
  <c r="B1274" i="106"/>
  <c r="D1274" i="106" s="1"/>
  <c r="E26" i="108"/>
  <c r="B5348" i="106"/>
  <c r="D5348" i="106" s="1"/>
  <c r="F95" i="34"/>
  <c r="E34" i="108"/>
  <c r="B1135" i="106"/>
  <c r="D1135" i="106" s="1"/>
  <c r="G34" i="108"/>
  <c r="K47" i="29"/>
  <c r="B1116" i="106"/>
  <c r="D1116" i="106" s="1"/>
  <c r="C109" i="5"/>
  <c r="B5066" i="106"/>
  <c r="D5066" i="106" s="1"/>
  <c r="D279" i="29"/>
  <c r="B1446" i="106" s="1"/>
  <c r="D1446" i="106" s="1"/>
  <c r="B1417" i="106"/>
  <c r="D1417" i="106" s="1"/>
  <c r="H342" i="29"/>
  <c r="B7221" i="106" s="1"/>
  <c r="D7221" i="106" s="1"/>
  <c r="B7204" i="106"/>
  <c r="D7204" i="106" s="1"/>
  <c r="B1370" i="106"/>
  <c r="D1370" i="106" s="1"/>
  <c r="B2091" i="106"/>
  <c r="D2091" i="106" s="1"/>
  <c r="H139" i="29"/>
  <c r="B1267" i="106" s="1"/>
  <c r="D1267" i="106" s="1"/>
  <c r="B5537" i="106"/>
  <c r="D5537" i="106" s="1"/>
  <c r="E173" i="5"/>
  <c r="B3565" i="106"/>
  <c r="D3565" i="106" s="1"/>
  <c r="K41" i="3"/>
  <c r="B3568" i="106" s="1"/>
  <c r="D3568" i="106" s="1"/>
  <c r="B795" i="106"/>
  <c r="D795" i="106" s="1"/>
  <c r="D74" i="29"/>
  <c r="I76" i="4"/>
  <c r="B2105" i="106"/>
  <c r="D2105" i="106" s="1"/>
  <c r="B6285" i="106"/>
  <c r="D6285" i="106" s="1"/>
  <c r="E44" i="4"/>
  <c r="D27" i="108"/>
  <c r="B1127" i="106"/>
  <c r="D1127" i="106" s="1"/>
  <c r="F27" i="108"/>
  <c r="B908" i="106"/>
  <c r="D908" i="106" s="1"/>
  <c r="F74" i="29"/>
  <c r="B4434" i="106"/>
  <c r="D4434" i="106" s="1"/>
  <c r="E7" i="4"/>
  <c r="B4443" i="106" s="1"/>
  <c r="D4443" i="106" s="1"/>
  <c r="K137" i="29"/>
  <c r="B7776" i="106"/>
  <c r="D7776" i="106" s="1"/>
  <c r="B1142" i="106"/>
  <c r="D1142" i="106" s="1"/>
  <c r="E38" i="108"/>
  <c r="G38" i="108"/>
  <c r="K53" i="29"/>
  <c r="B1120" i="106"/>
  <c r="D1120" i="106" s="1"/>
  <c r="B91" i="106"/>
  <c r="D91" i="106" s="1"/>
  <c r="C41" i="3"/>
  <c r="B6191" i="106"/>
  <c r="D6191" i="106" s="1"/>
  <c r="J41" i="3"/>
  <c r="B3656" i="106"/>
  <c r="D3656" i="106" s="1"/>
  <c r="B977" i="106"/>
  <c r="D977" i="106" s="1"/>
  <c r="G74" i="29"/>
  <c r="B1104" i="106"/>
  <c r="D1104" i="106" s="1"/>
  <c r="F37" i="34"/>
  <c r="D367" i="29"/>
  <c r="B3629" i="106" s="1"/>
  <c r="D3629" i="106" s="1"/>
  <c r="B3628" i="106"/>
  <c r="D3628" i="106" s="1"/>
  <c r="D4" i="4"/>
  <c r="B5356" i="106"/>
  <c r="D5356" i="106" s="1"/>
  <c r="B2837" i="106"/>
  <c r="D2837" i="106" s="1"/>
  <c r="K149" i="29"/>
  <c r="B7048" i="106"/>
  <c r="D7048" i="106" s="1"/>
  <c r="D77" i="4"/>
  <c r="B3238" i="106" s="1"/>
  <c r="D3238" i="106" s="1"/>
  <c r="B3235" i="106"/>
  <c r="D3235" i="106" s="1"/>
  <c r="F31" i="108"/>
  <c r="D31" i="108"/>
  <c r="E16" i="145"/>
  <c r="G16" i="145" s="1"/>
  <c r="B1131" i="106"/>
  <c r="D1131" i="106" s="1"/>
  <c r="B1761" i="106"/>
  <c r="D1761" i="106" s="1"/>
  <c r="B2081" i="106"/>
  <c r="D2081" i="106" s="1"/>
  <c r="H102" i="29"/>
  <c r="B1047" i="106" s="1"/>
  <c r="D1047" i="106" s="1"/>
  <c r="E15" i="145"/>
  <c r="G15" i="145" s="1"/>
  <c r="K65" i="29"/>
  <c r="B1133" i="106" s="1"/>
  <c r="D1133" i="106" s="1"/>
  <c r="B1126" i="106"/>
  <c r="D1126" i="106" s="1"/>
  <c r="D26" i="108"/>
  <c r="F26" i="108"/>
  <c r="B1107" i="106"/>
  <c r="D1107" i="106" s="1"/>
  <c r="F38" i="34"/>
  <c r="I342" i="29"/>
  <c r="B7222" i="106" s="1"/>
  <c r="D7222" i="106" s="1"/>
  <c r="B7205" i="106"/>
  <c r="D7205" i="106" s="1"/>
  <c r="B1239" i="106"/>
  <c r="D1239" i="106" s="1"/>
  <c r="E129" i="29"/>
  <c r="H149" i="29"/>
  <c r="B7047" i="106"/>
  <c r="D7047" i="106" s="1"/>
  <c r="B180" i="106"/>
  <c r="D180" i="106" s="1"/>
  <c r="B109" i="106"/>
  <c r="D109" i="106" s="1"/>
  <c r="B1129" i="106"/>
  <c r="D1129" i="106" s="1"/>
  <c r="E29" i="108"/>
  <c r="G29" i="108"/>
  <c r="E12" i="145"/>
  <c r="B1121" i="106"/>
  <c r="D1121" i="106" s="1"/>
  <c r="B1017" i="106"/>
  <c r="D1017" i="106" s="1"/>
  <c r="H74" i="29"/>
  <c r="B7201" i="106"/>
  <c r="D7201" i="106" s="1"/>
  <c r="E342" i="29"/>
  <c r="B7218" i="106" s="1"/>
  <c r="D7218" i="106" s="1"/>
  <c r="B7071" i="106"/>
  <c r="D7071" i="106" s="1"/>
  <c r="F66" i="34"/>
  <c r="I367" i="29"/>
  <c r="B7244" i="106" s="1"/>
  <c r="D7244" i="106" s="1"/>
  <c r="B7234" i="106"/>
  <c r="D7234" i="106" s="1"/>
  <c r="K109" i="5"/>
  <c r="B1225" i="106"/>
  <c r="D1225" i="106" s="1"/>
  <c r="C151" i="29"/>
  <c r="B1226" i="106" s="1"/>
  <c r="D1226" i="106" s="1"/>
  <c r="C14" i="4"/>
  <c r="B2558" i="106" s="1"/>
  <c r="D2558" i="106" s="1"/>
  <c r="F52" i="34"/>
  <c r="E39" i="108"/>
  <c r="G39" i="108"/>
  <c r="B1144" i="106"/>
  <c r="D1144" i="106" s="1"/>
  <c r="K42" i="29"/>
  <c r="B1109" i="106"/>
  <c r="D1109" i="106" s="1"/>
  <c r="K33" i="29"/>
  <c r="B1093" i="106"/>
  <c r="D1093" i="106" s="1"/>
  <c r="B7790" i="106"/>
  <c r="D7790" i="106" s="1"/>
  <c r="F77" i="4"/>
  <c r="B3255" i="106" s="1"/>
  <c r="D3255" i="106" s="1"/>
  <c r="B3252" i="106"/>
  <c r="D3252" i="106" s="1"/>
  <c r="E139" i="29"/>
  <c r="B4203" i="106" s="1"/>
  <c r="D4203" i="106" s="1"/>
  <c r="B4202" i="106"/>
  <c r="D4202" i="106" s="1"/>
  <c r="B1128" i="106"/>
  <c r="D1128" i="106" s="1"/>
  <c r="E28" i="108"/>
  <c r="F28" i="108"/>
  <c r="K330" i="29"/>
  <c r="B6022" i="106" l="1"/>
  <c r="D6022" i="106" s="1"/>
  <c r="F151" i="29"/>
  <c r="B1250" i="106" s="1"/>
  <c r="D1250" i="106" s="1"/>
  <c r="B1249" i="106"/>
  <c r="D1249" i="106" s="1"/>
  <c r="K279" i="29"/>
  <c r="J15" i="4"/>
  <c r="B7796" i="106" s="1"/>
  <c r="D7796" i="106" s="1"/>
  <c r="G151" i="29"/>
  <c r="B1259" i="106" s="1"/>
  <c r="D1259" i="106" s="1"/>
  <c r="G173" i="5"/>
  <c r="B5778" i="106" s="1"/>
  <c r="D5778" i="106" s="1"/>
  <c r="B6397" i="106"/>
  <c r="D6397" i="106" s="1"/>
  <c r="K208" i="29"/>
  <c r="F16" i="4" s="1"/>
  <c r="B2599" i="106" s="1"/>
  <c r="D2599" i="106" s="1"/>
  <c r="K112" i="29"/>
  <c r="C16" i="4" s="1"/>
  <c r="B2560" i="106" s="1"/>
  <c r="D2560" i="106" s="1"/>
  <c r="I114" i="29"/>
  <c r="F55" i="34" s="1"/>
  <c r="D45" i="36"/>
  <c r="B5527" i="106"/>
  <c r="D5527" i="106" s="1"/>
  <c r="E275" i="5"/>
  <c r="B5552" i="106" s="1"/>
  <c r="D5552" i="106" s="1"/>
  <c r="N41" i="3"/>
  <c r="B6014" i="106"/>
  <c r="D6014" i="106" s="1"/>
  <c r="D47" i="36"/>
  <c r="D48" i="36"/>
  <c r="F24" i="37"/>
  <c r="B3670" i="106"/>
  <c r="D3670" i="106" s="1"/>
  <c r="B283" i="106"/>
  <c r="D283" i="106" s="1"/>
  <c r="N23" i="3"/>
  <c r="B284" i="106" s="1"/>
  <c r="D284" i="106" s="1"/>
  <c r="B5713" i="106"/>
  <c r="D5713" i="106" s="1"/>
  <c r="B6024" i="106"/>
  <c r="D6024" i="106" s="1"/>
  <c r="H210" i="29"/>
  <c r="B1376" i="106" s="1"/>
  <c r="D1376" i="106" s="1"/>
  <c r="G274" i="5"/>
  <c r="J4" i="4"/>
  <c r="B6220" i="106" s="1"/>
  <c r="D6220" i="106" s="1"/>
  <c r="C367" i="29"/>
  <c r="B3622" i="106" s="1"/>
  <c r="D3622" i="106" s="1"/>
  <c r="B3621" i="106"/>
  <c r="D3621" i="106" s="1"/>
  <c r="B7037" i="106"/>
  <c r="D7037" i="106" s="1"/>
  <c r="I151" i="29"/>
  <c r="H174" i="29"/>
  <c r="B1318" i="106" s="1"/>
  <c r="D1318" i="106" s="1"/>
  <c r="A7252" i="106"/>
  <c r="D7251" i="106"/>
  <c r="C274" i="5"/>
  <c r="J275" i="5"/>
  <c r="K129" i="29"/>
  <c r="K172" i="29"/>
  <c r="B1328" i="106"/>
  <c r="D1328" i="106" s="1"/>
  <c r="B288" i="106"/>
  <c r="D288" i="106" s="1"/>
  <c r="F178" i="34"/>
  <c r="D173" i="5"/>
  <c r="B5421" i="106" s="1"/>
  <c r="D5421" i="106" s="1"/>
  <c r="D41" i="108"/>
  <c r="E43" i="108" s="1"/>
  <c r="B7235" i="106"/>
  <c r="D7235" i="106" s="1"/>
  <c r="J367" i="29"/>
  <c r="B7245" i="106" s="1"/>
  <c r="D7245" i="106" s="1"/>
  <c r="B5544" i="106"/>
  <c r="D5544" i="106" s="1"/>
  <c r="E6" i="4"/>
  <c r="B2631" i="106" s="1"/>
  <c r="D2631" i="106" s="1"/>
  <c r="D295" i="29"/>
  <c r="B1448" i="106" s="1"/>
  <c r="D1448" i="106" s="1"/>
  <c r="D49" i="36"/>
  <c r="B1125" i="106"/>
  <c r="D1125" i="106" s="1"/>
  <c r="G24" i="108"/>
  <c r="E24" i="108"/>
  <c r="B5644" i="106"/>
  <c r="D5644" i="106" s="1"/>
  <c r="F173" i="5"/>
  <c r="F275" i="5" s="1"/>
  <c r="K102" i="29"/>
  <c r="C15" i="4" s="1"/>
  <c r="B2559" i="106" s="1"/>
  <c r="D2559" i="106" s="1"/>
  <c r="K312" i="29"/>
  <c r="B1560" i="106" s="1"/>
  <c r="D1560" i="106" s="1"/>
  <c r="B1559" i="106"/>
  <c r="D1559" i="106" s="1"/>
  <c r="H13" i="4"/>
  <c r="C173" i="5"/>
  <c r="B5214" i="106"/>
  <c r="D5214" i="106" s="1"/>
  <c r="F58" i="34"/>
  <c r="B7215" i="106"/>
  <c r="D7215" i="106" s="1"/>
  <c r="J16" i="4"/>
  <c r="B6226" i="106" s="1"/>
  <c r="D6226" i="106" s="1"/>
  <c r="H15" i="4"/>
  <c r="B2660" i="106" s="1"/>
  <c r="D2660" i="106" s="1"/>
  <c r="B2102" i="106"/>
  <c r="D2102" i="106" s="1"/>
  <c r="K365" i="29"/>
  <c r="K367" i="29" s="1"/>
  <c r="B3678" i="106" s="1"/>
  <c r="D3678" i="106" s="1"/>
  <c r="B3676" i="106"/>
  <c r="D3676" i="106" s="1"/>
  <c r="D19" i="7"/>
  <c r="B1775" i="106" s="1"/>
  <c r="D1775" i="106" s="1"/>
  <c r="C4" i="4"/>
  <c r="B2551" i="106" s="1"/>
  <c r="D2551" i="106" s="1"/>
  <c r="B5121" i="106"/>
  <c r="D5121" i="106" s="1"/>
  <c r="I6" i="4"/>
  <c r="B5011" i="106" s="1"/>
  <c r="D5011" i="106" s="1"/>
  <c r="B4216" i="106"/>
  <c r="D4216" i="106" s="1"/>
  <c r="I4" i="4"/>
  <c r="B6026" i="106"/>
  <c r="D6026" i="106" s="1"/>
  <c r="I275" i="5"/>
  <c r="B5946" i="106" s="1"/>
  <c r="D5946" i="106" s="1"/>
  <c r="F60" i="34"/>
  <c r="E15" i="4"/>
  <c r="B2633" i="106" s="1"/>
  <c r="D2633" i="106" s="1"/>
  <c r="G15" i="4"/>
  <c r="B6032" i="106" s="1"/>
  <c r="D6032" i="106" s="1"/>
  <c r="F73" i="34"/>
  <c r="B3724" i="106"/>
  <c r="D3724" i="106" s="1"/>
  <c r="E367" i="29"/>
  <c r="B3636" i="106" s="1"/>
  <c r="D3636" i="106" s="1"/>
  <c r="B3635" i="106"/>
  <c r="D3635" i="106" s="1"/>
  <c r="B7054" i="106"/>
  <c r="D7054" i="106" s="1"/>
  <c r="J7" i="4"/>
  <c r="B6222" i="106" s="1"/>
  <c r="D6222" i="106" s="1"/>
  <c r="B813" i="106"/>
  <c r="D813" i="106" s="1"/>
  <c r="D114" i="29"/>
  <c r="B815" i="106" s="1"/>
  <c r="D815" i="106" s="1"/>
  <c r="B1352" i="106"/>
  <c r="D1352" i="106" s="1"/>
  <c r="E210" i="29"/>
  <c r="B1353" i="106" s="1"/>
  <c r="D1353" i="106" s="1"/>
  <c r="J114" i="29"/>
  <c r="B7021" i="106" s="1"/>
  <c r="D7021" i="106" s="1"/>
  <c r="B6978" i="106"/>
  <c r="D6978" i="106" s="1"/>
  <c r="H367" i="29"/>
  <c r="B3660" i="106" s="1"/>
  <c r="D3660" i="106" s="1"/>
  <c r="E22" i="108"/>
  <c r="G22" i="108"/>
  <c r="B1119" i="106"/>
  <c r="D1119" i="106" s="1"/>
  <c r="B3296" i="106"/>
  <c r="D3296" i="106" s="1"/>
  <c r="H77" i="4"/>
  <c r="B3299" i="106" s="1"/>
  <c r="D3299" i="106" s="1"/>
  <c r="F13" i="4"/>
  <c r="B2596" i="106" s="1"/>
  <c r="D2596" i="106" s="1"/>
  <c r="B1381" i="106"/>
  <c r="D1381" i="106" s="1"/>
  <c r="E114" i="29"/>
  <c r="B873" i="106" s="1"/>
  <c r="D873" i="106" s="1"/>
  <c r="B871" i="106"/>
  <c r="D871" i="106" s="1"/>
  <c r="F367" i="29"/>
  <c r="B3643" i="106" s="1"/>
  <c r="D3643" i="106" s="1"/>
  <c r="B3642" i="106"/>
  <c r="D3642" i="106" s="1"/>
  <c r="D46" i="36"/>
  <c r="G16" i="4"/>
  <c r="B2611" i="106" s="1"/>
  <c r="D2611" i="106" s="1"/>
  <c r="B1515" i="106"/>
  <c r="D1515" i="106" s="1"/>
  <c r="H275" i="5"/>
  <c r="B6025" i="106"/>
  <c r="D6025" i="106" s="1"/>
  <c r="H4" i="4"/>
  <c r="B5501" i="106"/>
  <c r="D5501" i="106" s="1"/>
  <c r="D274" i="5"/>
  <c r="B1474" i="106"/>
  <c r="D1474" i="106" s="1"/>
  <c r="G12" i="4"/>
  <c r="B2607" i="106" s="1"/>
  <c r="D2607" i="106" s="1"/>
  <c r="C114" i="29"/>
  <c r="B757" i="106" s="1"/>
  <c r="D757" i="106" s="1"/>
  <c r="B755" i="106"/>
  <c r="D755" i="106" s="1"/>
  <c r="D52" i="36"/>
  <c r="F4" i="4"/>
  <c r="B2591" i="106" s="1"/>
  <c r="D2591" i="106" s="1"/>
  <c r="B5588" i="106"/>
  <c r="D5588" i="106" s="1"/>
  <c r="B5906" i="106"/>
  <c r="D5906" i="106" s="1"/>
  <c r="H6" i="4"/>
  <c r="B2656" i="106" s="1"/>
  <c r="D2656" i="106" s="1"/>
  <c r="B6216" i="106"/>
  <c r="D6216" i="106" s="1"/>
  <c r="D51" i="36"/>
  <c r="D13" i="4"/>
  <c r="B1281" i="106"/>
  <c r="D1281" i="106" s="1"/>
  <c r="K13" i="4"/>
  <c r="B3672" i="106"/>
  <c r="D3672" i="106" s="1"/>
  <c r="B1045" i="106"/>
  <c r="D1045" i="106" s="1"/>
  <c r="H114" i="29"/>
  <c r="B1054" i="106" s="1"/>
  <c r="D1054" i="106" s="1"/>
  <c r="F7" i="4"/>
  <c r="B2594" i="106" s="1"/>
  <c r="D2594" i="106" s="1"/>
  <c r="B5719" i="106"/>
  <c r="D5719" i="106" s="1"/>
  <c r="F41" i="108"/>
  <c r="G43" i="108" s="1"/>
  <c r="B2630" i="106"/>
  <c r="D2630" i="106" s="1"/>
  <c r="D16" i="4"/>
  <c r="B2572" i="106" s="1"/>
  <c r="D2572" i="106" s="1"/>
  <c r="B1287" i="106"/>
  <c r="D1287" i="106" s="1"/>
  <c r="F114" i="29"/>
  <c r="B931" i="106" s="1"/>
  <c r="D931" i="106" s="1"/>
  <c r="B929" i="106"/>
  <c r="D929" i="106" s="1"/>
  <c r="G12" i="145"/>
  <c r="G19" i="145" s="1"/>
  <c r="J20" i="145" s="1"/>
  <c r="E19" i="145"/>
  <c r="B1122" i="106"/>
  <c r="D1122" i="106" s="1"/>
  <c r="G23" i="108"/>
  <c r="E23" i="108"/>
  <c r="K342" i="29"/>
  <c r="B7207" i="106"/>
  <c r="D7207" i="106" s="1"/>
  <c r="J13" i="4"/>
  <c r="B7055" i="106"/>
  <c r="D7055" i="106" s="1"/>
  <c r="C12" i="4"/>
  <c r="B1108" i="106"/>
  <c r="D1108" i="106" s="1"/>
  <c r="E19" i="108"/>
  <c r="G19" i="108"/>
  <c r="F15" i="4"/>
  <c r="B1382" i="106"/>
  <c r="D1382" i="106" s="1"/>
  <c r="F63" i="34"/>
  <c r="K210" i="29"/>
  <c r="G114" i="29"/>
  <c r="B987" i="106"/>
  <c r="D987" i="106" s="1"/>
  <c r="B2603" i="106"/>
  <c r="D2603" i="106" s="1"/>
  <c r="B93" i="106"/>
  <c r="D93" i="106" s="1"/>
  <c r="D44" i="36"/>
  <c r="K139" i="29"/>
  <c r="B2093" i="106"/>
  <c r="D2093" i="106" s="1"/>
  <c r="G13" i="4"/>
  <c r="B1510" i="106"/>
  <c r="D1510" i="106" s="1"/>
  <c r="K295" i="29"/>
  <c r="K74" i="29"/>
  <c r="B1115" i="106"/>
  <c r="D1115" i="106" s="1"/>
  <c r="G21" i="108"/>
  <c r="E21" i="108"/>
  <c r="B6028" i="106"/>
  <c r="D6028" i="106" s="1"/>
  <c r="K4" i="4"/>
  <c r="K275" i="5"/>
  <c r="B1272" i="106"/>
  <c r="D1272" i="106" s="1"/>
  <c r="H151" i="29"/>
  <c r="B1273" i="106" s="1"/>
  <c r="D1273" i="106" s="1"/>
  <c r="G6" i="4"/>
  <c r="B2604" i="106" s="1"/>
  <c r="D2604" i="106" s="1"/>
  <c r="C7" i="4"/>
  <c r="B5326" i="106"/>
  <c r="D5326" i="106" s="1"/>
  <c r="B1241" i="106"/>
  <c r="D1241" i="106" s="1"/>
  <c r="E151" i="29"/>
  <c r="B1242" i="106" s="1"/>
  <c r="D1242" i="106" s="1"/>
  <c r="B2564" i="106"/>
  <c r="D2564" i="106" s="1"/>
  <c r="B3274" i="106"/>
  <c r="D3274" i="106" s="1"/>
  <c r="E77" i="4"/>
  <c r="B3277" i="106" s="1"/>
  <c r="D3277" i="106" s="1"/>
  <c r="B3318" i="106"/>
  <c r="D3318" i="106" s="1"/>
  <c r="I77" i="4"/>
  <c r="D6" i="4" l="1"/>
  <c r="B2566" i="106" s="1"/>
  <c r="D2566" i="106" s="1"/>
  <c r="C275" i="5"/>
  <c r="J8" i="4"/>
  <c r="F53" i="34"/>
  <c r="B7019" i="106"/>
  <c r="D7019" i="106" s="1"/>
  <c r="D55" i="36"/>
  <c r="B1145" i="106"/>
  <c r="D1145" i="106" s="1"/>
  <c r="B7020" i="106"/>
  <c r="D7020" i="106" s="1"/>
  <c r="B1387" i="106"/>
  <c r="D1387" i="106" s="1"/>
  <c r="E8" i="4"/>
  <c r="G7" i="4"/>
  <c r="B2605" i="106" s="1"/>
  <c r="D2605" i="106" s="1"/>
  <c r="B5869" i="106"/>
  <c r="D5869" i="106" s="1"/>
  <c r="G275" i="5"/>
  <c r="B5870" i="106" s="1"/>
  <c r="D5870" i="106" s="1"/>
  <c r="F59" i="34"/>
  <c r="B7051" i="106"/>
  <c r="D7051" i="106" s="1"/>
  <c r="E16" i="4"/>
  <c r="B1331" i="106"/>
  <c r="D1331" i="106" s="1"/>
  <c r="F17" i="11"/>
  <c r="I17" i="11" s="1"/>
  <c r="A7253" i="106"/>
  <c r="D7252" i="106"/>
  <c r="K174" i="29"/>
  <c r="D275" i="5"/>
  <c r="B5508" i="106" s="1"/>
  <c r="D5508" i="106" s="1"/>
  <c r="D7" i="4"/>
  <c r="D10" i="171" s="1"/>
  <c r="D19" i="171" s="1"/>
  <c r="D32" i="171" s="1"/>
  <c r="D49" i="171" s="1"/>
  <c r="B5507" i="106"/>
  <c r="D5507" i="106" s="1"/>
  <c r="F6" i="4"/>
  <c r="B5653" i="106"/>
  <c r="D5653" i="106" s="1"/>
  <c r="B2655" i="106"/>
  <c r="D2655" i="106" s="1"/>
  <c r="H8" i="4"/>
  <c r="K313" i="29"/>
  <c r="B1561" i="106" s="1"/>
  <c r="D1561" i="106" s="1"/>
  <c r="B5915" i="106"/>
  <c r="D5915" i="106" s="1"/>
  <c r="K16" i="4"/>
  <c r="B3574" i="106" s="1"/>
  <c r="D3574" i="106" s="1"/>
  <c r="B7243" i="106"/>
  <c r="D7243" i="106" s="1"/>
  <c r="C6" i="4"/>
  <c r="B2553" i="106" s="1"/>
  <c r="D2553" i="106" s="1"/>
  <c r="B5223" i="106"/>
  <c r="D5223" i="106" s="1"/>
  <c r="I8" i="4"/>
  <c r="B3225" i="106"/>
  <c r="D3225" i="106" s="1"/>
  <c r="H17" i="4"/>
  <c r="B2659" i="106"/>
  <c r="D2659" i="106" s="1"/>
  <c r="B3319" i="106"/>
  <c r="D3319" i="106" s="1"/>
  <c r="E41" i="108"/>
  <c r="E44" i="108" s="1"/>
  <c r="E45" i="108" s="1"/>
  <c r="B7042" i="106"/>
  <c r="D7042" i="106" s="1"/>
  <c r="J17" i="4"/>
  <c r="J20" i="4" s="1"/>
  <c r="B2569" i="106"/>
  <c r="D2569" i="106" s="1"/>
  <c r="C13" i="4"/>
  <c r="B2557" i="106" s="1"/>
  <c r="D2557" i="106" s="1"/>
  <c r="B1143" i="106"/>
  <c r="D1143" i="106" s="1"/>
  <c r="B2632" i="106"/>
  <c r="D2632" i="106" s="1"/>
  <c r="E10" i="4"/>
  <c r="B4124" i="106" s="1"/>
  <c r="D4124" i="106" s="1"/>
  <c r="B5327" i="106"/>
  <c r="D5327" i="106" s="1"/>
  <c r="K368" i="29"/>
  <c r="B3681" i="106" s="1"/>
  <c r="D3681" i="106" s="1"/>
  <c r="B6023" i="106"/>
  <c r="D6023" i="106" s="1"/>
  <c r="D15" i="4"/>
  <c r="B2571" i="106" s="1"/>
  <c r="D2571" i="106" s="1"/>
  <c r="B1282" i="106"/>
  <c r="D1282" i="106" s="1"/>
  <c r="F57" i="34"/>
  <c r="B1388" i="106"/>
  <c r="D1388" i="106" s="1"/>
  <c r="F11" i="34"/>
  <c r="K114" i="29"/>
  <c r="B2556" i="106"/>
  <c r="D2556" i="106" s="1"/>
  <c r="B2554" i="106"/>
  <c r="D2554" i="106" s="1"/>
  <c r="B3569" i="106"/>
  <c r="D3569" i="106" s="1"/>
  <c r="K8" i="4"/>
  <c r="J10" i="4"/>
  <c r="B6225" i="106" s="1"/>
  <c r="D6225" i="106" s="1"/>
  <c r="B6223" i="106"/>
  <c r="D6223" i="106" s="1"/>
  <c r="F12" i="34"/>
  <c r="B1517" i="106"/>
  <c r="D1517" i="106" s="1"/>
  <c r="B3572" i="106"/>
  <c r="D3572" i="106" s="1"/>
  <c r="F13" i="34"/>
  <c r="B7224" i="106"/>
  <c r="D7224" i="106" s="1"/>
  <c r="B5720" i="106"/>
  <c r="D5720" i="106" s="1"/>
  <c r="K211" i="29"/>
  <c r="B1389" i="106" s="1"/>
  <c r="D1389" i="106" s="1"/>
  <c r="F17" i="4"/>
  <c r="B2598" i="106"/>
  <c r="D2598" i="106" s="1"/>
  <c r="B989" i="106"/>
  <c r="D989" i="106" s="1"/>
  <c r="F54" i="34"/>
  <c r="B2608" i="106"/>
  <c r="D2608" i="106" s="1"/>
  <c r="G17" i="4"/>
  <c r="G8" i="4"/>
  <c r="G41" i="108"/>
  <c r="G44" i="108" s="1"/>
  <c r="G45" i="108" s="1"/>
  <c r="K343" i="29"/>
  <c r="B7225" i="106" s="1"/>
  <c r="D7225" i="106" s="1"/>
  <c r="K151" i="29"/>
  <c r="F76" i="34" l="1"/>
  <c r="C8" i="4"/>
  <c r="B2555" i="106" s="1"/>
  <c r="D2555" i="106" s="1"/>
  <c r="K296" i="29"/>
  <c r="B1518" i="106" s="1"/>
  <c r="D1518" i="106" s="1"/>
  <c r="K17" i="4"/>
  <c r="B7624" i="106"/>
  <c r="A7254" i="106"/>
  <c r="D7253" i="106"/>
  <c r="F10" i="34"/>
  <c r="B1332" i="106"/>
  <c r="D1332" i="106" s="1"/>
  <c r="K175" i="29"/>
  <c r="B1333" i="106" s="1"/>
  <c r="D1333" i="106" s="1"/>
  <c r="B2634" i="106"/>
  <c r="D2634" i="106" s="1"/>
  <c r="E17" i="4"/>
  <c r="B2661" i="106"/>
  <c r="D2661" i="106" s="1"/>
  <c r="H19" i="4"/>
  <c r="B4141" i="106" s="1"/>
  <c r="D4141" i="106" s="1"/>
  <c r="H20" i="4"/>
  <c r="B2658" i="106"/>
  <c r="D2658" i="106" s="1"/>
  <c r="H10" i="4"/>
  <c r="B4127" i="106" s="1"/>
  <c r="D4127" i="106" s="1"/>
  <c r="B3226" i="106"/>
  <c r="D3226" i="106" s="1"/>
  <c r="I10" i="4"/>
  <c r="B4128" i="106" s="1"/>
  <c r="D4128" i="106" s="1"/>
  <c r="I20" i="4"/>
  <c r="E8" i="146"/>
  <c r="E10" i="146" s="1"/>
  <c r="D17" i="4"/>
  <c r="B2573" i="106" s="1"/>
  <c r="D2573" i="106" s="1"/>
  <c r="B2593" i="106"/>
  <c r="D2593" i="106" s="1"/>
  <c r="F8" i="4"/>
  <c r="F20" i="4" s="1"/>
  <c r="B2601" i="106" s="1"/>
  <c r="D2601" i="106" s="1"/>
  <c r="B2567" i="106"/>
  <c r="D2567" i="106" s="1"/>
  <c r="D8" i="4"/>
  <c r="F8" i="34"/>
  <c r="B1152" i="106"/>
  <c r="D1152" i="106" s="1"/>
  <c r="K115" i="29"/>
  <c r="B1153" i="106" s="1"/>
  <c r="D1153" i="106" s="1"/>
  <c r="K19" i="4"/>
  <c r="B4144" i="106" s="1"/>
  <c r="D4144" i="106" s="1"/>
  <c r="B3575" i="106"/>
  <c r="D3575" i="106" s="1"/>
  <c r="C10" i="4"/>
  <c r="B4122" i="106" s="1"/>
  <c r="D4122" i="106" s="1"/>
  <c r="G20" i="4"/>
  <c r="B2606" i="106"/>
  <c r="D2606" i="106" s="1"/>
  <c r="G10" i="4"/>
  <c r="B4126" i="106" s="1"/>
  <c r="D4126" i="106" s="1"/>
  <c r="G19" i="4"/>
  <c r="B4140" i="106" s="1"/>
  <c r="D4140" i="106" s="1"/>
  <c r="B2612" i="106"/>
  <c r="D2612" i="106" s="1"/>
  <c r="C9" i="146"/>
  <c r="D9" i="146"/>
  <c r="F19" i="4"/>
  <c r="B4139" i="106" s="1"/>
  <c r="D4139" i="106" s="1"/>
  <c r="B2600" i="106"/>
  <c r="D2600" i="106" s="1"/>
  <c r="K20" i="4"/>
  <c r="K10" i="4"/>
  <c r="B4130" i="106" s="1"/>
  <c r="D4130" i="106" s="1"/>
  <c r="B3571" i="106"/>
  <c r="D3571" i="106" s="1"/>
  <c r="F9" i="34"/>
  <c r="B1288" i="106"/>
  <c r="D1288" i="106" s="1"/>
  <c r="K152" i="29"/>
  <c r="B1289" i="106" s="1"/>
  <c r="D1289" i="106" s="1"/>
  <c r="C17" i="4"/>
  <c r="J19" i="4"/>
  <c r="B6229" i="106" s="1"/>
  <c r="D6229" i="106" s="1"/>
  <c r="B6227" i="106"/>
  <c r="D6227" i="106" s="1"/>
  <c r="B6230" i="106"/>
  <c r="D6230" i="106" s="1"/>
  <c r="J78" i="4"/>
  <c r="B7625" i="106"/>
  <c r="I18" i="11"/>
  <c r="H18" i="118" l="1"/>
  <c r="B8" i="146"/>
  <c r="D19" i="4"/>
  <c r="B4137" i="106" s="1"/>
  <c r="D4137" i="106" s="1"/>
  <c r="D16" i="37"/>
  <c r="E19" i="4"/>
  <c r="B4138" i="106" s="1"/>
  <c r="D4138" i="106" s="1"/>
  <c r="B2635" i="106"/>
  <c r="D2635" i="106" s="1"/>
  <c r="E20" i="4"/>
  <c r="A7255" i="106"/>
  <c r="D7254" i="106"/>
  <c r="F78" i="4"/>
  <c r="B3256" i="106" s="1"/>
  <c r="D3256" i="106" s="1"/>
  <c r="B3227" i="106"/>
  <c r="D3227" i="106" s="1"/>
  <c r="I78" i="4"/>
  <c r="D10" i="4"/>
  <c r="B4123" i="106" s="1"/>
  <c r="D4123" i="106" s="1"/>
  <c r="C8" i="146"/>
  <c r="C10" i="146" s="1"/>
  <c r="B2568" i="106"/>
  <c r="D2568" i="106" s="1"/>
  <c r="D20" i="4"/>
  <c r="D8" i="146"/>
  <c r="D10" i="146" s="1"/>
  <c r="F10" i="4"/>
  <c r="B4125" i="106" s="1"/>
  <c r="D4125" i="106" s="1"/>
  <c r="B2595" i="106"/>
  <c r="D2595" i="106" s="1"/>
  <c r="H78" i="4"/>
  <c r="B2662" i="106"/>
  <c r="D2662" i="106" s="1"/>
  <c r="H13" i="118"/>
  <c r="B3576" i="106"/>
  <c r="D3576" i="106" s="1"/>
  <c r="K78" i="4"/>
  <c r="G78" i="4"/>
  <c r="B2613" i="106"/>
  <c r="D2613" i="106" s="1"/>
  <c r="J81" i="4"/>
  <c r="B6263" i="106"/>
  <c r="D6263" i="106" s="1"/>
  <c r="B9" i="146"/>
  <c r="F9" i="146" s="1"/>
  <c r="F16" i="37"/>
  <c r="H16" i="37" s="1"/>
  <c r="B2561" i="106"/>
  <c r="D2561" i="106" s="1"/>
  <c r="C19" i="4"/>
  <c r="B4136" i="106" s="1"/>
  <c r="D4136" i="106" s="1"/>
  <c r="H17" i="118"/>
  <c r="F14" i="34"/>
  <c r="F77" i="34" s="1"/>
  <c r="F180" i="34"/>
  <c r="B7631" i="106"/>
  <c r="C20" i="4"/>
  <c r="B10" i="146" l="1"/>
  <c r="D7255" i="106"/>
  <c r="A7256" i="106"/>
  <c r="B2636" i="106"/>
  <c r="D2636" i="106" s="1"/>
  <c r="E78" i="4"/>
  <c r="F81" i="4"/>
  <c r="D11" i="146" s="1"/>
  <c r="D78" i="4"/>
  <c r="B2574" i="106"/>
  <c r="D2574" i="106" s="1"/>
  <c r="F8" i="146"/>
  <c r="F10" i="146" s="1"/>
  <c r="B3300" i="106"/>
  <c r="D3300" i="106" s="1"/>
  <c r="H81" i="4"/>
  <c r="I81" i="4"/>
  <c r="B3320" i="106"/>
  <c r="D3320" i="106" s="1"/>
  <c r="D64" i="36"/>
  <c r="B6266" i="106"/>
  <c r="D6266" i="106" s="1"/>
  <c r="J82" i="4"/>
  <c r="B3262" i="106"/>
  <c r="D3262" i="106" s="1"/>
  <c r="G81" i="4"/>
  <c r="K17" i="118"/>
  <c r="H25" i="118"/>
  <c r="K24" i="118" s="1"/>
  <c r="O23" i="118" s="1"/>
  <c r="O25" i="118" s="1"/>
  <c r="B3588" i="106"/>
  <c r="D3588" i="106" s="1"/>
  <c r="K81" i="4"/>
  <c r="F79" i="34"/>
  <c r="F179" i="34"/>
  <c r="F181" i="34" s="1"/>
  <c r="F183" i="34" s="1"/>
  <c r="C78" i="4"/>
  <c r="B2562" i="106"/>
  <c r="D2562" i="106" s="1"/>
  <c r="B1672" i="106" l="1"/>
  <c r="D1672" i="106" s="1"/>
  <c r="D60" i="36"/>
  <c r="E81" i="4"/>
  <c r="B3278" i="106"/>
  <c r="D3278" i="106" s="1"/>
  <c r="F82" i="4"/>
  <c r="B6270" i="106" s="1"/>
  <c r="D6270" i="106" s="1"/>
  <c r="D7256" i="106"/>
  <c r="A7257" i="106"/>
  <c r="D63" i="36"/>
  <c r="E11" i="146"/>
  <c r="B3323" i="106"/>
  <c r="D3323" i="106" s="1"/>
  <c r="I82" i="4"/>
  <c r="B1700" i="106"/>
  <c r="D1700" i="106" s="1"/>
  <c r="H82" i="4"/>
  <c r="D62" i="36"/>
  <c r="B3239" i="106"/>
  <c r="D3239" i="106" s="1"/>
  <c r="D81" i="4"/>
  <c r="C81" i="4"/>
  <c r="B3233" i="106"/>
  <c r="D3233" i="106" s="1"/>
  <c r="B6274" i="106"/>
  <c r="D6274" i="106" s="1"/>
  <c r="J83" i="4"/>
  <c r="B6283" i="106" s="1"/>
  <c r="D6283" i="106" s="1"/>
  <c r="O16" i="118"/>
  <c r="K20" i="118"/>
  <c r="J20" i="118"/>
  <c r="B3591" i="106"/>
  <c r="D3591" i="106" s="1"/>
  <c r="D65" i="36"/>
  <c r="K82" i="4"/>
  <c r="G82" i="4"/>
  <c r="B1686" i="106"/>
  <c r="D1686" i="106" s="1"/>
  <c r="D61" i="36"/>
  <c r="F83" i="4" l="1"/>
  <c r="B6279" i="106" s="1"/>
  <c r="D6279" i="106" s="1"/>
  <c r="A7258" i="106"/>
  <c r="D7257" i="106"/>
  <c r="B1658" i="106"/>
  <c r="D1658" i="106" s="1"/>
  <c r="D59" i="36"/>
  <c r="E82" i="4"/>
  <c r="B6272" i="106"/>
  <c r="D6272" i="106" s="1"/>
  <c r="H83" i="4"/>
  <c r="B6281" i="106" s="1"/>
  <c r="D6281" i="106" s="1"/>
  <c r="I83" i="4"/>
  <c r="B6282" i="106" s="1"/>
  <c r="D6282" i="106" s="1"/>
  <c r="B6273" i="106"/>
  <c r="D6273" i="106" s="1"/>
  <c r="C11" i="146"/>
  <c r="B1644" i="106"/>
  <c r="D1644" i="106" s="1"/>
  <c r="D82" i="4"/>
  <c r="D58" i="36"/>
  <c r="B11" i="146"/>
  <c r="C82" i="4"/>
  <c r="B1630" i="106"/>
  <c r="D1630" i="106" s="1"/>
  <c r="D57" i="36"/>
  <c r="H12" i="118"/>
  <c r="K12" i="118" s="1"/>
  <c r="O11" i="118" s="1"/>
  <c r="O13" i="118" s="1"/>
  <c r="J16" i="37"/>
  <c r="B4269" i="106" s="1"/>
  <c r="D4269" i="106" s="1"/>
  <c r="O17" i="118"/>
  <c r="O20" i="118" s="1"/>
  <c r="B6275" i="106"/>
  <c r="D6275" i="106" s="1"/>
  <c r="K83" i="4"/>
  <c r="B6284" i="106" s="1"/>
  <c r="D6284" i="106" s="1"/>
  <c r="B6271" i="106"/>
  <c r="D6271" i="106" s="1"/>
  <c r="G83" i="4"/>
  <c r="B6280" i="106" s="1"/>
  <c r="D6280" i="106" s="1"/>
  <c r="B6269" i="106" l="1"/>
  <c r="D6269" i="106" s="1"/>
  <c r="E83" i="4"/>
  <c r="B6278" i="106" s="1"/>
  <c r="D6278" i="106" s="1"/>
  <c r="D7258" i="106"/>
  <c r="A7259" i="106"/>
  <c r="B6268" i="106"/>
  <c r="D6268" i="106" s="1"/>
  <c r="D83" i="4"/>
  <c r="B6277" i="106" s="1"/>
  <c r="D6277" i="106" s="1"/>
  <c r="F11" i="146"/>
  <c r="D29" i="36" s="1"/>
  <c r="J24" i="24" s="1"/>
  <c r="O35" i="118"/>
  <c r="O37" i="118" s="1"/>
  <c r="C83" i="4"/>
  <c r="B6276" i="106" s="1"/>
  <c r="D6276" i="106" s="1"/>
  <c r="B6267" i="106"/>
  <c r="D6267" i="106" s="1"/>
  <c r="C12" i="146" l="1"/>
  <c r="D7259" i="106"/>
  <c r="A7260" i="106"/>
  <c r="A7261" i="106" l="1"/>
  <c r="D7260" i="106"/>
  <c r="A7262" i="106" l="1"/>
  <c r="D7261" i="106"/>
  <c r="A7263" i="106" l="1"/>
  <c r="D7262" i="106"/>
  <c r="A7264" i="106" l="1"/>
  <c r="D7263" i="106"/>
  <c r="A7265" i="106" l="1"/>
  <c r="D7264" i="106"/>
  <c r="D7265" i="106" l="1"/>
  <c r="A7266" i="106"/>
  <c r="A7267" i="106" l="1"/>
  <c r="D7266" i="106"/>
  <c r="A7268" i="106" l="1"/>
  <c r="D7267" i="106"/>
  <c r="A7269" i="106" l="1"/>
  <c r="D7268" i="106"/>
  <c r="A7270" i="106" l="1"/>
  <c r="D7269" i="106"/>
  <c r="A7271" i="106" l="1"/>
  <c r="D7270" i="106"/>
  <c r="D7271" i="106" l="1"/>
  <c r="A7272" i="106"/>
  <c r="A7273" i="106" l="1"/>
  <c r="D7272" i="106"/>
  <c r="A7274" i="106" l="1"/>
  <c r="D7273" i="106"/>
  <c r="A7275" i="106" l="1"/>
  <c r="D7274" i="106"/>
  <c r="A7276" i="106" l="1"/>
  <c r="D7275" i="106"/>
  <c r="D7276" i="106" l="1"/>
  <c r="A7277" i="106"/>
  <c r="A7278" i="106" l="1"/>
  <c r="D7277" i="106"/>
  <c r="A7279" i="106" l="1"/>
  <c r="D7278" i="106"/>
  <c r="A7280" i="106" l="1"/>
  <c r="D7279" i="106"/>
  <c r="A7281" i="106" l="1"/>
  <c r="D7280" i="106"/>
  <c r="A7282" i="106" l="1"/>
  <c r="D7281" i="106"/>
  <c r="A7283" i="106" l="1"/>
  <c r="D7282" i="106"/>
  <c r="A7284" i="106" l="1"/>
  <c r="D7283" i="106"/>
  <c r="D7284" i="106" l="1"/>
  <c r="A7285" i="106"/>
  <c r="A7286" i="106" l="1"/>
  <c r="D7285" i="106"/>
  <c r="A7287" i="106" l="1"/>
  <c r="D7286" i="106"/>
  <c r="A7288" i="106" l="1"/>
  <c r="D7287" i="106"/>
  <c r="A7289" i="106" l="1"/>
  <c r="D7288" i="106"/>
  <c r="A7290" i="106" l="1"/>
  <c r="D7289" i="106"/>
  <c r="A7291" i="106" l="1"/>
  <c r="D7290" i="106"/>
  <c r="D7291" i="106" l="1"/>
  <c r="A7292" i="106"/>
  <c r="D7292" i="106" l="1"/>
  <c r="A7293"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D7302" i="106" l="1"/>
  <c r="A7303" i="106"/>
  <c r="A7304" i="106" l="1"/>
  <c r="D7303" i="106"/>
  <c r="D7304" i="106" l="1"/>
  <c r="A7305" i="106"/>
  <c r="A7306" i="106" l="1"/>
  <c r="D7305" i="106"/>
  <c r="A7307" i="106" l="1"/>
  <c r="D7306" i="106"/>
  <c r="A7308" i="106" l="1"/>
  <c r="D7307" i="106"/>
  <c r="A7309" i="106" l="1"/>
  <c r="D7308" i="106"/>
  <c r="A7310" i="106" l="1"/>
  <c r="D7309" i="106"/>
  <c r="D7310" i="106" l="1"/>
  <c r="A7311" i="106"/>
  <c r="A7312" i="106" l="1"/>
  <c r="D7311" i="106"/>
  <c r="D7312" i="106" l="1"/>
  <c r="A7313" i="106"/>
  <c r="A7314" i="106" l="1"/>
  <c r="D7313" i="106"/>
  <c r="D7314" i="106" l="1"/>
  <c r="A7315" i="106"/>
  <c r="A7316" i="106" l="1"/>
  <c r="D7315" i="106"/>
  <c r="A7317" i="106" l="1"/>
  <c r="D7316" i="106"/>
  <c r="A7318" i="106" l="1"/>
  <c r="D7317" i="106"/>
  <c r="A7319" i="106" l="1"/>
  <c r="D7318" i="106"/>
  <c r="A7320" i="106" l="1"/>
  <c r="D7319" i="106"/>
  <c r="D7320" i="106" l="1"/>
  <c r="A7321" i="106"/>
  <c r="A7322" i="106" l="1"/>
  <c r="D7321" i="106"/>
  <c r="A7323" i="106" l="1"/>
  <c r="D7322" i="106"/>
  <c r="D7323" i="106" l="1"/>
  <c r="A7324" i="106"/>
  <c r="A7325" i="106" l="1"/>
  <c r="D7324" i="106"/>
  <c r="A7326" i="106" l="1"/>
  <c r="D7325" i="106"/>
  <c r="A7327" i="106" l="1"/>
  <c r="D7326" i="106"/>
  <c r="A7328" i="106" l="1"/>
  <c r="D7327" i="106"/>
  <c r="D7328" i="106" l="1"/>
  <c r="A7329" i="106"/>
  <c r="A7330" i="106" l="1"/>
  <c r="D7329" i="106"/>
  <c r="D7330" i="106" l="1"/>
  <c r="A7331" i="106"/>
  <c r="A7332" i="106" l="1"/>
  <c r="D7331" i="106"/>
  <c r="A7333" i="106" l="1"/>
  <c r="D7332" i="106"/>
  <c r="A7334" i="106" l="1"/>
  <c r="D7333" i="106"/>
  <c r="A7335" i="106" l="1"/>
  <c r="D7334" i="106"/>
  <c r="A7336" i="106" l="1"/>
  <c r="D7335" i="106"/>
  <c r="D7336" i="106" l="1"/>
  <c r="A7337" i="106"/>
  <c r="A7338" i="106" l="1"/>
  <c r="D7337" i="106"/>
  <c r="A7339" i="106" l="1"/>
  <c r="D7338" i="106"/>
  <c r="A7340" i="106" l="1"/>
  <c r="D7339" i="106"/>
  <c r="A7341" i="106" l="1"/>
  <c r="D7340" i="106"/>
  <c r="A7342" i="106" l="1"/>
  <c r="D7341" i="106"/>
  <c r="A7343" i="106" l="1"/>
  <c r="D7342" i="106"/>
  <c r="A7344" i="106" l="1"/>
  <c r="D7343" i="106"/>
  <c r="D7344" i="106" l="1"/>
  <c r="A7345" i="106"/>
  <c r="A7346" i="106" l="1"/>
  <c r="D7345" i="106"/>
  <c r="A7347" i="106" l="1"/>
  <c r="D7346" i="106"/>
  <c r="A7348" i="106" l="1"/>
  <c r="D7347" i="106"/>
  <c r="A7349" i="106" l="1"/>
  <c r="D7348" i="106"/>
  <c r="A7350" i="106" l="1"/>
  <c r="D7349" i="106"/>
  <c r="A7351" i="106" l="1"/>
  <c r="D7350" i="106"/>
  <c r="A7352" i="106" l="1"/>
  <c r="D7351" i="106"/>
  <c r="D7352" i="106" l="1"/>
  <c r="A7353" i="106"/>
  <c r="A7354" i="106" l="1"/>
  <c r="D7353" i="106"/>
  <c r="D7354" i="106" l="1"/>
  <c r="A7355" i="106"/>
  <c r="D7355" i="106" l="1"/>
  <c r="A7356" i="106"/>
  <c r="A7357" i="106" l="1"/>
  <c r="D7356" i="106"/>
  <c r="A7358" i="106" l="1"/>
  <c r="D7357" i="106"/>
  <c r="A7359" i="106" l="1"/>
  <c r="D7358" i="106"/>
  <c r="A7360" i="106" l="1"/>
  <c r="D7359" i="106"/>
  <c r="D7360" i="106" l="1"/>
  <c r="A7361" i="106"/>
  <c r="A7362" i="106" l="1"/>
  <c r="D7361" i="106"/>
  <c r="D7362" i="106" l="1"/>
  <c r="A7363" i="106"/>
  <c r="A7364" i="106" l="1"/>
  <c r="D7363" i="106"/>
  <c r="A7365" i="106" l="1"/>
  <c r="D7364" i="106"/>
  <c r="A7366" i="106" l="1"/>
  <c r="D7365" i="106"/>
  <c r="A7367" i="106" l="1"/>
  <c r="D7366" i="106"/>
  <c r="A7368" i="106" l="1"/>
  <c r="D7367" i="106"/>
  <c r="D7368" i="106" l="1"/>
  <c r="A7369" i="106"/>
  <c r="A7370" i="106" l="1"/>
  <c r="D7369" i="106"/>
  <c r="A7371" i="106" l="1"/>
  <c r="D7370" i="106"/>
  <c r="A7372" i="106" l="1"/>
  <c r="D7371" i="106"/>
  <c r="A7373" i="106" l="1"/>
  <c r="D7372" i="106"/>
  <c r="A7374" i="106" l="1"/>
  <c r="D7373" i="106"/>
  <c r="A7375" i="106" l="1"/>
  <c r="D7374" i="106"/>
  <c r="A7376" i="106" l="1"/>
  <c r="D7375" i="106"/>
  <c r="D7376" i="106" l="1"/>
  <c r="A7377" i="106"/>
  <c r="A7378" i="106" l="1"/>
  <c r="D7377" i="106"/>
  <c r="A7379" i="106" l="1"/>
  <c r="D7378" i="106"/>
  <c r="A7380" i="106" l="1"/>
  <c r="D7379" i="106"/>
  <c r="A7381" i="106" l="1"/>
  <c r="D7380" i="106"/>
  <c r="A7382" i="106" l="1"/>
  <c r="D7381" i="106"/>
  <c r="A7383" i="106" l="1"/>
  <c r="D7382" i="106"/>
  <c r="A7384" i="106" l="1"/>
  <c r="D7383" i="106"/>
  <c r="D7384" i="106" l="1"/>
  <c r="A7385" i="106"/>
  <c r="A7386" i="106" l="1"/>
  <c r="D7385" i="106"/>
  <c r="A7387" i="106" l="1"/>
  <c r="D7386" i="106"/>
  <c r="D7387" i="106" l="1"/>
  <c r="A7388" i="106"/>
  <c r="A7389" i="106" l="1"/>
  <c r="D7388" i="106"/>
  <c r="A7390" i="106" l="1"/>
  <c r="D7389" i="106"/>
  <c r="A7391" i="106" l="1"/>
  <c r="D7390" i="106"/>
  <c r="A7392" i="106" l="1"/>
  <c r="D7391" i="106"/>
  <c r="D7392" i="106" l="1"/>
  <c r="A7393" i="106"/>
  <c r="A7394" i="106" l="1"/>
  <c r="D7393" i="106"/>
  <c r="D7394" i="106" l="1"/>
  <c r="A7395"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D7410" i="106" l="1"/>
  <c r="A7411" i="106"/>
  <c r="A7412" i="106" l="1"/>
  <c r="D7411" i="106"/>
  <c r="A7413" i="106" l="1"/>
  <c r="D7412" i="106"/>
  <c r="A7414" i="106" l="1"/>
  <c r="D7413" i="106"/>
  <c r="A7415" i="106" l="1"/>
  <c r="D7414" i="106"/>
  <c r="A7416" i="106" l="1"/>
  <c r="D7415" i="106"/>
  <c r="A7417" i="106" l="1"/>
  <c r="D7416" i="106"/>
  <c r="A7418" i="106" l="1"/>
  <c r="D7417" i="106"/>
  <c r="A7419" i="106" l="1"/>
  <c r="D7418" i="106"/>
  <c r="D7419" i="106" l="1"/>
  <c r="A7420" i="106"/>
  <c r="D7420" i="106" l="1"/>
  <c r="A7421"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D7436" i="106" l="1"/>
  <c r="A7437"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D7455" i="106" l="1"/>
  <c r="A7456" i="106"/>
  <c r="A7457" i="106" l="1"/>
  <c r="D7456" i="106"/>
  <c r="A7458" i="106" l="1"/>
  <c r="D7457" i="106"/>
  <c r="D7458" i="106" l="1"/>
  <c r="A7459" i="106"/>
  <c r="D7459" i="106" l="1"/>
  <c r="A7460" i="106"/>
  <c r="A7461" i="106" l="1"/>
  <c r="D7460" i="106"/>
  <c r="A7462" i="106" l="1"/>
  <c r="D7461" i="106"/>
  <c r="A7463" i="106" l="1"/>
  <c r="D7462" i="106"/>
  <c r="A7464" i="106" l="1"/>
  <c r="D7463" i="106"/>
  <c r="D7464" i="106" l="1"/>
  <c r="A7465" i="106"/>
  <c r="A7466" i="106" l="1"/>
  <c r="D7465" i="106"/>
  <c r="A7467" i="106" l="1"/>
  <c r="D7466" i="106"/>
  <c r="D7467" i="106" l="1"/>
  <c r="A7468" i="106"/>
  <c r="A7469" i="106" l="1"/>
  <c r="D7468" i="106"/>
  <c r="A7470" i="106" l="1"/>
  <c r="D7469" i="106"/>
  <c r="A7471" i="106" l="1"/>
  <c r="D7470" i="106"/>
  <c r="A7472" i="106" l="1"/>
  <c r="D7471" i="106"/>
  <c r="D7472" i="106" l="1"/>
  <c r="A7473"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D7500" i="106" l="1"/>
  <c r="A7501" i="106"/>
  <c r="A7502" i="106" l="1"/>
  <c r="D7501" i="106"/>
  <c r="A7503" i="106" l="1"/>
  <c r="D7502" i="106"/>
  <c r="A7504" i="106" l="1"/>
  <c r="D7503" i="106"/>
  <c r="A7505" i="106" l="1"/>
  <c r="D7504" i="106"/>
  <c r="D7505" i="106" l="1"/>
  <c r="A7506" i="106"/>
  <c r="A7507" i="106" l="1"/>
  <c r="D7506" i="106"/>
  <c r="A7508" i="106" l="1"/>
  <c r="D7507" i="106"/>
  <c r="A7509" i="106" l="1"/>
  <c r="D7508" i="106"/>
  <c r="A7510" i="106" l="1"/>
  <c r="D7509" i="106"/>
  <c r="A7511" i="106" l="1"/>
  <c r="D7510" i="106"/>
  <c r="A7512" i="106" l="1"/>
  <c r="D7511" i="106"/>
  <c r="D7512" i="106" l="1"/>
  <c r="A7513"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D7524" i="106" l="1"/>
  <c r="A7525" i="106"/>
  <c r="D7525" i="106" l="1"/>
  <c r="A7526" i="106"/>
  <c r="A7527" i="106" l="1"/>
  <c r="D7526" i="106"/>
  <c r="A7528" i="106" l="1"/>
  <c r="D7527" i="106"/>
  <c r="A7529" i="106" l="1"/>
  <c r="D7528" i="106"/>
  <c r="A7530" i="106" l="1"/>
  <c r="D7529" i="106"/>
  <c r="A7531" i="106" l="1"/>
  <c r="D7530" i="106"/>
  <c r="A7532" i="106" l="1"/>
  <c r="D7531" i="106"/>
  <c r="D7532" i="106" l="1"/>
  <c r="A7533"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D7544" i="106" l="1"/>
  <c r="A7545"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D7557" i="106" l="1"/>
  <c r="A7558" i="106"/>
  <c r="A7559" i="106" l="1"/>
  <c r="D7558" i="106"/>
  <c r="A7560" i="106" l="1"/>
  <c r="D7559" i="106"/>
  <c r="A7561" i="106" l="1"/>
  <c r="D7560" i="106"/>
  <c r="A7562" i="106" l="1"/>
  <c r="D7561" i="106"/>
  <c r="A7563" i="106" l="1"/>
  <c r="D7562" i="106"/>
  <c r="A7564" i="106" l="1"/>
  <c r="D7563" i="106"/>
  <c r="D7564" i="106" l="1"/>
  <c r="A7565"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D7589" i="106" l="1"/>
  <c r="A7590" i="106"/>
  <c r="A7591" i="106" l="1"/>
  <c r="D7590" i="106"/>
  <c r="A7592" i="106" l="1"/>
  <c r="D7591" i="106"/>
  <c r="A7593" i="106" l="1"/>
  <c r="D7592" i="106"/>
  <c r="A7594" i="106" l="1"/>
  <c r="D7593" i="106"/>
  <c r="A7595" i="106" l="1"/>
  <c r="D7594" i="106"/>
  <c r="A7596" i="106" l="1"/>
  <c r="D7595" i="106"/>
  <c r="D7596" i="106" l="1"/>
  <c r="A7597"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D7607" i="106" l="1"/>
  <c r="A7608" i="106"/>
  <c r="A7609" i="106" l="1"/>
  <c r="D7608" i="106"/>
  <c r="A7610" i="106" l="1"/>
  <c r="D7609" i="106"/>
  <c r="A7611" i="106" l="1"/>
  <c r="D7610" i="106"/>
  <c r="D7611" i="106" l="1"/>
  <c r="A7612" i="106"/>
  <c r="A7613" i="106" l="1"/>
  <c r="D7612" i="106"/>
  <c r="A7614" i="106" l="1"/>
  <c r="D7613" i="106"/>
  <c r="A7615" i="106" l="1"/>
  <c r="D7614" i="106"/>
  <c r="A7616" i="106" l="1"/>
  <c r="D7615" i="106"/>
  <c r="A7617" i="106" l="1"/>
  <c r="D7616" i="106"/>
  <c r="D7617" i="106" l="1"/>
  <c r="A7618"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D7646" i="106" l="1"/>
  <c r="A7647"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<sst xmlns="http://schemas.openxmlformats.org/spreadsheetml/2006/main" count="5065" uniqueCount="2131">
  <si>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</si>
  <si>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</si>
  <si>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</si>
  <si>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</si>
  <si>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</si>
  <si>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</si>
  <si>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</si>
  <si>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</si>
  <si>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</si>
  <si>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</si>
  <si>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</si>
  <si>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</si>
  <si>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</si>
  <si>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</si>
  <si>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</si>
  <si>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</si>
  <si>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</si>
  <si>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</si>
  <si>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</si>
  <si>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</si>
  <si>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</si>
  <si>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</si>
  <si>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</si>
  <si>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</si>
  <si>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</si>
  <si>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</si>
  <si>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</si>
  <si>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</si>
  <si>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</si>
  <si>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</si>
  <si>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</si>
  <si>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</si>
  <si>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</si>
  <si>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</si>
  <si>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</si>
  <si>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</si>
  <si>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</si>
  <si>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</si>
  <si>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</si>
  <si>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</si>
  <si>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</si>
  <si>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</si>
  <si>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</si>
  <si>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</si>
  <si>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</si>
  <si>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</si>
  <si>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</si>
  <si>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</si>
  <si>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</si>
  <si>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</si>
  <si>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</si>
  <si>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</si>
  <si>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</si>
  <si>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</si>
  <si>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</si>
  <si>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</si>
  <si>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</si>
  <si>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</si>
  <si>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</si>
  <si>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</si>
  <si>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</si>
  <si>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</si>
  <si>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</si>
  <si>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</si>
  <si>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</si>
  <si>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</si>
  <si>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</si>
  <si>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</si>
  <si>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</si>
  <si>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</si>
  <si>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</si>
  <si>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</si>
  <si>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</si>
  <si>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</si>
  <si>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</si>
  <si>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</si>
  <si>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</si>
  <si>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</si>
  <si>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</si>
  <si>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</si>
  <si>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</si>
  <si>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</si>
  <si>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</si>
  <si>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</si>
  <si>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</si>
  <si>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</si>
  <si>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</si>
  <si>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</si>
  <si>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</si>
  <si>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</si>
  <si>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</si>
  <si>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</si>
  <si>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</si>
  <si>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</si>
  <si>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</si>
  <si>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</si>
  <si>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</si>
  <si>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</si>
  <si>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</si>
  <si>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</si>
  <si>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</si>
  <si>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</si>
  <si>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</si>
  <si>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</si>
  <si>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</si>
  <si>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</si>
  <si>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</si>
  <si>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</si>
  <si>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</si>
  <si>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</si>
  <si>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</si>
  <si>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</si>
  <si>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</si>
  <si>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</si>
  <si>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</si>
  <si>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</si>
  <si>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</si>
  <si>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</si>
  <si>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</si>
  <si>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</si>
  <si>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</si>
  <si>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</si>
  <si>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</si>
  <si>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</si>
  <si>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</si>
  <si>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</si>
  <si>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</si>
  <si>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</si>
  <si>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</si>
  <si>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</si>
  <si>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</si>
  <si>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</si>
  <si>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</si>
  <si>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</si>
  <si>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</si>
  <si>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</si>
  <si>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</si>
  <si>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</si>
  <si>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</si>
  <si>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</si>
  <si>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</si>
  <si>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</si>
  <si>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</si>
  <si>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</si>
  <si>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</si>
  <si>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</si>
  <si>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</si>
  <si>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</si>
  <si>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</si>
  <si>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</si>
  <si>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</si>
  <si>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</si>
  <si>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</si>
  <si>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</si>
  <si>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</si>
  <si>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</si>
  <si>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</si>
  <si>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</si>
  <si>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</si>
  <si>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</si>
  <si>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</si>
  <si>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</si>
  <si>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</si>
  <si>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</si>
  <si>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</si>
  <si>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</si>
  <si>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</si>
  <si>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</si>
  <si>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</si>
  <si>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</si>
  <si>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</si>
  <si>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</si>
  <si>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</si>
  <si>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</si>
  <si>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</si>
  <si>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</si>
  <si>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</si>
  <si>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</si>
  <si>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</si>
  <si>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</si>
  <si>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</si>
  <si>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</si>
  <si>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</si>
  <si>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</si>
  <si>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</si>
  <si>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</si>
  <si>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</si>
  <si>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</si>
  <si>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</si>
  <si>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</si>
  <si>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</si>
  <si>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</si>
  <si>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</si>
  <si>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</si>
  <si>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</si>
  <si>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</si>
  <si>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</si>
  <si>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</si>
  <si>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</si>
  <si>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</si>
  <si>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</si>
  <si>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</si>
  <si>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</si>
  <si>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</si>
  <si>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</si>
  <si>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</si>
  <si>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</si>
  <si>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</si>
  <si>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</si>
  <si>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</si>
  <si>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</si>
  <si>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</si>
  <si>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</si>
  <si>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</si>
  <si>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</si>
  <si>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</si>
  <si>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</si>
  <si>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</si>
  <si>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</si>
  <si>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</si>
  <si>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</si>
  <si>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</si>
  <si>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</si>
  <si>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</si>
  <si>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</si>
  <si>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</si>
  <si>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</si>
  <si>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</si>
  <si>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</si>
  <si>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</si>
  <si>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</si>
  <si>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</si>
  <si>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</si>
  <si>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</si>
  <si>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</si>
  <si>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</si>
  <si>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</si>
  <si>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</si>
  <si>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</si>
  <si>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</si>
  <si>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</si>
  <si>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</si>
  <si>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</si>
  <si>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</si>
  <si>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</si>
  <si>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</si>
  <si>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</si>
  <si>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</si>
  <si>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</si>
  <si>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</si>
  <si>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</si>
  <si>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</si>
  <si>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</si>
  <si>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</si>
  <si>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</si>
  <si>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</si>
  <si>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</si>
  <si>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</si>
  <si>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</si>
  <si>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</si>
  <si>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</si>
  <si>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</si>
  <si>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</si>
  <si>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</si>
  <si>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</si>
  <si>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</si>
  <si>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</si>
  <si>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</si>
  <si>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</si>
  <si>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</si>
  <si>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</si>
  <si>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</si>
  <si>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</si>
  <si>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</si>
  <si>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</si>
  <si>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</si>
  <si>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</si>
  <si>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</si>
  <si>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</si>
  <si>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</si>
  <si>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</si>
  <si>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</si>
  <si>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</si>
  <si>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</si>
  <si>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</si>
  <si>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</si>
  <si>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</si>
  <si>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</si>
  <si>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</si>
  <si>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</si>
  <si>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</si>
  <si>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</si>
  <si>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</si>
  <si>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</si>
  <si>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</si>
  <si>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</si>
  <si>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</si>
  <si>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</si>
  <si>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</si>
  <si>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</si>
  <si>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</si>
  <si>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</si>
  <si>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</si>
  <si>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</si>
  <si>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</si>
  <si>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</si>
  <si>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</si>
  <si>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</si>
  <si>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</si>
  <si>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</si>
  <si>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</si>
  <si>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</si>
  <si>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</si>
  <si>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</si>
  <si>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</si>
  <si>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</si>
  <si>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</si>
  <si>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</si>
  <si>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</si>
  <si>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</si>
  <si>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</si>
  <si>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</si>
  <si>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</si>
  <si>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</si>
  <si>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</si>
  <si>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</si>
  <si>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</si>
  <si>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</si>
  <si>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</si>
  <si>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</si>
  <si>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</si>
  <si>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</si>
  <si>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</si>
  <si>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</si>
  <si>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</si>
  <si>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</si>
  <si>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</si>
  <si>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</si>
  <si>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</si>
  <si>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</si>
  <si>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</si>
  <si>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</si>
  <si>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</si>
  <si>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</si>
  <si>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</si>
  <si>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</si>
  <si>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</si>
  <si>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</si>
  <si>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</si>
  <si>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</si>
  <si>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</si>
  <si>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</si>
  <si>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</si>
  <si>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</si>
  <si>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</si>
  <si>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</si>
  <si>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</si>
  <si>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</si>
  <si>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</si>
  <si>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</si>
  <si>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</si>
  <si>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</si>
  <si>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</si>
  <si>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</si>
  <si>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</si>
  <si>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</si>
  <si>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</si>
  <si>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</si>
  <si>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</si>
  <si>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</si>
  <si>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</si>
  <si>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</si>
  <si>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</si>
  <si>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</si>
  <si>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</si>
  <si>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</si>
  <si>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</si>
  <si>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</si>
  <si>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</si>
  <si>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</si>
  <si>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</si>
  <si>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</si>
  <si>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</si>
  <si>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</si>
  <si>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</si>
  <si>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</si>
  <si>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</si>
  <si>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</si>
  <si>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</si>
  <si>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</si>
  <si>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</si>
  <si>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</si>
  <si>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</si>
  <si>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</si>
  <si>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</si>
  <si>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</si>
  <si>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</si>
  <si>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</si>
  <si>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</si>
  <si>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</si>
  <si>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</si>
  <si>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</si>
  <si>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</si>
  <si>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</si>
  <si>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</si>
  <si>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</si>
  <si>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</si>
  <si>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</si>
  <si>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</si>
  <si>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</si>
  <si>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</si>
  <si>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</si>
  <si>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</si>
  <si>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</si>
  <si>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</si>
  <si>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</si>
  <si>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</si>
  <si>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</si>
  <si>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</si>
  <si>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</si>
  <si>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</si>
  <si>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</si>
  <si>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</si>
  <si>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</si>
  <si>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</si>
  <si>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</si>
  <si>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</si>
  <si>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</si>
  <si>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</si>
  <si>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</si>
  <si>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</si>
  <si>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</si>
  <si>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</si>
  <si>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</si>
  <si>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</si>
  <si>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</si>
  <si>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</si>
  <si>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</si>
  <si>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</si>
  <si>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</si>
  <si>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</si>
  <si>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</si>
  <si>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</si>
  <si>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</si>
  <si>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</si>
  <si>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</si>
  <si>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</si>
  <si>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</si>
  <si>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</si>
  <si>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</si>
  <si>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</si>
  <si>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</si>
  <si>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</si>
  <si>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</si>
  <si>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</si>
  <si>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</si>
  <si>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</si>
  <si>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</si>
  <si>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</si>
  <si>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</si>
  <si>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</si>
  <si>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</si>
  <si>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</si>
  <si>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</si>
  <si>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</si>
  <si>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</si>
  <si>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</si>
  <si>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</si>
  <si>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</si>
  <si>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</si>
  <si>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</si>
  <si>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</si>
  <si>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</si>
  <si>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</si>
  <si>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</si>
  <si>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</si>
  <si>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</si>
  <si>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</si>
  <si>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</si>
  <si>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</si>
  <si>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</si>
  <si>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</si>
  <si>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</si>
  <si>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</si>
  <si>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</si>
  <si>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</si>
  <si>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</si>
  <si>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</si>
  <si>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</si>
  <si>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</si>
  <si>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</si>
  <si>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</si>
  <si>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</si>
  <si>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</si>
  <si>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</si>
  <si>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</si>
  <si>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</si>
  <si>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</si>
  <si>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</si>
  <si>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</si>
  <si>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</si>
  <si>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</si>
  <si>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</si>
  <si>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</si>
  <si>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</si>
  <si>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</si>
  <si>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</si>
  <si>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</si>
  <si>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</si>
  <si>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</si>
  <si>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</si>
  <si>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</si>
  <si>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</si>
  <si>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</si>
  <si>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</si>
  <si>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</si>
  <si>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</si>
  <si>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</si>
  <si>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</si>
  <si>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</si>
  <si>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</si>
  <si>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</si>
  <si>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</si>
  <si>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</si>
  <si>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</si>
  <si>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</si>
  <si>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</si>
  <si>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</si>
  <si>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</si>
  <si>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</si>
  <si>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</si>
  <si>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</si>
  <si>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</si>
  <si>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</si>
  <si>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</si>
  <si>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</si>
  <si>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</si>
  <si>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</si>
  <si>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</si>
  <si>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</si>
  <si>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</si>
  <si>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</si>
  <si>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</si>
  <si>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</si>
  <si>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</si>
  <si>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</si>
  <si>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</si>
  <si>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</si>
  <si>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</si>
  <si>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</si>
  <si>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</si>
  <si>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</si>
  <si>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</si>
  <si>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</si>
  <si>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</si>
  <si>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</si>
  <si>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</si>
  <si>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</si>
  <si>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</si>
  <si>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</si>
  <si>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</si>
  <si>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</si>
  <si>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</si>
  <si>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</si>
  <si>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</si>
  <si>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</si>
  <si>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</si>
  <si>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</si>
  <si>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</si>
  <si>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</si>
  <si>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</si>
  <si>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</si>
  <si>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</si>
  <si>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</si>
  <si>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</si>
  <si>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</si>
  <si>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</si>
  <si>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</si>
  <si>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</si>
  <si>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</si>
  <si>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</si>
  <si>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</si>
  <si>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</si>
  <si>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</si>
  <si>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</si>
  <si>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</si>
  <si>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</si>
  <si>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</si>
  <si>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</si>
  <si>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</si>
  <si>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</si>
  <si>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</si>
  <si>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</si>
  <si>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</si>
  <si>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</si>
  <si>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</si>
  <si>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</si>
  <si>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</si>
  <si>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</si>
  <si>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</si>
  <si>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</si>
  <si>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</si>
  <si>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</si>
  <si>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</si>
  <si>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</si>
  <si>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</si>
  <si>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</si>
  <si>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</si>
  <si>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</si>
  <si>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</si>
  <si>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</si>
  <si>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</si>
  <si>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</si>
  <si>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</si>
  <si>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</si>
  <si>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</si>
  <si>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</si>
  <si>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</si>
  <si>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</si>
  <si>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</si>
  <si>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</si>
  <si>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</si>
  <si>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</si>
  <si>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</si>
  <si>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</si>
  <si>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</si>
  <si>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</si>
  <si>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</si>
  <si>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</si>
  <si>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</si>
  <si>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</si>
  <si>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</si>
  <si>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</si>
  <si>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</si>
  <si>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</si>
  <si>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</si>
  <si>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</si>
  <si>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</si>
  <si>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</si>
  <si>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</si>
  <si>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</si>
  <si>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</si>
  <si>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</si>
  <si>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</si>
  <si>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</si>
  <si>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</si>
  <si>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</si>
  <si>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</si>
  <si>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</si>
  <si>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</si>
  <si>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</si>
  <si>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</si>
  <si>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</si>
  <si>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</si>
  <si>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</si>
  <si>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</si>
  <si>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</si>
  <si>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</si>
  <si>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</si>
  <si>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</si>
  <si>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</si>
  <si>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</si>
  <si>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</si>
  <si>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</si>
  <si>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</si>
  <si>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</si>
  <si>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</si>
  <si>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</si>
  <si>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</si>
  <si>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</si>
  <si>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</si>
  <si>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</si>
  <si>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</si>
  <si>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</si>
  <si>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</si>
  <si>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</si>
  <si>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</si>
  <si>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</si>
  <si>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</si>
  <si>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</si>
  <si>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</si>
  <si>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</si>
  <si>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</si>
  <si>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</si>
  <si>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</si>
  <si>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</si>
  <si>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</si>
  <si>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</si>
  <si>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</si>
  <si>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</si>
  <si>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</si>
  <si>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</si>
  <si>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</si>
  <si>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</si>
  <si>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</si>
  <si>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</si>
  <si>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</si>
  <si>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</si>
  <si>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</si>
  <si>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</si>
  <si>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</si>
  <si>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</si>
  <si>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</si>
  <si>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</si>
  <si>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</si>
  <si>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</si>
  <si>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</si>
  <si>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</si>
  <si>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</si>
  <si>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</si>
  <si>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</si>
  <si>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</si>
  <si>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</si>
  <si>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</si>
  <si>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</si>
  <si>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</si>
  <si>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</si>
  <si>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</si>
  <si>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</si>
  <si>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</si>
  <si>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</si>
  <si>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</si>
  <si>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</si>
  <si>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</si>
  <si>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</si>
  <si>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</si>
  <si>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</si>
  <si>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</si>
  <si>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</si>
  <si>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</si>
  <si>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</si>
  <si>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</si>
  <si>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</si>
  <si>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</si>
  <si>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</si>
  <si>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</si>
  <si>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</si>
  <si>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</si>
  <si>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</si>
  <si>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</si>
  <si>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</si>
  <si>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</si>
  <si>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</si>
  <si>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</si>
  <si>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</si>
  <si>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</si>
  <si>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</si>
  <si>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</si>
  <si>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</si>
  <si>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</si>
  <si>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</si>
  <si>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</si>
  <si>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</si>
  <si>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</si>
  <si>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</si>
  <si>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</si>
  <si>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</si>
  <si>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</si>
  <si>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</si>
  <si>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</si>
  <si>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</si>
  <si>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</si>
  <si>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</si>
  <si>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</si>
  <si>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</si>
  <si>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</si>
  <si>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</si>
  <si>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</si>
  <si>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</si>
  <si>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</si>
  <si>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</si>
  <si>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</si>
  <si>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</si>
  <si>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</si>
  <si>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</si>
  <si>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</si>
  <si>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</si>
  <si>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</si>
  <si>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</si>
  <si>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</si>
  <si>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</si>
  <si>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</si>
  <si>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</si>
  <si>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</si>
  <si>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</si>
  <si>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</si>
  <si>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</si>
  <si>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</si>
  <si>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</si>
  <si>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</si>
  <si>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</si>
  <si>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</si>
  <si>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</si>
  <si>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</si>
  <si>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</si>
  <si>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</si>
  <si>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</si>
  <si>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</si>
  <si>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</si>
  <si>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</si>
  <si>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</si>
  <si>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</si>
  <si>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</si>
  <si>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</si>
  <si>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</si>
  <si>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</si>
  <si>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</si>
  <si>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</si>
  <si>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</si>
  <si>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</si>
  <si>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</si>
  <si>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</si>
  <si>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</si>
  <si>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</si>
  <si>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</si>
  <si>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</si>
  <si>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</si>
  <si>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</si>
  <si>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</si>
  <si>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</si>
  <si>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</si>
  <si>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</si>
  <si>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</si>
  <si>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</si>
  <si>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</si>
  <si>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</si>
  <si>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</si>
  <si>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</si>
  <si>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</si>
  <si>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</si>
  <si>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</si>
  <si>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</si>
  <si>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</si>
  <si>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</si>
  <si>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</si>
  <si>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</si>
  <si>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</si>
  <si>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</si>
  <si>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</si>
  <si>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</si>
  <si>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</si>
  <si>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</si>
  <si>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</si>
  <si>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</si>
  <si>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</si>
  <si>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</si>
  <si>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</si>
  <si>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</si>
  <si>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</si>
  <si>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</si>
  <si>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</si>
  <si>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</si>
  <si>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</si>
  <si>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</si>
  <si>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</si>
  <si>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</si>
  <si>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</si>
  <si>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</si>
  <si>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</si>
  <si>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</si>
  <si>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</si>
  <si>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</si>
  <si>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</si>
  <si>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</si>
  <si>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</si>
  <si>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</si>
  <si>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</si>
  <si>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</si>
  <si>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</si>
  <si>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</si>
  <si>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</si>
  <si>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</si>
  <si>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</si>
  <si>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</si>
  <si>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</si>
  <si>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</si>
  <si>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</si>
  <si>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</si>
  <si>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</si>
  <si>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</si>
  <si>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</si>
  <si>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</si>
  <si>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</si>
  <si>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</si>
  <si>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</si>
  <si>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</si>
  <si>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</si>
  <si>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</si>
  <si>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</si>
  <si>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</si>
  <si>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</si>
  <si>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</si>
  <si>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</si>
  <si>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</si>
  <si>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</si>
  <si>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</si>
  <si>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</si>
  <si>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</si>
  <si>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</si>
  <si>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</si>
  <si>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</si>
  <si>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</si>
  <si>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</si>
  <si>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</si>
  <si>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</si>
  <si>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</si>
  <si>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</si>
  <si>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</si>
  <si>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</si>
  <si>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</si>
  <si>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</si>
  <si>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</si>
  <si>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</si>
  <si>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</si>
  <si>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</si>
  <si>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</si>
  <si>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</si>
  <si>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</si>
  <si>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</si>
  <si>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</si>
  <si>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</si>
  <si>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</si>
  <si>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</si>
  <si>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</si>
  <si>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</si>
  <si>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</si>
  <si>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</si>
  <si>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</si>
  <si>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</si>
  <si>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</si>
  <si>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</si>
  <si>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</si>
  <si>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</si>
  <si>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</si>
  <si>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</si>
  <si>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</si>
  <si>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</si>
  <si>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</si>
  <si>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</si>
  <si>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</si>
  <si>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</si>
  <si>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</si>
  <si>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</si>
  <si>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</si>
  <si>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</si>
  <si>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</si>
  <si>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</si>
  <si>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</si>
  <si>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</si>
  <si>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</si>
  <si>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</si>
  <si>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</si>
  <si>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</si>
  <si>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</si>
  <si>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</si>
  <si>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</si>
  <si>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</si>
  <si>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</si>
  <si>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</si>
  <si>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</si>
  <si>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</si>
  <si>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</si>
  <si>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</si>
  <si>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</si>
  <si>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</si>
  <si>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</si>
  <si>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</si>
  <si>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</si>
  <si>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</si>
  <si>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</si>
  <si>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</si>
  <si>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</si>
  <si>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</si>
  <si>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</si>
  <si>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</si>
  <si>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</si>
  <si>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</si>
  <si>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</si>
  <si>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</si>
  <si>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</si>
  <si>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</si>
  <si>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</si>
  <si>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</si>
  <si>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</si>
  <si>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</si>
  <si>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</si>
  <si>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</si>
  <si>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</si>
  <si>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</si>
  <si>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</si>
  <si>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</si>
  <si>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</si>
  <si>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</si>
  <si>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</si>
  <si>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</si>
  <si>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</si>
  <si>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</si>
  <si>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</si>
  <si>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</si>
  <si>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</si>
  <si>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</si>
  <si>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</si>
  <si>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</si>
  <si>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</si>
  <si>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</si>
  <si>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</si>
  <si>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</si>
  <si>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</si>
  <si>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</si>
  <si>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</si>
  <si>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</si>
  <si>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</si>
  <si>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</si>
  <si>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</si>
  <si>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</si>
  <si>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</si>
  <si>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</si>
  <si>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</si>
  <si>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</si>
  <si>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</si>
  <si>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</si>
  <si>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</si>
  <si>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</si>
  <si>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</si>
  <si>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</si>
  <si>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</si>
  <si>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</si>
  <si>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</si>
  <si>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</si>
  <si>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</si>
  <si>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</si>
  <si>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</si>
  <si>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</si>
  <si>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</si>
  <si>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</si>
  <si>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</si>
  <si>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</si>
  <si>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</si>
  <si>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</si>
  <si>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</si>
  <si>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</si>
  <si>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</si>
  <si>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</si>
  <si>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</si>
  <si>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</si>
  <si>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</si>
  <si>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</si>
  <si>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</si>
  <si>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</si>
  <si>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</si>
  <si>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</si>
  <si>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</si>
  <si>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</si>
  <si>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</si>
  <si>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</si>
  <si>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</si>
  <si>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</si>
  <si>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</si>
  <si>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</si>
  <si>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</si>
  <si>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</si>
  <si>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</si>
  <si>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</si>
  <si>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</si>
  <si>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</si>
  <si>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</si>
  <si>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</si>
  <si>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</si>
  <si>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</si>
  <si>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</si>
  <si>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</si>
  <si>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</si>
  <si>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</si>
  <si>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</si>
  <si>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</si>
  <si>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</si>
  <si>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</si>
  <si>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</si>
  <si>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</si>
  <si>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</si>
  <si>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</si>
  <si>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</si>
  <si>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</si>
  <si>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</si>
  <si>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</si>
  <si>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</si>
  <si>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</si>
  <si>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</si>
  <si>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</si>
  <si>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</si>
  <si>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</si>
  <si>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</si>
  <si>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</si>
  <si>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</si>
  <si>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</si>
  <si>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</si>
  <si>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</si>
  <si>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</si>
  <si>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</si>
  <si>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</si>
  <si>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</si>
  <si>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</si>
  <si>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</si>
  <si>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</si>
  <si>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</si>
  <si>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</si>
  <si>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</si>
  <si>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</si>
  <si>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</si>
  <si>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</si>
  <si>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</si>
  <si>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</si>
  <si>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</si>
  <si>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</si>
  <si>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</si>
  <si>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</si>
  <si>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</si>
  <si>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</si>
  <si>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</si>
  <si>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</si>
  <si>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</si>
  <si>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</si>
  <si>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</si>
  <si>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</si>
  <si>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</si>
  <si>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</si>
  <si>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</si>
  <si>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</si>
  <si>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</si>
  <si>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</si>
  <si>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</si>
  <si>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</si>
  <si>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</si>
  <si>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</si>
  <si>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</si>
  <si>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</si>
  <si>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</si>
  <si>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</si>
  <si>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</si>
  <si>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</si>
  <si>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</si>
  <si>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</si>
  <si>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</si>
  <si>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</si>
  <si>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</si>
  <si>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</si>
  <si>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</si>
  <si>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</si>
  <si>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</si>
  <si>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</si>
  <si>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</si>
  <si>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</si>
  <si>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</si>
  <si>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</si>
  <si>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</si>
  <si>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</si>
  <si>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</si>
  <si>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</si>
  <si>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</si>
  <si>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</si>
  <si>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</si>
  <si>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</si>
  <si>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</si>
  <si>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</si>
  <si>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</si>
  <si>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</si>
  <si>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</si>
  <si>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</si>
  <si>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</si>
  <si>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</si>
  <si>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</si>
  <si>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</si>
  <si>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</si>
  <si>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</si>
  <si>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</si>
  <si>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</si>
  <si>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</si>
  <si>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</si>
  <si>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</si>
  <si>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</si>
  <si>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</si>
  <si>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</si>
  <si>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</si>
  <si>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</si>
  <si>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</si>
  <si>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</si>
  <si>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</si>
  <si>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</si>
  <si>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</si>
  <si>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</si>
  <si>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</si>
  <si>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</si>
  <si>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</si>
  <si>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</si>
  <si>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</si>
  <si>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</si>
  <si>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</si>
  <si>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</si>
  <si>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</si>
  <si>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</si>
  <si>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</si>
  <si>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</si>
  <si>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</si>
  <si>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</si>
  <si>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</si>
  <si>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</si>
  <si>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</si>
  <si>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</si>
  <si>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</si>
  <si>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</si>
  <si>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</si>
  <si>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</si>
  <si>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</si>
  <si>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</si>
  <si>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</si>
  <si>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</si>
  <si>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</si>
  <si>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</si>
  <si>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</si>
  <si>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</si>
  <si>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</si>
  <si>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</si>
  <si>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</si>
  <si>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</si>
  <si>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</si>
  <si>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</si>
  <si>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</si>
  <si>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</si>
  <si>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</si>
  <si>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</si>
  <si>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</si>
  <si>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</si>
  <si>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</si>
  <si>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</si>
  <si>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</si>
  <si>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</si>
  <si>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</si>
  <si>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</si>
  <si>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</si>
  <si>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</si>
  <si>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</si>
  <si>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</si>
  <si>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</si>
  <si>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</si>
  <si>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</si>
  <si>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</si>
  <si>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</si>
  <si>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</si>
  <si>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</si>
  <si>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</si>
  <si>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</si>
  <si>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</si>
  <si>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</si>
  <si>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</si>
  <si>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</si>
  <si>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</si>
  <si>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</si>
  <si>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</si>
  <si>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</si>
  <si>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</si>
  <si>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</si>
  <si>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</si>
  <si>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</si>
  <si>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</si>
  <si>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</si>
  <si>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</si>
  <si>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</si>
  <si>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</si>
  <si>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</si>
  <si>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</si>
  <si>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</si>
  <si>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</si>
  <si>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</si>
  <si>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</si>
  <si>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</si>
  <si>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</si>
  <si>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</si>
  <si>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</si>
  <si>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</si>
  <si>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</si>
  <si>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</si>
  <si>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</si>
  <si>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</si>
  <si>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</si>
  <si>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</si>
  <si>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</si>
  <si>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</si>
  <si>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</si>
  <si>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</si>
  <si>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</si>
  <si>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</si>
  <si>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</si>
  <si>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</si>
  <si>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</si>
  <si>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</si>
  <si>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</si>
  <si>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</si>
  <si>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</si>
  <si>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</si>
  <si>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</si>
  <si>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</si>
  <si>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</si>
  <si>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</si>
  <si>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</si>
  <si>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</si>
  <si>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</si>
  <si>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</si>
  <si>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</si>
  <si>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</si>
  <si>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</si>
  <si>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</si>
  <si>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</si>
  <si>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</si>
  <si>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</si>
  <si>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</si>
  <si>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</si>
  <si>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</si>
  <si>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</si>
  <si>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</si>
  <si>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</si>
  <si>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</si>
  <si>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</si>
  <si>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</si>
  <si>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</si>
  <si>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</si>
  <si>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</si>
  <si>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</si>
  <si>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</si>
  <si>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</si>
  <si>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</si>
  <si>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</si>
  <si>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</si>
  <si>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</si>
  <si>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</si>
  <si>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</si>
  <si>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</si>
  <si>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</si>
  <si>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</si>
  <si>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</si>
  <si>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</si>
  <si>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</si>
  <si>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</si>
  <si>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</si>
  <si>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</si>
  <si>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</si>
  <si>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</si>
  <si>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</si>
  <si>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</si>
  <si>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</si>
  <si>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</si>
  <si>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</si>
  <si>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</si>
  <si>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</si>
  <si>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</si>
  <si>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</si>
  <si>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</si>
  <si>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</si>
  <si>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</si>
  <si>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</si>
  <si>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</si>
  <si>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</si>
  <si>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</si>
  <si>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</si>
  <si>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</si>
  <si>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</si>
  <si>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</si>
  <si>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</si>
  <si>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</si>
  <si>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</si>
  <si>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</si>
  <si>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</si>
  <si>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</si>
  <si>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</si>
  <si>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</si>
  <si>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</si>
  <si>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</si>
  <si>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</si>
  <si>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</si>
  <si>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</si>
  <si>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</si>
  <si>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</si>
  <si>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</si>
  <si>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</si>
  <si>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</si>
  <si>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</si>
  <si>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</si>
  <si>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</si>
  <si>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</si>
  <si>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</si>
  <si>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</si>
  <si>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</si>
  <si>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</si>
  <si>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</si>
  <si>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</si>
  <si>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</si>
  <si>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</si>
  <si>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</si>
  <si>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</si>
  <si>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</si>
  <si>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</si>
  <si>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</si>
  <si>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</si>
  <si>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</si>
  <si>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</si>
  <si>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</si>
  <si>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</si>
  <si>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</si>
  <si>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</si>
  <si>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</si>
  <si>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</si>
  <si>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</si>
  <si>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</si>
  <si>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</si>
  <si>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</si>
  <si>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</si>
  <si>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</si>
  <si>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</si>
  <si>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</si>
  <si>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</si>
  <si>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</si>
  <si>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</si>
  <si>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</si>
  <si>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</si>
  <si>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</si>
  <si>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</si>
  <si>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</si>
  <si>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</si>
  <si>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</si>
  <si>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</si>
  <si>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</si>
  <si>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</si>
  <si>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</si>
  <si>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</si>
  <si>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</si>
  <si>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</si>
  <si>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</si>
  <si>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</si>
  <si>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</si>
  <si>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</si>
  <si>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</si>
  <si>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</si>
  <si>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</si>
  <si>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</si>
  <si>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</si>
  <si>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</si>
  <si>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</si>
  <si>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</si>
  <si>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</si>
  <si>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</si>
  <si>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</si>
  <si>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</si>
  <si>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</si>
  <si>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</si>
  <si>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</si>
  <si>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</si>
  <si>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</si>
  <si>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</si>
  <si>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</si>
  <si>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</si>
  <si>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</si>
  <si>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</si>
  <si>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</si>
  <si>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</si>
  <si>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</si>
  <si>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</si>
  <si>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</si>
  <si>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</si>
  <si>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</si>
  <si>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</si>
  <si>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</si>
  <si>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</si>
  <si>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</si>
  <si>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</si>
  <si>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</si>
  <si>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</si>
  <si>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</si>
  <si>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</si>
  <si>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</si>
  <si>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</si>
  <si>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</si>
  <si>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</si>
  <si>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</si>
  <si>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</si>
  <si>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</si>
  <si>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</si>
  <si>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</si>
  <si>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</si>
  <si>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</si>
  <si>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</si>
  <si>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</si>
  <si>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</si>
  <si>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</si>
  <si>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</si>
  <si>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</si>
  <si>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</si>
  <si>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</si>
  <si>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</si>
  <si>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</si>
  <si>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</si>
  <si>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</si>
  <si>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</si>
  <si>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</si>
  <si>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</si>
  <si>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</si>
  <si>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</si>
  <si>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</si>
  <si>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</si>
  <si>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</si>
  <si>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</si>
  <si>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</si>
  <si>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</si>
  <si>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</si>
  <si>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</si>
  <si>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</si>
  <si>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</si>
  <si>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</si>
  <si>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</si>
  <si>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</si>
  <si>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</si>
  <si>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</si>
  <si>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</si>
  <si>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</si>
  <si>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</si>
  <si>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</si>
  <si>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</si>
  <si>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</si>
  <si>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</si>
  <si>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</si>
  <si>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</si>
  <si>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</si>
  <si>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</si>
  <si>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</si>
  <si>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</si>
  <si>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</si>
  <si>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</si>
  <si>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</si>
  <si>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</si>
  <si>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</si>
  <si>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</si>
  <si>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</si>
  <si>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</si>
  <si>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</si>
  <si>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</si>
  <si>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</si>
  <si>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</si>
  <si>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</si>
  <si>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</si>
  <si>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</si>
  <si>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</si>
  <si>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</si>
  <si>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</si>
  <si>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</si>
  <si>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</si>
  <si>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</si>
  <si>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</si>
  <si>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</si>
  <si>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</si>
  <si>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</si>
  <si>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</si>
  <si>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</si>
  <si>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</si>
  <si>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</si>
  <si>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</si>
  <si>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</si>
  <si>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</si>
  <si>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</si>
  <si>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</si>
  <si>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</si>
  <si>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</si>
  <si>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</si>
  <si>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</si>
  <si>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</si>
  <si>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</si>
  <si>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</si>
  <si>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</si>
  <si>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</si>
  <si>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</si>
  <si>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</si>
  <si>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</si>
  <si>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</si>
  <si>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</si>
  <si>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</si>
  <si>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</si>
  <si>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</si>
  <si>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</si>
  <si>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</si>
  <si>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</si>
  <si>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</si>
  <si>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</si>
  <si>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</si>
  <si>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</si>
  <si>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</si>
  <si>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</si>
  <si>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</si>
  <si>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</si>
  <si>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</si>
  <si>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</si>
  <si>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</si>
  <si>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</si>
  <si>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</si>
  <si>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</si>
  <si>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</si>
  <si>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</si>
  <si>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</si>
  <si>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</si>
  <si>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</si>
  <si>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</si>
  <si>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</si>
  <si>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</si>
  <si>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</si>
  <si>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</si>
  <si>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</si>
  <si>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</si>
  <si>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</si>
  <si>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</si>
  <si>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</si>
  <si>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</si>
  <si>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</si>
  <si>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</si>
  <si>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</si>
  <si>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</si>
  <si>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</si>
  <si>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</si>
  <si>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</si>
  <si>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</si>
  <si>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</si>
  <si>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</si>
  <si>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</si>
  <si>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</si>
  <si>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</si>
  <si>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</si>
  <si>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</si>
  <si>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</si>
  <si>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</si>
  <si>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</si>
  <si>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</si>
  <si>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</si>
  <si>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</si>
  <si>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</si>
  <si>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</si>
  <si>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</si>
  <si>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</si>
  <si>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</si>
  <si>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</si>
  <si>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</si>
  <si>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</si>
  <si>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</si>
  <si>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</si>
  <si>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</si>
  <si>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</si>
  <si>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</si>
  <si>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</si>
  <si>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</si>
  <si>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</si>
  <si>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</si>
  <si>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</si>
  <si>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</si>
  <si>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</si>
  <si>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</si>
  <si>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</si>
  <si>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</si>
  <si>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</si>
  <si>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</si>
  <si>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</si>
  <si>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</si>
  <si>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</si>
  <si>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</si>
  <si>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</si>
  <si>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</si>
  <si>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</si>
  <si>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</si>
  <si>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</si>
  <si>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</si>
  <si>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</si>
  <si>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</si>
  <si>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</si>
  <si>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</si>
  <si>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</si>
  <si>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</si>
  <si>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</si>
  <si>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</si>
  <si>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</si>
  <si>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</si>
  <si>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</si>
  <si>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</si>
  <si>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</si>
  <si>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</si>
  <si>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</si>
  <si>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</si>
  <si>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</si>
  <si>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</si>
  <si>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</si>
  <si>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</si>
  <si>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</si>
  <si>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</si>
  <si>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</si>
  <si>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</si>
  <si>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</si>
  <si>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</si>
  <si>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</si>
  <si>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</si>
  <si>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</si>
  <si>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</si>
  <si>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</si>
  <si>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</si>
  <si>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</si>
  <si>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</si>
  <si>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</si>
  <si>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</si>
  <si>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</si>
  <si>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</si>
  <si>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</si>
  <si>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</si>
  <si>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</si>
  <si>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</si>
  <si>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</si>
  <si>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</si>
  <si>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</si>
  <si>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</si>
  <si>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</si>
  <si>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</si>
  <si>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</si>
  <si>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</si>
  <si>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</si>
  <si>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</si>
  <si>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</si>
  <si>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</si>
  <si>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</si>
  <si>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</si>
  <si>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</si>
  <si>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</si>
  <si>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</si>
  <si>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</si>
  <si>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</si>
  <si>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</si>
  <si>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</si>
  <si>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</si>
  <si>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</si>
  <si>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</si>
  <si>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</si>
  <si>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</si>
  <si>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</si>
  <si>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</si>
  <si>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</si>
  <si>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</si>
  <si>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</si>
  <si>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</si>
  <si>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</si>
  <si>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</si>
  <si>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</si>
  <si>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</si>
  <si>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</si>
  <si>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</si>
  <si>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</si>
  <si>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</si>
  <si>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</si>
  <si>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</si>
  <si>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</si>
  <si>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</si>
  <si>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</si>
  <si>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</si>
  <si>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</si>
  <si>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</si>
  <si>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</si>
  <si>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</si>
  <si>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</si>
  <si>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</si>
  <si>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</si>
  <si>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</si>
  <si>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</si>
  <si>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</si>
  <si>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</si>
  <si>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</si>
  <si>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</si>
  <si>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</si>
  <si>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</si>
  <si>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</si>
  <si>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</si>
  <si>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</si>
  <si>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</si>
  <si>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</si>
  <si>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</si>
  <si>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</si>
  <si>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</si>
  <si>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</si>
  <si>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</si>
  <si>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</si>
  <si>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</si>
  <si>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</si>
  <si>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</si>
  <si>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</si>
  <si>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</si>
  <si>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</si>
  <si>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</si>
  <si>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</si>
  <si>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</si>
  <si>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</si>
  <si>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</si>
  <si>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</si>
  <si>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</si>
  <si>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</si>
  <si>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</si>
  <si>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</si>
  <si>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</si>
  <si>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</si>
  <si>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</si>
  <si>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</si>
  <si>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</si>
  <si>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</si>
  <si>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</si>
  <si>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</si>
  <si>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</si>
  <si>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</si>
  <si>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</si>
  <si>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</si>
  <si>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</si>
  <si>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</si>
  <si>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</si>
  <si>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</si>
  <si>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</si>
  <si>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</si>
  <si>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</si>
  <si>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</si>
  <si>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</si>
  <si>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</si>
  <si>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</si>
  <si>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</si>
  <si>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</si>
  <si>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</si>
  <si>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</si>
  <si>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</si>
  <si>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</si>
  <si>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</si>
  <si>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</si>
  <si>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</si>
  <si>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</si>
  <si>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</si>
  <si>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</si>
  <si>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</si>
  <si>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</si>
  <si>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</si>
  <si>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</si>
  <si>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</si>
  <si>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</si>
  <si>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</si>
  <si>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</si>
  <si>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</si>
  <si>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</si>
  <si>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</si>
  <si>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</si>
  <si>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</si>
  <si>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</si>
  <si>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</si>
  <si>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</si>
  <si>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</si>
  <si>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</si>
  <si>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</si>
  <si>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</si>
  <si>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</si>
  <si>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</si>
  <si>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</si>
  <si>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</si>
  <si>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</si>
  <si>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</si>
  <si>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</si>
  <si>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</si>
  <si>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</si>
  <si>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</si>
  <si>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</si>
  <si>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</si>
  <si>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</si>
  <si>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</si>
  <si>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</si>
  <si>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</si>
  <si>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</si>
  <si>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</si>
  <si>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</si>
  <si>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</si>
  <si>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</si>
  <si>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</si>
  <si>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</si>
  <si>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</si>
  <si>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</si>
  <si>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</si>
  <si>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</si>
  <si>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</si>
  <si>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</si>
  <si>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</si>
  <si>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</si>
  <si>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</si>
  <si>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</si>
  <si>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</si>
  <si>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</si>
  <si>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</si>
  <si>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</si>
  <si>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</si>
  <si>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</si>
  <si>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</si>
  <si>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</si>
  <si>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</si>
  <si>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</si>
  <si>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</si>
  <si>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</si>
  <si>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</si>
  <si>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</si>
  <si>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</si>
  <si>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</si>
  <si>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</si>
  <si>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</si>
  <si>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</si>
  <si>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</si>
  <si>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</si>
  <si>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</si>
  <si>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</si>
  <si>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</si>
  <si>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</si>
  <si>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</si>
  <si>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</si>
  <si>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</si>
  <si>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</si>
  <si>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</si>
  <si>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</si>
  <si>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</si>
  <si>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</si>
  <si>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</si>
  <si>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</si>
  <si>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</si>
  <si>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</si>
  <si>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</si>
  <si>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</si>
  <si>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</si>
  <si>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</si>
  <si>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</si>
  <si>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</si>
  <si>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</si>
  <si>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</si>
  <si>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</si>
  <si>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</si>
  <si>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</si>
  <si>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</si>
  <si>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</si>
  <si>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</si>
  <si>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</si>
  <si>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</si>
  <si>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</si>
  <si>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</si>
  <si>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</si>
  <si>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</si>
  <si>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</si>
  <si>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</si>
  <si>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</si>
  <si>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</si>
  <si>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</si>
  <si>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</si>
  <si>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</si>
  <si>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</si>
  <si>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</si>
  <si>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</si>
  <si>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</si>
  <si>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</si>
  <si>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</si>
  <si>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</si>
  <si>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</si>
  <si>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</si>
  <si>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</si>
  <si>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</si>
  <si>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</si>
  <si>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</si>
  <si>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</si>
  <si>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</si>
  <si>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</si>
  <si>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</si>
  <si>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</si>
  <si>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</si>
  <si>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</si>
  <si>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</si>
  <si>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</si>
  <si>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</si>
  <si>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</si>
  <si>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</si>
  <si>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</si>
  <si>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</si>
  <si>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</si>
  <si>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</si>
  <si>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</si>
  <si>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</si>
  <si>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</si>
  <si>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</si>
  <si>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</si>
  <si>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</si>
  <si>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</si>
  <si>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</si>
  <si>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</si>
  <si>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</si>
  <si>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</si>
  <si>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</si>
  <si>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</si>
  <si>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</si>
  <si>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</si>
  <si>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</si>
  <si>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</si>
  <si>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</si>
  <si>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</si>
  <si>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</si>
  <si>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</si>
  <si>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</si>
  <si>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</si>
  <si>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</si>
  <si>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</si>
  <si>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</si>
  <si>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</si>
  <si>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</si>
  <si>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</si>
  <si>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</si>
  <si>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</si>
  <si>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</si>
  <si>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</si>
  <si>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</si>
  <si>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</si>
  <si>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</si>
  <si>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</si>
  <si>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</si>
  <si>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</si>
  <si>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</si>
  <si>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</si>
  <si>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</si>
  <si>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</si>
  <si>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</si>
  <si>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</si>
  <si>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</si>
  <si>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</si>
  <si>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</si>
  <si>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</si>
  <si>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</si>
  <si>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</si>
  <si>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</si>
  <si>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</si>
  <si>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</si>
  <si>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</si>
  <si>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</si>
  <si>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</si>
  <si>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</si>
  <si>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</si>
  <si>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</si>
  <si>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</si>
  <si>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</si>
  <si>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</si>
  <si>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</si>
  <si>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</si>
  <si>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</si>
  <si>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</si>
  <si>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</si>
  <si>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</si>
  <si>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</si>
  <si>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</si>
  <si>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</si>
  <si>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</si>
  <si>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</si>
  <si>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</si>
  <si>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</si>
  <si>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</si>
  <si>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</si>
  <si>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</si>
  <si>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</si>
  <si>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</si>
  <si>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</si>
  <si>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</si>
  <si>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</si>
  <si>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</si>
  <si>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</si>
  <si>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</si>
  <si>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</si>
  <si>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</si>
  <si>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</si>
  <si>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</si>
  <si>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</si>
  <si>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</si>
  <si>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</si>
  <si>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</si>
  <si>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</si>
  <si>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</si>
  <si>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</si>
  <si>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</si>
  <si>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</si>
  <si>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</si>
  <si>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</si>
  <si>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x</t>
  </si>
  <si>
    <t>Logan</t>
  </si>
  <si>
    <t>119 North Garden Street</t>
  </si>
  <si>
    <t>Mt. Pulaski</t>
  </si>
  <si>
    <t>217-792-7222</t>
  </si>
  <si>
    <t>217-792-5551</t>
  </si>
  <si>
    <t>Tim C. Custis, CPA</t>
  </si>
  <si>
    <t>tcustis@gorenzcpa.com</t>
  </si>
  <si>
    <t>Working Cash Fund Bonds</t>
  </si>
  <si>
    <t>Life Safety Bonds</t>
  </si>
  <si>
    <t>Apple Lease</t>
  </si>
  <si>
    <t>Tri-County Special Ed Association - Speech Services</t>
  </si>
  <si>
    <t>Tri-County Special Ed Association</t>
  </si>
  <si>
    <t>Lincolnland Technical Education Center</t>
  </si>
  <si>
    <t>Lincolnland Regional Delivery System</t>
  </si>
  <si>
    <t>2017-001</t>
  </si>
  <si>
    <t>Lack of segregation of duties</t>
  </si>
  <si>
    <t>2017-002</t>
  </si>
  <si>
    <t>Actual expeditures exceed budget</t>
  </si>
  <si>
    <t>The opinion is adverse due to the use of the Regulatory Basis of Accounting.</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</si>
  <si>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</si>
  <si>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one individual.</t>
  </si>
  <si>
    <t>One individual has the ability to complete and record accounting functions which ideally would be segregated.</t>
  </si>
  <si>
    <t>Limited funding currently precludes the hiring of additional staff.</t>
  </si>
  <si>
    <t>Segregation of duties is normally difficult to accomplish within a small governmental entity.  Management should be ever mindful of areas that could be improved including, but not limited to, hiring additional personnel.</t>
  </si>
  <si>
    <t>Currently, the District relies on management oversight and budgetary controls to help mitigate the affects of a limited number of accounting personnel.  The District will review the internal control system annually and when the benefits of hiring additional on a cost effective basis, the District will pursue this option.</t>
  </si>
  <si>
    <t>Unresolved - See Finding 2018-001</t>
  </si>
  <si>
    <t>Corrective Action Taken</t>
  </si>
  <si>
    <t>Segregation of duties among accounting personnel is an integral part of an internal control structure.</t>
  </si>
  <si>
    <t>Phil Shelton</t>
  </si>
  <si>
    <t>pshelton@mtpulaski.k12.il.us</t>
  </si>
  <si>
    <t>20. See attached Finding 2018-001 - Segregation of Duties</t>
  </si>
  <si>
    <t>None</t>
  </si>
  <si>
    <t>Page 10, Line 72 Sales to Pupils - Other: Extra milk sales</t>
  </si>
  <si>
    <t>Page 11, Line 106 Other Local Fees: Vocational Fees</t>
  </si>
  <si>
    <t>Page 11, Line 107 Other Local Revenues: Refunds and Reimbursements</t>
  </si>
  <si>
    <t>Page 12, Line 171 Other Restricted Revenue from State Sources: State Library Grant</t>
  </si>
  <si>
    <t>Page 16, Line 73 Other Support Services: Homeless Supplies</t>
  </si>
  <si>
    <t>Page 18, Line 171 Debt Services: Bank Fees</t>
  </si>
  <si>
    <t>Page 29, Line 80 "PLEASE ENTER CONTRACTS PAID IN THE CURRENT YEAR"</t>
  </si>
  <si>
    <t>For the current fiscal year under audit, the District did not have any qualifying contracts</t>
  </si>
  <si>
    <t>exceeding the $25,000 limit.</t>
  </si>
  <si>
    <t>066-005027</t>
  </si>
  <si>
    <t>see the embedded PDF version</t>
  </si>
  <si>
    <t>Mt. Pulaski CUSD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</si>
</sst>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7"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0" t="s">
        <v>425</v>
      </c>
      <c r="J1" s="2031"/>
      <c r="K1" s="2031"/>
      <c r="L1" s="2031"/>
      <c r="M1" s="2031"/>
      <c r="N1" s="2031"/>
      <c r="O1" s="2031"/>
      <c r="P1" s="2031"/>
      <c r="Q1" s="2031"/>
      <c r="R1" s="2031"/>
      <c r="S1" s="2031"/>
    </row>
    <row r="2" spans="1:28" ht="12" customHeight="1" x14ac:dyDescent="0.2">
      <c r="A2" s="47" t="s">
        <v>1684</v>
      </c>
      <c r="D2" s="48"/>
      <c r="I2" s="2032" t="s">
        <v>1036</v>
      </c>
      <c r="J2" s="2031"/>
      <c r="K2" s="2031"/>
      <c r="L2" s="2031"/>
      <c r="M2" s="2031"/>
      <c r="N2" s="2031"/>
      <c r="O2" s="2031"/>
      <c r="P2" s="2031"/>
      <c r="Q2" s="2031"/>
      <c r="R2" s="2031"/>
      <c r="S2" s="2031"/>
    </row>
    <row r="3" spans="1:28" ht="12" customHeight="1" x14ac:dyDescent="0.2">
      <c r="A3" s="155" t="s">
        <v>1685</v>
      </c>
      <c r="B3" s="156"/>
      <c r="C3" s="156"/>
      <c r="D3" s="157"/>
      <c r="I3" s="2032" t="s">
        <v>54</v>
      </c>
      <c r="J3" s="2031"/>
      <c r="K3" s="2031"/>
      <c r="L3" s="2031"/>
      <c r="M3" s="2031"/>
      <c r="N3" s="2031"/>
      <c r="O3" s="2031"/>
      <c r="P3" s="2031"/>
      <c r="Q3" s="2031"/>
      <c r="R3" s="2031"/>
      <c r="S3" s="2031"/>
    </row>
    <row r="4" spans="1:28" ht="12" customHeight="1" x14ac:dyDescent="0.2">
      <c r="A4" s="37"/>
      <c r="I4" s="2032" t="s">
        <v>545</v>
      </c>
      <c r="J4" s="2031"/>
      <c r="K4" s="2031"/>
      <c r="L4" s="2031"/>
      <c r="M4" s="2031"/>
      <c r="N4" s="2031"/>
      <c r="O4" s="2031"/>
      <c r="P4" s="2031"/>
      <c r="Q4" s="2031"/>
      <c r="R4" s="2031"/>
      <c r="S4" s="2031"/>
    </row>
    <row r="5" spans="1:28" ht="14.1" customHeight="1" x14ac:dyDescent="0.2">
      <c r="B5" s="104" t="s">
        <v>2086</v>
      </c>
      <c r="C5" s="26" t="s">
        <v>966</v>
      </c>
      <c r="D5" s="84"/>
      <c r="E5" s="84"/>
      <c r="H5" s="38"/>
      <c r="I5" s="2039" t="s">
        <v>701</v>
      </c>
      <c r="J5" s="1984"/>
      <c r="K5" s="1984"/>
      <c r="L5" s="1984"/>
      <c r="M5" s="1984"/>
      <c r="N5" s="1984"/>
      <c r="O5" s="1984"/>
      <c r="P5" s="1984"/>
      <c r="Q5" s="1984"/>
      <c r="R5" s="1984"/>
      <c r="S5" s="1984"/>
    </row>
    <row r="6" spans="1:28" ht="14.1" customHeight="1" x14ac:dyDescent="0.2">
      <c r="B6" s="104"/>
      <c r="C6" s="26" t="s">
        <v>967</v>
      </c>
      <c r="D6" s="84"/>
      <c r="E6" s="84"/>
      <c r="I6" s="2038" t="s">
        <v>938</v>
      </c>
      <c r="J6" s="1984"/>
      <c r="K6" s="1984"/>
      <c r="L6" s="1984"/>
      <c r="M6" s="1984"/>
      <c r="N6" s="1984"/>
      <c r="O6" s="1984"/>
      <c r="P6" s="1984"/>
      <c r="Q6" s="1984"/>
      <c r="R6" s="1984"/>
      <c r="S6" s="1984"/>
    </row>
    <row r="7" spans="1:28" ht="12.2" customHeight="1" x14ac:dyDescent="0.2">
      <c r="I7" s="2033">
        <v>43281</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695</v>
      </c>
      <c r="J9" s="2036"/>
      <c r="K9" s="2036"/>
      <c r="L9" s="2036"/>
      <c r="M9" s="2036"/>
      <c r="N9" s="2036"/>
      <c r="O9" s="2036"/>
      <c r="P9" s="2036"/>
      <c r="Q9" s="2036"/>
      <c r="R9" s="2036"/>
      <c r="S9" s="2037"/>
      <c r="T9" s="1980" t="s">
        <v>554</v>
      </c>
      <c r="U9" s="1981"/>
      <c r="V9" s="1981"/>
      <c r="W9" s="1981"/>
      <c r="X9" s="1981"/>
      <c r="Y9" s="1981"/>
      <c r="Z9" s="1981"/>
      <c r="AA9" s="1982"/>
    </row>
    <row r="10" spans="1:28" ht="13.5" customHeight="1" x14ac:dyDescent="0.2">
      <c r="A10" s="1989" t="s">
        <v>696</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1012</v>
      </c>
      <c r="B11" s="1993"/>
      <c r="C11" s="1993"/>
      <c r="D11" s="1993"/>
      <c r="E11" s="1993"/>
      <c r="F11" s="1993"/>
      <c r="G11" s="1993"/>
      <c r="H11" s="1994"/>
      <c r="I11" s="27"/>
      <c r="J11" s="74"/>
      <c r="K11" s="27"/>
      <c r="O11" s="148" t="s">
        <v>2077</v>
      </c>
      <c r="P11" s="100" t="s">
        <v>210</v>
      </c>
      <c r="Q11" s="30"/>
      <c r="R11" s="28"/>
      <c r="S11" s="27"/>
      <c r="T11" s="1986"/>
      <c r="U11" s="1987"/>
      <c r="V11" s="1987"/>
      <c r="W11" s="1987"/>
      <c r="X11" s="1987"/>
      <c r="Y11" s="1987"/>
      <c r="Z11" s="1987"/>
      <c r="AA11" s="198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0">
        <v>17054023026</v>
      </c>
      <c r="B13" s="2001"/>
      <c r="C13" s="2001"/>
      <c r="D13" s="2001"/>
      <c r="E13" s="2001"/>
      <c r="F13" s="2001"/>
      <c r="G13" s="2001"/>
      <c r="H13" s="2002"/>
      <c r="I13" s="31"/>
      <c r="J13" s="30"/>
      <c r="K13" s="28"/>
      <c r="L13" s="30"/>
      <c r="M13" s="30"/>
      <c r="N13" s="30"/>
      <c r="O13" s="30"/>
      <c r="P13" s="30"/>
      <c r="Q13" s="30"/>
      <c r="R13" s="30"/>
      <c r="S13" s="30"/>
      <c r="T13" s="2005" t="s">
        <v>2078</v>
      </c>
      <c r="U13" s="2006"/>
      <c r="V13" s="2006"/>
      <c r="W13" s="2006"/>
      <c r="X13" s="2006"/>
      <c r="Y13" s="2007"/>
      <c r="Z13" s="2007"/>
      <c r="AA13" s="200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8" t="s">
        <v>2087</v>
      </c>
      <c r="B15" s="2003"/>
      <c r="C15" s="2003"/>
      <c r="D15" s="2003"/>
      <c r="E15" s="2003"/>
      <c r="F15" s="2003"/>
      <c r="G15" s="2003"/>
      <c r="H15" s="2004"/>
      <c r="T15" s="1966" t="s">
        <v>2092</v>
      </c>
      <c r="U15" s="1967"/>
      <c r="V15" s="1967"/>
      <c r="W15" s="1967"/>
      <c r="X15" s="1967"/>
      <c r="Y15" s="2009"/>
      <c r="Z15" s="2009"/>
      <c r="AA15" s="201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8" t="s">
        <v>2130</v>
      </c>
      <c r="B17" s="2028"/>
      <c r="C17" s="2028"/>
      <c r="D17" s="2028"/>
      <c r="E17" s="2028"/>
      <c r="F17" s="2028"/>
      <c r="G17" s="2028"/>
      <c r="H17" s="2029"/>
      <c r="T17" s="2015" t="s">
        <v>2079</v>
      </c>
      <c r="U17" s="2016"/>
      <c r="V17" s="2016"/>
      <c r="W17" s="2016"/>
      <c r="X17" s="2016"/>
      <c r="Y17" s="2016"/>
      <c r="Z17" s="2016"/>
      <c r="AA17" s="2017"/>
    </row>
    <row r="18" spans="1:27" ht="13.5" customHeight="1" x14ac:dyDescent="0.2">
      <c r="A18" s="85" t="s">
        <v>551</v>
      </c>
      <c r="B18" s="76"/>
      <c r="C18" s="72"/>
      <c r="D18" s="76"/>
      <c r="E18" s="76"/>
      <c r="F18" s="76"/>
      <c r="G18" s="76"/>
      <c r="H18" s="56"/>
      <c r="I18" s="2025" t="s">
        <v>697</v>
      </c>
      <c r="J18" s="2026"/>
      <c r="K18" s="2026"/>
      <c r="L18" s="2026"/>
      <c r="M18" s="2026"/>
      <c r="N18" s="2026"/>
      <c r="O18" s="2026"/>
      <c r="P18" s="2026"/>
      <c r="Q18" s="2026"/>
      <c r="R18" s="2026"/>
      <c r="S18" s="2027"/>
      <c r="T18" s="85" t="s">
        <v>735</v>
      </c>
      <c r="U18" s="51"/>
      <c r="V18" s="72"/>
      <c r="W18" s="50"/>
      <c r="X18" s="85" t="s">
        <v>284</v>
      </c>
      <c r="Y18" s="81"/>
      <c r="Z18" s="159" t="s">
        <v>698</v>
      </c>
      <c r="AA18" s="46"/>
    </row>
    <row r="19" spans="1:27" ht="13.5" customHeight="1" x14ac:dyDescent="0.2">
      <c r="A19" s="1998" t="s">
        <v>2088</v>
      </c>
      <c r="B19" s="1999"/>
      <c r="C19" s="1999"/>
      <c r="D19" s="1999"/>
      <c r="E19" s="1999"/>
      <c r="F19" s="1999"/>
      <c r="G19" s="1999"/>
      <c r="H19" s="1997"/>
      <c r="I19" s="30"/>
      <c r="J19" s="99"/>
      <c r="K19" s="40"/>
      <c r="L19" s="38"/>
      <c r="M19" s="112" t="s">
        <v>333</v>
      </c>
      <c r="P19" s="27"/>
      <c r="Q19" s="27"/>
      <c r="R19" s="27"/>
      <c r="S19" s="31"/>
      <c r="T19" s="1998" t="s">
        <v>2080</v>
      </c>
      <c r="U19" s="1996"/>
      <c r="V19" s="1996"/>
      <c r="W19" s="1997"/>
      <c r="X19" s="2013" t="s">
        <v>2081</v>
      </c>
      <c r="Y19" s="2014"/>
      <c r="Z19" s="2011">
        <v>61614</v>
      </c>
      <c r="AA19" s="201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5" t="s">
        <v>2089</v>
      </c>
      <c r="B21" s="1996"/>
      <c r="C21" s="1996"/>
      <c r="D21" s="1996"/>
      <c r="E21" s="1996"/>
      <c r="F21" s="1996"/>
      <c r="G21" s="1996"/>
      <c r="H21" s="1997"/>
      <c r="I21" s="2021" t="s">
        <v>699</v>
      </c>
      <c r="J21" s="1984"/>
      <c r="K21" s="1984"/>
      <c r="L21" s="1984"/>
      <c r="M21" s="1984"/>
      <c r="N21" s="1984"/>
      <c r="O21" s="1984"/>
      <c r="P21" s="1984"/>
      <c r="Q21" s="1984"/>
      <c r="R21" s="1984"/>
      <c r="S21" s="1985"/>
      <c r="T21" s="1963" t="s">
        <v>2082</v>
      </c>
      <c r="U21" s="1964"/>
      <c r="V21" s="1964"/>
      <c r="W21" s="1964"/>
      <c r="X21" s="1977" t="s">
        <v>2083</v>
      </c>
      <c r="Y21" s="1978"/>
      <c r="Z21" s="1978"/>
      <c r="AA21" s="1979"/>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8" t="s">
        <v>2116</v>
      </c>
      <c r="B23" s="2019"/>
      <c r="C23" s="2019"/>
      <c r="D23" s="2019"/>
      <c r="E23" s="2019"/>
      <c r="F23" s="2019"/>
      <c r="G23" s="2019"/>
      <c r="H23" s="2020"/>
      <c r="T23" s="1958" t="s">
        <v>2128</v>
      </c>
      <c r="U23" s="1959"/>
      <c r="V23" s="1959"/>
      <c r="W23" s="1959"/>
      <c r="X23" s="1974">
        <v>44530</v>
      </c>
      <c r="Y23" s="1975"/>
      <c r="Z23" s="1975"/>
      <c r="AA23" s="1976"/>
    </row>
    <row r="24" spans="1:27" ht="14.1" customHeight="1" x14ac:dyDescent="0.2">
      <c r="A24" s="88" t="s">
        <v>698</v>
      </c>
      <c r="B24" s="49"/>
      <c r="C24" s="49"/>
      <c r="D24" s="49"/>
      <c r="E24" s="49"/>
      <c r="F24" s="49"/>
      <c r="G24" s="49"/>
      <c r="H24" s="61"/>
      <c r="J24" s="2060">
        <f>IF(B5="x",IF(AUDITCHECK!D29="AFR form Incomplete.","",IF(AUDITCHECK!D29="Deficit reduction plan is required.","School District must complete a deficit reduction plan in the 2018-2019 Budget",)),"")</f>
        <v>0</v>
      </c>
      <c r="K24" s="2060"/>
      <c r="L24" s="2060"/>
      <c r="M24" s="2060"/>
      <c r="N24" s="2060"/>
      <c r="O24" s="2060"/>
      <c r="P24" s="2060"/>
      <c r="Q24" s="2060"/>
      <c r="R24" s="2060"/>
      <c r="S24" s="2061"/>
      <c r="T24" s="105" t="s">
        <v>552</v>
      </c>
      <c r="U24" s="106"/>
      <c r="V24" s="106"/>
      <c r="W24" s="106"/>
      <c r="X24" s="107"/>
      <c r="Y24" s="107"/>
      <c r="Z24" s="107"/>
      <c r="AA24" s="108"/>
    </row>
    <row r="25" spans="1:27" ht="14.1" customHeight="1" x14ac:dyDescent="0.2">
      <c r="A25" s="1995">
        <v>62548</v>
      </c>
      <c r="B25" s="1996"/>
      <c r="C25" s="1996"/>
      <c r="D25" s="1996"/>
      <c r="E25" s="1996"/>
      <c r="F25" s="1996"/>
      <c r="G25" s="1996"/>
      <c r="H25" s="1997"/>
      <c r="I25" s="113"/>
      <c r="J25" s="2062"/>
      <c r="K25" s="2062"/>
      <c r="L25" s="2062"/>
      <c r="M25" s="2062"/>
      <c r="N25" s="2062"/>
      <c r="O25" s="2062"/>
      <c r="P25" s="2062"/>
      <c r="Q25" s="2062"/>
      <c r="R25" s="2062"/>
      <c r="S25" s="2063"/>
      <c r="T25" s="1955" t="s">
        <v>2093</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3" t="s">
        <v>1591</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2086</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2086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2086</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8" t="s">
        <v>2115</v>
      </c>
      <c r="B38" s="2028"/>
      <c r="C38" s="2028"/>
      <c r="D38" s="2028"/>
      <c r="E38" s="2028"/>
      <c r="F38" s="1996"/>
      <c r="G38" s="1996"/>
      <c r="H38" s="1997"/>
      <c r="I38" s="2047"/>
      <c r="J38" s="1967"/>
      <c r="K38" s="1967"/>
      <c r="L38" s="1967"/>
      <c r="M38" s="1967"/>
      <c r="N38" s="1967"/>
      <c r="O38" s="1967"/>
      <c r="P38" s="1968"/>
      <c r="Q38" s="1968"/>
      <c r="R38" s="1968"/>
      <c r="S38" s="1969"/>
      <c r="T38" s="1966"/>
      <c r="U38" s="1967"/>
      <c r="V38" s="1967"/>
      <c r="W38" s="1967"/>
      <c r="X38" s="1968"/>
      <c r="Y38" s="1968"/>
      <c r="Z38" s="1968"/>
      <c r="AA38" s="1969"/>
    </row>
    <row r="39" spans="1:27" ht="12" customHeight="1" x14ac:dyDescent="0.2">
      <c r="A39" s="2051" t="s">
        <v>552</v>
      </c>
      <c r="B39" s="2052"/>
      <c r="C39" s="72"/>
      <c r="D39" s="69"/>
      <c r="E39" s="69"/>
      <c r="F39" s="79"/>
      <c r="G39" s="69"/>
      <c r="H39" s="56"/>
      <c r="I39" s="2051" t="s">
        <v>552</v>
      </c>
      <c r="J39" s="2052"/>
      <c r="K39" s="2052"/>
      <c r="L39" s="2052"/>
      <c r="M39" s="2052"/>
      <c r="N39" s="67"/>
      <c r="O39" s="72"/>
      <c r="P39" s="72"/>
      <c r="Q39" s="78"/>
      <c r="R39" s="72"/>
      <c r="S39" s="56"/>
      <c r="T39" s="72" t="s">
        <v>552</v>
      </c>
      <c r="U39" s="51"/>
      <c r="V39" s="72"/>
      <c r="W39" s="50"/>
      <c r="X39" s="78"/>
      <c r="Y39" s="45"/>
      <c r="Z39" s="45"/>
      <c r="AA39" s="46"/>
    </row>
    <row r="40" spans="1:27" ht="13.5" customHeight="1" x14ac:dyDescent="0.2">
      <c r="A40" s="2054" t="s">
        <v>2116</v>
      </c>
      <c r="B40" s="2055"/>
      <c r="C40" s="2056"/>
      <c r="D40" s="2056"/>
      <c r="E40" s="2056"/>
      <c r="F40" s="2057"/>
      <c r="G40" s="2057"/>
      <c r="H40" s="2058"/>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4" t="s">
        <v>2090</v>
      </c>
      <c r="B42" s="2045"/>
      <c r="C42" s="2046"/>
      <c r="D42" s="2059" t="s">
        <v>2091</v>
      </c>
      <c r="E42" s="2045"/>
      <c r="F42" s="2045"/>
      <c r="G42" s="2045"/>
      <c r="H42" s="2046"/>
      <c r="I42" s="1965"/>
      <c r="J42" s="1961"/>
      <c r="K42" s="1961"/>
      <c r="L42" s="1961"/>
      <c r="M42" s="1961"/>
      <c r="N42" s="1961"/>
      <c r="O42" s="1962"/>
      <c r="P42" s="1960"/>
      <c r="Q42" s="1961"/>
      <c r="R42" s="1961"/>
      <c r="S42" s="1962"/>
      <c r="T42" s="1965"/>
      <c r="U42" s="1961"/>
      <c r="V42" s="1961"/>
      <c r="W42" s="1962"/>
      <c r="X42" s="1960"/>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36"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2105</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t="s">
        <v>2117</v>
      </c>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2084</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t="s">
        <v>2129</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1"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115823270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3.2899999999999999E-2</v>
      </c>
      <c r="E10" s="356" t="s">
        <v>1062</v>
      </c>
      <c r="F10" s="355">
        <v>6.0000000000000001E-3</v>
      </c>
      <c r="G10" s="356" t="s">
        <v>1062</v>
      </c>
      <c r="H10" s="355">
        <v>2E-3</v>
      </c>
      <c r="I10" s="356" t="s">
        <v>1063</v>
      </c>
      <c r="J10" s="1752">
        <f>ROUND(D10+F10+H10,5)</f>
        <v>4.0899999999999999E-2</v>
      </c>
      <c r="K10" s="222"/>
      <c r="L10" s="355">
        <v>5.0000000000000001E-4</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6488828</v>
      </c>
      <c r="E16" s="356"/>
      <c r="F16" s="1753">
        <f>SUM('Acct Summary 7-8'!C17,'Acct Summary 7-8'!D17,'Acct Summary 7-8'!F17)</f>
        <v>5814788</v>
      </c>
      <c r="G16" s="356"/>
      <c r="H16" s="1753">
        <f>SUM(D16-F16)</f>
        <v>674040</v>
      </c>
      <c r="I16" s="222"/>
      <c r="J16" s="1753">
        <f>SUM('Acct Summary 7-8'!C81,'Acct Summary 7-8'!D81,'Acct Summary 7-8'!F81,'Acct Summary 7-8'!I81)</f>
        <v>3419183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15983611.260000002</v>
      </c>
      <c r="I31" s="368"/>
      <c r="J31" s="222"/>
      <c r="K31" s="222"/>
      <c r="L31" s="222"/>
      <c r="M31" s="222"/>
    </row>
    <row r="32" spans="1:13" ht="13.35" customHeight="1" x14ac:dyDescent="0.2">
      <c r="B32" s="369" t="s">
        <v>2086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382012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Mt. Pulaski CUSD 23</v>
      </c>
      <c r="E7" s="391"/>
      <c r="G7" s="252"/>
      <c r="H7" s="387"/>
      <c r="I7" s="387"/>
      <c r="J7" s="387"/>
      <c r="K7" s="387"/>
      <c r="L7" s="329"/>
      <c r="M7" s="329"/>
      <c r="N7" s="329"/>
      <c r="O7" s="329"/>
      <c r="P7" s="329"/>
    </row>
    <row r="8" spans="1:18" ht="12.75" x14ac:dyDescent="0.2">
      <c r="A8" s="329"/>
      <c r="B8" s="329"/>
      <c r="C8" s="389" t="s">
        <v>1187</v>
      </c>
      <c r="D8" s="392">
        <f>COVER!A13</f>
        <v>17054023026</v>
      </c>
      <c r="E8" s="393"/>
      <c r="G8" s="329"/>
      <c r="H8" s="329"/>
      <c r="I8" s="329"/>
      <c r="J8" s="329"/>
      <c r="K8" s="329"/>
      <c r="L8" s="329"/>
      <c r="M8" s="329"/>
      <c r="N8" s="329"/>
      <c r="O8" s="329"/>
      <c r="P8" s="329"/>
    </row>
    <row r="9" spans="1:18" ht="12.75" x14ac:dyDescent="0.2">
      <c r="A9" s="329"/>
      <c r="B9" s="329"/>
      <c r="C9" s="389" t="s">
        <v>737</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3419183</v>
      </c>
      <c r="I12" s="404"/>
      <c r="J12" s="404"/>
      <c r="K12" s="405">
        <f>TRUNC((H12/H13*100000),5)/100000</f>
        <v>0.53050981910000006</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6445089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-43739</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5814788</v>
      </c>
      <c r="I17" s="404"/>
      <c r="J17" s="416"/>
      <c r="K17" s="405">
        <f>TRUNC((H17/H18*100000),5)/100000</f>
        <v>0.90220445360000001</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6445089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-43739</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3399009</v>
      </c>
      <c r="I24" s="422"/>
      <c r="J24" s="422"/>
      <c r="K24" s="423">
        <f>TRUNC(((H24/H25*100000)/100000),2)</f>
        <v>210.43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16152.188889999999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4026595.9815500001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382012</v>
      </c>
      <c r="I32" s="420"/>
      <c r="J32" s="420"/>
      <c r="K32" s="423">
        <f>TRUNC(100-((((H32/H33*100))*100)/100),2)</f>
        <v>97.6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15983611.260000002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79"/>
      <c r="D3" s="1580"/>
      <c r="E3" s="1580"/>
      <c r="F3" s="1580"/>
      <c r="G3" s="1580"/>
      <c r="H3" s="1580"/>
      <c r="I3" s="1580"/>
      <c r="J3" s="1580"/>
      <c r="K3" s="1580"/>
      <c r="L3" s="1580"/>
      <c r="M3" s="1581"/>
      <c r="N3" s="1582"/>
    </row>
    <row r="4" spans="1:14" ht="13.5" customHeight="1" x14ac:dyDescent="0.2">
      <c r="A4" s="463" t="s">
        <v>1750</v>
      </c>
      <c r="B4" s="464"/>
      <c r="C4" s="465">
        <v>489409</v>
      </c>
      <c r="D4" s="465">
        <v>43467</v>
      </c>
      <c r="E4" s="466">
        <v>16163</v>
      </c>
      <c r="F4" s="466">
        <v>66102</v>
      </c>
      <c r="G4" s="466">
        <v>103300</v>
      </c>
      <c r="H4" s="466">
        <v>278123</v>
      </c>
      <c r="I4" s="466">
        <v>500031</v>
      </c>
      <c r="J4" s="467">
        <v>120394</v>
      </c>
      <c r="K4" s="466">
        <v>232315</v>
      </c>
      <c r="L4" s="466">
        <v>84386</v>
      </c>
      <c r="M4" s="468"/>
      <c r="N4" s="469"/>
    </row>
    <row r="5" spans="1:14" x14ac:dyDescent="0.2">
      <c r="A5" s="463" t="s">
        <v>1049</v>
      </c>
      <c r="B5" s="470">
        <v>120</v>
      </c>
      <c r="C5" s="465">
        <v>2000000</v>
      </c>
      <c r="D5" s="466">
        <v>300000</v>
      </c>
      <c r="E5" s="466">
        <v>0</v>
      </c>
      <c r="F5" s="466">
        <v>0</v>
      </c>
      <c r="G5" s="466">
        <v>0</v>
      </c>
      <c r="H5" s="466">
        <v>200000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20174</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2509583</v>
      </c>
      <c r="D13" s="1757">
        <f t="shared" ref="D13:L13" si="0">SUM(D4:D12)</f>
        <v>343467</v>
      </c>
      <c r="E13" s="1757">
        <f t="shared" si="0"/>
        <v>16163</v>
      </c>
      <c r="F13" s="1757">
        <f t="shared" si="0"/>
        <v>66102</v>
      </c>
      <c r="G13" s="1757">
        <f t="shared" si="0"/>
        <v>103300</v>
      </c>
      <c r="H13" s="1757">
        <f t="shared" si="0"/>
        <v>478123</v>
      </c>
      <c r="I13" s="1757">
        <f t="shared" si="0"/>
        <v>500031</v>
      </c>
      <c r="J13" s="1757">
        <f t="shared" si="0"/>
        <v>120394</v>
      </c>
      <c r="K13" s="1757">
        <f t="shared" si="0"/>
        <v>232315</v>
      </c>
      <c r="L13" s="1757">
        <f t="shared" si="0"/>
        <v>84386</v>
      </c>
      <c r="M13" s="468"/>
      <c r="N13" s="469"/>
    </row>
    <row r="14" spans="1:14" ht="18" customHeight="1" thickTop="1" x14ac:dyDescent="0.2">
      <c r="A14" s="2124" t="s">
        <v>149</v>
      </c>
      <c r="B14" s="2125"/>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248659</v>
      </c>
      <c r="N16" s="483"/>
    </row>
    <row r="17" spans="1:14" s="484" customFormat="1" ht="12.75" customHeight="1" x14ac:dyDescent="0.2">
      <c r="A17" s="481" t="s">
        <v>1470</v>
      </c>
      <c r="B17" s="482">
        <v>230</v>
      </c>
      <c r="C17" s="476"/>
      <c r="D17" s="476"/>
      <c r="E17" s="476"/>
      <c r="F17" s="476"/>
      <c r="G17" s="476"/>
      <c r="H17" s="476"/>
      <c r="I17" s="476"/>
      <c r="J17" s="476"/>
      <c r="K17" s="476"/>
      <c r="L17" s="476"/>
      <c r="M17" s="467">
        <v>7519707</v>
      </c>
      <c r="N17" s="483"/>
    </row>
    <row r="18" spans="1:14" s="484" customFormat="1" ht="12.75" customHeight="1" x14ac:dyDescent="0.2">
      <c r="A18" s="481" t="s">
        <v>1471</v>
      </c>
      <c r="B18" s="482">
        <v>240</v>
      </c>
      <c r="C18" s="476"/>
      <c r="D18" s="476"/>
      <c r="E18" s="476"/>
      <c r="F18" s="476"/>
      <c r="G18" s="476"/>
      <c r="H18" s="476"/>
      <c r="I18" s="476"/>
      <c r="J18" s="476"/>
      <c r="K18" s="476"/>
      <c r="L18" s="476"/>
      <c r="M18" s="467">
        <v>367632</v>
      </c>
      <c r="N18" s="483"/>
    </row>
    <row r="19" spans="1:14" s="484" customFormat="1" ht="12.75" customHeight="1" x14ac:dyDescent="0.2">
      <c r="A19" s="481" t="s">
        <v>1472</v>
      </c>
      <c r="B19" s="482">
        <v>250</v>
      </c>
      <c r="C19" s="476"/>
      <c r="D19" s="476"/>
      <c r="E19" s="476"/>
      <c r="F19" s="476"/>
      <c r="G19" s="476"/>
      <c r="H19" s="476"/>
      <c r="I19" s="476"/>
      <c r="J19" s="476"/>
      <c r="K19" s="476"/>
      <c r="L19" s="476"/>
      <c r="M19" s="467">
        <v>922111</v>
      </c>
      <c r="N19" s="483"/>
    </row>
    <row r="20" spans="1:14" s="484" customFormat="1" ht="12.75" customHeight="1" x14ac:dyDescent="0.2">
      <c r="A20" s="481" t="s">
        <v>1473</v>
      </c>
      <c r="B20" s="482">
        <v>260</v>
      </c>
      <c r="C20" s="476"/>
      <c r="D20" s="476"/>
      <c r="E20" s="476"/>
      <c r="F20" s="476"/>
      <c r="G20" s="476"/>
      <c r="H20" s="476"/>
      <c r="I20" s="476"/>
      <c r="J20" s="476"/>
      <c r="K20" s="476"/>
      <c r="L20" s="476"/>
      <c r="M20" s="467">
        <v>17582</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16163</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365849</v>
      </c>
    </row>
    <row r="23" spans="1:14" ht="13.5" customHeight="1" thickBot="1" x14ac:dyDescent="0.25">
      <c r="A23" s="1756" t="s">
        <v>664</v>
      </c>
      <c r="B23" s="1761"/>
      <c r="C23" s="468"/>
      <c r="D23" s="468"/>
      <c r="E23" s="468"/>
      <c r="F23" s="468"/>
      <c r="G23" s="468"/>
      <c r="H23" s="468"/>
      <c r="I23" s="468"/>
      <c r="J23" s="468"/>
      <c r="K23" s="468"/>
      <c r="L23" s="468"/>
      <c r="M23" s="1708">
        <f>SUM(M15:M22)</f>
        <v>9075691</v>
      </c>
      <c r="N23" s="1708">
        <f>SUM(N21:N22)</f>
        <v>382012</v>
      </c>
    </row>
    <row r="24" spans="1:14" ht="18" customHeight="1" thickTop="1" x14ac:dyDescent="0.2">
      <c r="A24" s="2126" t="s">
        <v>619</v>
      </c>
      <c r="B24" s="2127"/>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84386</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84386</v>
      </c>
      <c r="M34" s="468"/>
      <c r="N34" s="479"/>
    </row>
    <row r="35" spans="1:14" ht="18" customHeight="1" thickTop="1" x14ac:dyDescent="0.2">
      <c r="A35" s="2128" t="s">
        <v>550</v>
      </c>
      <c r="B35" s="2129"/>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382012</v>
      </c>
    </row>
    <row r="37" spans="1:14" ht="13.5" thickBot="1" x14ac:dyDescent="0.25">
      <c r="A37" s="1756" t="s">
        <v>674</v>
      </c>
      <c r="B37" s="1761"/>
      <c r="C37" s="476"/>
      <c r="D37" s="476"/>
      <c r="E37" s="476"/>
      <c r="F37" s="476"/>
      <c r="G37" s="476"/>
      <c r="H37" s="476"/>
      <c r="I37" s="476"/>
      <c r="J37" s="476"/>
      <c r="K37" s="476"/>
      <c r="L37" s="479"/>
      <c r="M37" s="468"/>
      <c r="N37" s="1708">
        <f>SUM(N36:N36)</f>
        <v>382012</v>
      </c>
    </row>
    <row r="38" spans="1:14" s="329" customFormat="1" ht="13.5" customHeight="1" thickTop="1" x14ac:dyDescent="0.2">
      <c r="A38" s="494" t="s">
        <v>440</v>
      </c>
      <c r="B38" s="482">
        <v>714</v>
      </c>
      <c r="C38" s="465">
        <v>0</v>
      </c>
      <c r="D38" s="465">
        <v>382</v>
      </c>
      <c r="E38" s="465">
        <v>0</v>
      </c>
      <c r="F38" s="465">
        <v>0</v>
      </c>
      <c r="G38" s="465">
        <v>0</v>
      </c>
      <c r="H38" s="465">
        <v>478123</v>
      </c>
      <c r="I38" s="465">
        <v>0</v>
      </c>
      <c r="J38" s="465">
        <v>0</v>
      </c>
      <c r="K38" s="465">
        <v>0</v>
      </c>
      <c r="L38" s="465">
        <v>0</v>
      </c>
      <c r="M38" s="495"/>
      <c r="N38" s="495"/>
    </row>
    <row r="39" spans="1:14" s="329" customFormat="1" ht="13.5" customHeight="1" x14ac:dyDescent="0.2">
      <c r="A39" s="494" t="s">
        <v>360</v>
      </c>
      <c r="B39" s="482">
        <v>730</v>
      </c>
      <c r="C39" s="465">
        <v>2509583</v>
      </c>
      <c r="D39" s="465">
        <v>343085</v>
      </c>
      <c r="E39" s="465">
        <v>16163</v>
      </c>
      <c r="F39" s="465">
        <v>66102</v>
      </c>
      <c r="G39" s="465">
        <v>103300</v>
      </c>
      <c r="H39" s="465">
        <v>0</v>
      </c>
      <c r="I39" s="465">
        <v>500031</v>
      </c>
      <c r="J39" s="465">
        <v>120394</v>
      </c>
      <c r="K39" s="465">
        <v>232315</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9075691</v>
      </c>
      <c r="N40" s="495"/>
    </row>
    <row r="41" spans="1:14" ht="13.5" customHeight="1" thickBot="1" x14ac:dyDescent="0.25">
      <c r="A41" s="1756" t="s">
        <v>676</v>
      </c>
      <c r="B41" s="1726"/>
      <c r="C41" s="1708">
        <f>(SUM(C34,C37,C38,C39))</f>
        <v>2509583</v>
      </c>
      <c r="D41" s="1708">
        <f t="shared" ref="D41:L41" si="2">SUM(D34,D37,D38:D39)</f>
        <v>343467</v>
      </c>
      <c r="E41" s="1708">
        <f t="shared" si="2"/>
        <v>16163</v>
      </c>
      <c r="F41" s="1708">
        <f t="shared" si="2"/>
        <v>66102</v>
      </c>
      <c r="G41" s="1708">
        <f t="shared" si="2"/>
        <v>103300</v>
      </c>
      <c r="H41" s="1708">
        <f t="shared" si="2"/>
        <v>478123</v>
      </c>
      <c r="I41" s="1708">
        <f t="shared" si="2"/>
        <v>500031</v>
      </c>
      <c r="J41" s="1708">
        <f t="shared" si="2"/>
        <v>120394</v>
      </c>
      <c r="K41" s="1708">
        <f t="shared" si="2"/>
        <v>232315</v>
      </c>
      <c r="L41" s="1708">
        <f t="shared" si="2"/>
        <v>84386</v>
      </c>
      <c r="M41" s="1708">
        <f>SUM(M40)</f>
        <v>9075691</v>
      </c>
      <c r="N41" s="1708">
        <f>SUM(N37)</f>
        <v>382012</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38"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0" t="s">
        <v>1237</v>
      </c>
      <c r="B3" s="2151"/>
      <c r="C3" s="1593"/>
      <c r="D3" s="1594"/>
      <c r="E3" s="1594"/>
      <c r="F3" s="1594"/>
      <c r="G3" s="1594"/>
      <c r="H3" s="1594"/>
      <c r="I3" s="1594"/>
      <c r="J3" s="1594"/>
      <c r="K3" s="1595"/>
      <c r="L3" s="504"/>
    </row>
    <row r="4" spans="1:13" ht="15.75" customHeight="1" x14ac:dyDescent="0.2">
      <c r="A4" s="1952" t="s">
        <v>1579</v>
      </c>
      <c r="B4" s="1953">
        <v>1000</v>
      </c>
      <c r="C4" s="1762">
        <f>'Revenues 9-14'!C109</f>
        <v>4254962</v>
      </c>
      <c r="D4" s="1762">
        <f>'Revenues 9-14'!D109</f>
        <v>771668</v>
      </c>
      <c r="E4" s="1762">
        <f>'Revenues 9-14'!E109</f>
        <v>134106</v>
      </c>
      <c r="F4" s="1762">
        <f>'Revenues 9-14'!F109</f>
        <v>228780</v>
      </c>
      <c r="G4" s="1762">
        <f>'Revenues 9-14'!G109</f>
        <v>119403</v>
      </c>
      <c r="H4" s="1762">
        <f>'Revenues 9-14'!H109</f>
        <v>244258</v>
      </c>
      <c r="I4" s="1762">
        <f>'Revenues 9-14'!I109</f>
        <v>57498</v>
      </c>
      <c r="J4" s="1762">
        <f>'Revenues 9-14'!J109</f>
        <v>287454</v>
      </c>
      <c r="K4" s="1762">
        <f>'Revenues 9-14'!K109</f>
        <v>60568</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669559</v>
      </c>
      <c r="D6" s="1763">
        <f>'Revenues 9-14'!D173</f>
        <v>0</v>
      </c>
      <c r="E6" s="1763">
        <f>'Revenues 9-14'!E173</f>
        <v>0</v>
      </c>
      <c r="F6" s="1763">
        <f>'Revenues 9-14'!F173</f>
        <v>193854</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312507</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5237028</v>
      </c>
      <c r="D8" s="1708">
        <f t="shared" ref="D8:K8" si="0">SUM(D4:D7)</f>
        <v>771668</v>
      </c>
      <c r="E8" s="1708">
        <f t="shared" si="0"/>
        <v>134106</v>
      </c>
      <c r="F8" s="1708">
        <f t="shared" si="0"/>
        <v>422634</v>
      </c>
      <c r="G8" s="1708">
        <f t="shared" si="0"/>
        <v>119403</v>
      </c>
      <c r="H8" s="1708">
        <f t="shared" si="0"/>
        <v>244258</v>
      </c>
      <c r="I8" s="1708">
        <f t="shared" si="0"/>
        <v>57498</v>
      </c>
      <c r="J8" s="1708">
        <f t="shared" si="0"/>
        <v>287454</v>
      </c>
      <c r="K8" s="1708">
        <f t="shared" si="0"/>
        <v>60568</v>
      </c>
      <c r="L8" s="347"/>
    </row>
    <row r="9" spans="1:13" ht="15.75" thickTop="1" x14ac:dyDescent="0.2">
      <c r="A9" s="512" t="s">
        <v>1752</v>
      </c>
      <c r="B9" s="513">
        <v>3998</v>
      </c>
      <c r="C9" s="465">
        <v>2270051</v>
      </c>
      <c r="D9" s="514"/>
      <c r="E9" s="480"/>
      <c r="F9" s="480"/>
      <c r="G9" s="515"/>
      <c r="H9" s="480"/>
      <c r="I9" s="507" t="s">
        <v>1231</v>
      </c>
      <c r="J9" s="477"/>
      <c r="K9" s="480"/>
      <c r="L9" s="347"/>
    </row>
    <row r="10" spans="1:13" s="517" customFormat="1" ht="13.5" thickBot="1" x14ac:dyDescent="0.25">
      <c r="A10" s="1756" t="s">
        <v>1235</v>
      </c>
      <c r="B10" s="1729"/>
      <c r="C10" s="1708">
        <f>SUM(C8:C9)</f>
        <v>7507079</v>
      </c>
      <c r="D10" s="1708">
        <f t="shared" ref="D10:K10" si="1">SUM(D8:D9)</f>
        <v>771668</v>
      </c>
      <c r="E10" s="1708">
        <f t="shared" si="1"/>
        <v>134106</v>
      </c>
      <c r="F10" s="1708">
        <f t="shared" si="1"/>
        <v>422634</v>
      </c>
      <c r="G10" s="1708">
        <f t="shared" si="1"/>
        <v>119403</v>
      </c>
      <c r="H10" s="1708">
        <f t="shared" si="1"/>
        <v>244258</v>
      </c>
      <c r="I10" s="1708">
        <f t="shared" si="1"/>
        <v>57498</v>
      </c>
      <c r="J10" s="1708">
        <f t="shared" si="1"/>
        <v>287454</v>
      </c>
      <c r="K10" s="1708">
        <f t="shared" si="1"/>
        <v>60568</v>
      </c>
      <c r="L10" s="516"/>
    </row>
    <row r="11" spans="1:13" s="517" customFormat="1" ht="16.7" customHeight="1" thickTop="1" x14ac:dyDescent="0.2">
      <c r="A11" s="2124" t="s">
        <v>1238</v>
      </c>
      <c r="B11" s="2125"/>
      <c r="C11" s="1590"/>
      <c r="D11" s="1591"/>
      <c r="E11" s="1591"/>
      <c r="F11" s="1591"/>
      <c r="G11" s="1591"/>
      <c r="H11" s="1591"/>
      <c r="I11" s="1591"/>
      <c r="J11" s="1591"/>
      <c r="K11" s="1592"/>
      <c r="L11" s="516"/>
    </row>
    <row r="12" spans="1:13" ht="15.75" customHeight="1" x14ac:dyDescent="0.2">
      <c r="A12" s="1596" t="s">
        <v>476</v>
      </c>
      <c r="B12" s="1598">
        <v>1000</v>
      </c>
      <c r="C12" s="1762">
        <f>'Expenditures 15-22'!K33</f>
        <v>3293736</v>
      </c>
      <c r="D12" s="518" t="s">
        <v>1231</v>
      </c>
      <c r="E12" s="468" t="s">
        <v>1231</v>
      </c>
      <c r="F12" s="468" t="s">
        <v>1231</v>
      </c>
      <c r="G12" s="1762">
        <f>'Expenditures 15-22'!K229</f>
        <v>52264</v>
      </c>
      <c r="H12" s="519"/>
      <c r="I12" s="468" t="s">
        <v>1231</v>
      </c>
      <c r="J12" s="468" t="s">
        <v>1231</v>
      </c>
      <c r="K12" s="519" t="s">
        <v>1231</v>
      </c>
      <c r="L12" s="347"/>
    </row>
    <row r="13" spans="1:13" ht="15.75" customHeight="1" x14ac:dyDescent="0.2">
      <c r="A13" s="1596" t="s">
        <v>477</v>
      </c>
      <c r="B13" s="1598">
        <v>2000</v>
      </c>
      <c r="C13" s="1763">
        <f>'Expenditures 15-22'!K74</f>
        <v>993156</v>
      </c>
      <c r="D13" s="1763">
        <f>'Expenditures 15-22'!K129</f>
        <v>875934</v>
      </c>
      <c r="E13" s="469" t="s">
        <v>1231</v>
      </c>
      <c r="F13" s="1763">
        <f>'Expenditures 15-22'!K184</f>
        <v>407369</v>
      </c>
      <c r="G13" s="1763">
        <f>'Expenditures 15-22'!K279</f>
        <v>104021</v>
      </c>
      <c r="H13" s="1763">
        <f>'Expenditures 15-22'!K303</f>
        <v>97470</v>
      </c>
      <c r="I13" s="468" t="s">
        <v>1231</v>
      </c>
      <c r="J13" s="1763">
        <f>'Expenditures 15-22'!K330</f>
        <v>227981</v>
      </c>
      <c r="K13" s="1767">
        <f>'Expenditures 15-22'!K352</f>
        <v>36034</v>
      </c>
      <c r="L13" s="347"/>
    </row>
    <row r="14" spans="1:13" ht="15.75" customHeight="1" x14ac:dyDescent="0.2">
      <c r="A14" s="1596" t="s">
        <v>469</v>
      </c>
      <c r="B14" s="1598">
        <v>3000</v>
      </c>
      <c r="C14" s="1763">
        <f>'Expenditures 15-22'!K75</f>
        <v>7948</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236645</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177051</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4531485</v>
      </c>
      <c r="D17" s="1708">
        <f t="shared" si="2"/>
        <v>875934</v>
      </c>
      <c r="E17" s="1708">
        <f t="shared" si="2"/>
        <v>177051</v>
      </c>
      <c r="F17" s="1708">
        <f t="shared" si="2"/>
        <v>407369</v>
      </c>
      <c r="G17" s="1708">
        <f t="shared" si="2"/>
        <v>156285</v>
      </c>
      <c r="H17" s="1708">
        <f t="shared" si="2"/>
        <v>97470</v>
      </c>
      <c r="I17" s="468"/>
      <c r="J17" s="1708">
        <f>SUM(J12:J16)</f>
        <v>227981</v>
      </c>
      <c r="K17" s="1708">
        <f>SUM(K12:K16)</f>
        <v>36034</v>
      </c>
      <c r="L17" s="347"/>
    </row>
    <row r="18" spans="1:12" ht="15" customHeight="1" thickTop="1" x14ac:dyDescent="0.2">
      <c r="A18" s="1764" t="s">
        <v>1753</v>
      </c>
      <c r="B18" s="1765">
        <v>4180</v>
      </c>
      <c r="C18" s="1762">
        <f t="shared" ref="C18:H18" si="3">C9</f>
        <v>2270051</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6801536</v>
      </c>
      <c r="D19" s="1708">
        <f t="shared" si="4"/>
        <v>875934</v>
      </c>
      <c r="E19" s="1708">
        <f t="shared" si="4"/>
        <v>177051</v>
      </c>
      <c r="F19" s="1708">
        <f t="shared" si="4"/>
        <v>407369</v>
      </c>
      <c r="G19" s="1708">
        <f t="shared" si="4"/>
        <v>156285</v>
      </c>
      <c r="H19" s="1708">
        <f t="shared" si="4"/>
        <v>97470</v>
      </c>
      <c r="I19" s="468"/>
      <c r="J19" s="1708">
        <f>SUM(J17:J18)</f>
        <v>227981</v>
      </c>
      <c r="K19" s="1708">
        <f>SUM(K17:K18)</f>
        <v>36034</v>
      </c>
      <c r="L19" s="347"/>
    </row>
    <row r="20" spans="1:12" ht="16.5" thickTop="1" thickBot="1" x14ac:dyDescent="0.25">
      <c r="A20" s="2140" t="s">
        <v>1754</v>
      </c>
      <c r="B20" s="2141"/>
      <c r="C20" s="1766">
        <f>C8-C17</f>
        <v>705543</v>
      </c>
      <c r="D20" s="1766">
        <f t="shared" ref="D20:K20" si="5">D8-D17</f>
        <v>-104266</v>
      </c>
      <c r="E20" s="1766">
        <f t="shared" si="5"/>
        <v>-42945</v>
      </c>
      <c r="F20" s="1766">
        <f t="shared" si="5"/>
        <v>15265</v>
      </c>
      <c r="G20" s="1766">
        <f t="shared" si="5"/>
        <v>-36882</v>
      </c>
      <c r="H20" s="1766">
        <f t="shared" si="5"/>
        <v>146788</v>
      </c>
      <c r="I20" s="1766">
        <f t="shared" si="5"/>
        <v>57498</v>
      </c>
      <c r="J20" s="1766">
        <f t="shared" si="5"/>
        <v>59473</v>
      </c>
      <c r="K20" s="1766">
        <f t="shared" si="5"/>
        <v>24534</v>
      </c>
      <c r="L20" s="347"/>
    </row>
    <row r="21" spans="1:12" ht="16.7" customHeight="1" thickTop="1" x14ac:dyDescent="0.2">
      <c r="A21" s="2152" t="s">
        <v>616</v>
      </c>
      <c r="B21" s="2153"/>
      <c r="C21" s="1590"/>
      <c r="D21" s="1591"/>
      <c r="E21" s="1591"/>
      <c r="F21" s="1591"/>
      <c r="G21" s="1591"/>
      <c r="H21" s="1591"/>
      <c r="I21" s="1591"/>
      <c r="J21" s="1591"/>
      <c r="K21" s="1592"/>
      <c r="L21" s="522"/>
    </row>
    <row r="22" spans="1:12" ht="15.75" customHeight="1" collapsed="1" x14ac:dyDescent="0.2">
      <c r="A22" s="2148" t="s">
        <v>617</v>
      </c>
      <c r="B22" s="2149"/>
      <c r="C22" s="476"/>
      <c r="D22" s="476"/>
      <c r="E22" s="476"/>
      <c r="F22" s="476"/>
      <c r="G22" s="476"/>
      <c r="H22" s="476"/>
      <c r="I22" s="476"/>
      <c r="J22" s="476"/>
      <c r="K22" s="476"/>
      <c r="L22" s="347"/>
    </row>
    <row r="23" spans="1:12" s="484" customFormat="1" ht="15.75" customHeight="1" x14ac:dyDescent="0.2">
      <c r="A23" s="2144" t="s">
        <v>311</v>
      </c>
      <c r="B23" s="2145"/>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46" t="s">
        <v>1038</v>
      </c>
      <c r="B32" s="2147"/>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30062</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43508</v>
      </c>
      <c r="F37" s="475"/>
      <c r="G37" s="475"/>
      <c r="H37" s="475"/>
      <c r="I37" s="476"/>
      <c r="J37" s="475"/>
      <c r="K37" s="475"/>
      <c r="L37" s="522"/>
    </row>
    <row r="38" spans="1:12" s="484" customFormat="1" x14ac:dyDescent="0.2">
      <c r="A38" s="1509" t="s">
        <v>462</v>
      </c>
      <c r="B38" s="523">
        <v>7500</v>
      </c>
      <c r="C38" s="476"/>
      <c r="D38" s="476"/>
      <c r="E38" s="1763">
        <f>SUM(C58:D61,H58:H61)</f>
        <v>231</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4" t="s">
        <v>392</v>
      </c>
      <c r="B44" s="2155"/>
      <c r="C44" s="1723">
        <f>SUM(C24:C43)</f>
        <v>30062</v>
      </c>
      <c r="D44" s="1723">
        <f t="shared" ref="D44:K44" si="6">SUM(D24:D43)</f>
        <v>0</v>
      </c>
      <c r="E44" s="1723">
        <f t="shared" si="6"/>
        <v>43739</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48" t="s">
        <v>110</v>
      </c>
      <c r="B45" s="2149"/>
      <c r="C45" s="526"/>
      <c r="D45" s="526"/>
      <c r="E45" s="526"/>
      <c r="F45" s="526"/>
      <c r="G45" s="526"/>
      <c r="H45" s="526"/>
      <c r="I45" s="526"/>
      <c r="J45" s="526"/>
      <c r="K45" s="526"/>
      <c r="L45" s="347"/>
    </row>
    <row r="46" spans="1:12" s="484" customFormat="1" ht="15.75" customHeight="1" x14ac:dyDescent="0.2">
      <c r="A46" s="2156" t="s">
        <v>111</v>
      </c>
      <c r="B46" s="2157"/>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43508</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231</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0" t="s">
        <v>460</v>
      </c>
      <c r="B76" s="2131"/>
      <c r="C76" s="1723">
        <f t="shared" ref="C76:K76" si="7">SUM(C47:C75)</f>
        <v>0</v>
      </c>
      <c r="D76" s="1723">
        <f t="shared" si="7"/>
        <v>43739</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2" t="s">
        <v>1239</v>
      </c>
      <c r="B77" s="2133"/>
      <c r="C77" s="1723">
        <f t="shared" ref="C77:K77" si="8">C44-C76</f>
        <v>30062</v>
      </c>
      <c r="D77" s="1723">
        <f t="shared" si="8"/>
        <v>-43739</v>
      </c>
      <c r="E77" s="1723">
        <f t="shared" si="8"/>
        <v>43739</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6" t="s">
        <v>618</v>
      </c>
      <c r="B78" s="2137"/>
      <c r="C78" s="1722">
        <f t="shared" ref="C78:K78" si="9">C20+C77</f>
        <v>735605</v>
      </c>
      <c r="D78" s="1722">
        <f t="shared" si="9"/>
        <v>-148005</v>
      </c>
      <c r="E78" s="1722">
        <f t="shared" si="9"/>
        <v>794</v>
      </c>
      <c r="F78" s="1722">
        <f t="shared" si="9"/>
        <v>15265</v>
      </c>
      <c r="G78" s="1722">
        <f t="shared" si="9"/>
        <v>-36882</v>
      </c>
      <c r="H78" s="1722">
        <f t="shared" si="9"/>
        <v>146788</v>
      </c>
      <c r="I78" s="1722">
        <f t="shared" si="9"/>
        <v>57498</v>
      </c>
      <c r="J78" s="1722">
        <f t="shared" si="9"/>
        <v>59473</v>
      </c>
      <c r="K78" s="1722">
        <f t="shared" si="9"/>
        <v>24534</v>
      </c>
      <c r="L78" s="531"/>
    </row>
    <row r="79" spans="1:12" ht="13.5" thickTop="1" x14ac:dyDescent="0.2">
      <c r="A79" s="1514" t="s">
        <v>2073</v>
      </c>
      <c r="B79" s="532"/>
      <c r="C79" s="467">
        <v>1773978</v>
      </c>
      <c r="D79" s="467">
        <v>491472</v>
      </c>
      <c r="E79" s="467">
        <v>15369</v>
      </c>
      <c r="F79" s="467">
        <v>50837</v>
      </c>
      <c r="G79" s="467">
        <v>140182</v>
      </c>
      <c r="H79" s="467">
        <v>331335</v>
      </c>
      <c r="I79" s="467">
        <v>442533</v>
      </c>
      <c r="J79" s="467">
        <v>60921</v>
      </c>
      <c r="K79" s="467">
        <v>207781</v>
      </c>
      <c r="L79" s="347"/>
    </row>
    <row r="80" spans="1:12" x14ac:dyDescent="0.2">
      <c r="A80" s="2142" t="s">
        <v>1898</v>
      </c>
      <c r="B80" s="2143"/>
      <c r="C80" s="467">
        <v>0</v>
      </c>
      <c r="D80" s="467">
        <v>0</v>
      </c>
      <c r="E80" s="467">
        <v>0</v>
      </c>
      <c r="F80" s="467">
        <v>0</v>
      </c>
      <c r="G80" s="467">
        <v>0</v>
      </c>
      <c r="H80" s="467">
        <v>0</v>
      </c>
      <c r="I80" s="467">
        <v>0</v>
      </c>
      <c r="J80" s="467">
        <v>0</v>
      </c>
      <c r="K80" s="467">
        <v>0</v>
      </c>
      <c r="L80" s="347"/>
    </row>
    <row r="81" spans="1:12" ht="13.5" thickBot="1" x14ac:dyDescent="0.25">
      <c r="A81" s="2134" t="s">
        <v>2074</v>
      </c>
      <c r="B81" s="2135"/>
      <c r="C81" s="1708">
        <f>(SUM(C78:C80))</f>
        <v>2509583</v>
      </c>
      <c r="D81" s="1708">
        <f>SUM(D78:D80)</f>
        <v>343467</v>
      </c>
      <c r="E81" s="1708">
        <f t="shared" ref="E81:K81" si="10">SUM(E78:E80)</f>
        <v>16163</v>
      </c>
      <c r="F81" s="1708">
        <f t="shared" si="10"/>
        <v>66102</v>
      </c>
      <c r="G81" s="1708">
        <f t="shared" si="10"/>
        <v>103300</v>
      </c>
      <c r="H81" s="1708">
        <f t="shared" si="10"/>
        <v>478123</v>
      </c>
      <c r="I81" s="1708">
        <f t="shared" si="10"/>
        <v>500031</v>
      </c>
      <c r="J81" s="1708">
        <f t="shared" si="10"/>
        <v>120394</v>
      </c>
      <c r="K81" s="1708">
        <f t="shared" si="10"/>
        <v>232315</v>
      </c>
      <c r="L81" s="347"/>
    </row>
    <row r="82" spans="1:12" ht="0.75" customHeight="1" thickTop="1" thickBot="1" x14ac:dyDescent="0.25">
      <c r="A82" s="534" t="s">
        <v>361</v>
      </c>
      <c r="B82" s="535"/>
      <c r="C82" s="536">
        <f>(C81-C79)</f>
        <v>735605</v>
      </c>
      <c r="D82" s="536">
        <f t="shared" ref="D82:K82" si="11">(D81-D79)</f>
        <v>-148005</v>
      </c>
      <c r="E82" s="536">
        <f t="shared" si="11"/>
        <v>794</v>
      </c>
      <c r="F82" s="536">
        <f t="shared" si="11"/>
        <v>15265</v>
      </c>
      <c r="G82" s="536">
        <f t="shared" si="11"/>
        <v>-36882</v>
      </c>
      <c r="H82" s="536">
        <f t="shared" si="11"/>
        <v>146788</v>
      </c>
      <c r="I82" s="536">
        <f t="shared" si="11"/>
        <v>57498</v>
      </c>
      <c r="J82" s="536">
        <f t="shared" si="11"/>
        <v>59473</v>
      </c>
      <c r="K82" s="536">
        <f t="shared" si="11"/>
        <v>24534</v>
      </c>
    </row>
    <row r="83" spans="1:12" ht="14.25" hidden="1" thickTop="1" thickBot="1" x14ac:dyDescent="0.25">
      <c r="A83" s="537" t="s">
        <v>362</v>
      </c>
      <c r="B83" s="464"/>
      <c r="C83" s="538">
        <f>C82/C81</f>
        <v>0.29311841847828901</v>
      </c>
      <c r="D83" s="538">
        <f t="shared" ref="D83:K83" si="12">D82/D81</f>
        <v>-0.43091476036999188</v>
      </c>
      <c r="E83" s="538">
        <f t="shared" si="12"/>
        <v>4.9124543710944747E-2</v>
      </c>
      <c r="F83" s="538">
        <f t="shared" si="12"/>
        <v>0.23093098544673382</v>
      </c>
      <c r="G83" s="538">
        <f t="shared" si="12"/>
        <v>-0.35703775411423039</v>
      </c>
      <c r="H83" s="538">
        <f t="shared" si="12"/>
        <v>0.30700886591943916</v>
      </c>
      <c r="I83" s="538">
        <f t="shared" si="12"/>
        <v>0.11498887069001722</v>
      </c>
      <c r="J83" s="538">
        <f t="shared" si="12"/>
        <v>0.49398641128295429</v>
      </c>
      <c r="K83" s="538">
        <f t="shared" si="12"/>
        <v>0.10560661171254547</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8" t="s">
        <v>1905</v>
      </c>
      <c r="B1" s="452"/>
      <c r="C1" s="453" t="s">
        <v>445</v>
      </c>
      <c r="D1" s="453" t="s">
        <v>446</v>
      </c>
      <c r="E1" s="453" t="s">
        <v>447</v>
      </c>
      <c r="F1" s="453" t="s">
        <v>448</v>
      </c>
      <c r="G1" s="453" t="s">
        <v>449</v>
      </c>
      <c r="H1" s="453" t="s">
        <v>450</v>
      </c>
      <c r="I1" s="453" t="s">
        <v>451</v>
      </c>
      <c r="J1" s="453" t="s">
        <v>452</v>
      </c>
      <c r="K1" s="453" t="s">
        <v>780</v>
      </c>
    </row>
    <row r="2" spans="1:12" ht="36" x14ac:dyDescent="0.2">
      <c r="A2" s="2139"/>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3742822</v>
      </c>
      <c r="D5" s="480">
        <v>682582</v>
      </c>
      <c r="E5" s="480">
        <v>133943</v>
      </c>
      <c r="F5" s="546">
        <v>227527</v>
      </c>
      <c r="G5" s="466">
        <v>30164</v>
      </c>
      <c r="H5" s="466">
        <v>0</v>
      </c>
      <c r="I5" s="466">
        <v>56882</v>
      </c>
      <c r="J5" s="466">
        <v>285634</v>
      </c>
      <c r="K5" s="466">
        <v>56882</v>
      </c>
    </row>
    <row r="6" spans="1:12" ht="15" x14ac:dyDescent="0.2">
      <c r="A6" s="463" t="s">
        <v>1761</v>
      </c>
      <c r="B6" s="470">
        <v>1130</v>
      </c>
      <c r="C6" s="466">
        <v>0</v>
      </c>
      <c r="D6" s="466">
        <v>56882</v>
      </c>
      <c r="E6" s="475"/>
      <c r="F6" s="475"/>
      <c r="G6" s="468"/>
      <c r="H6" s="468"/>
      <c r="I6" s="468"/>
      <c r="J6" s="468"/>
      <c r="K6" s="468"/>
    </row>
    <row r="7" spans="1:12" x14ac:dyDescent="0.2">
      <c r="A7" s="463" t="s">
        <v>112</v>
      </c>
      <c r="B7" s="547">
        <v>1140</v>
      </c>
      <c r="C7" s="466">
        <v>45506</v>
      </c>
      <c r="D7" s="466">
        <v>0</v>
      </c>
      <c r="E7" s="468"/>
      <c r="F7" s="467">
        <v>0</v>
      </c>
      <c r="G7" s="467">
        <v>0</v>
      </c>
      <c r="H7" s="467">
        <v>0</v>
      </c>
      <c r="I7" s="468"/>
      <c r="J7" s="468"/>
      <c r="K7" s="468"/>
    </row>
    <row r="8" spans="1:12" x14ac:dyDescent="0.2">
      <c r="A8" s="463" t="s">
        <v>433</v>
      </c>
      <c r="B8" s="470">
        <v>1150</v>
      </c>
      <c r="C8" s="475"/>
      <c r="D8" s="475"/>
      <c r="E8" s="476"/>
      <c r="F8" s="476"/>
      <c r="G8" s="480">
        <v>80299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3788328</v>
      </c>
      <c r="D12" s="1727">
        <f t="shared" si="0"/>
        <v>739464</v>
      </c>
      <c r="E12" s="1727">
        <f t="shared" si="0"/>
        <v>133943</v>
      </c>
      <c r="F12" s="1727">
        <f t="shared" si="0"/>
        <v>227527</v>
      </c>
      <c r="G12" s="1727">
        <f t="shared" si="0"/>
        <v>110463</v>
      </c>
      <c r="H12" s="1727">
        <f t="shared" si="0"/>
        <v>0</v>
      </c>
      <c r="I12" s="1727">
        <f t="shared" si="0"/>
        <v>56882</v>
      </c>
      <c r="J12" s="1727">
        <f t="shared" si="0"/>
        <v>285634</v>
      </c>
      <c r="K12" s="1708">
        <f t="shared" si="0"/>
        <v>56882</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856</v>
      </c>
      <c r="D14" s="466">
        <v>152</v>
      </c>
      <c r="E14" s="466">
        <v>30</v>
      </c>
      <c r="F14" s="466">
        <v>51</v>
      </c>
      <c r="G14" s="466">
        <v>25</v>
      </c>
      <c r="H14" s="466">
        <v>0</v>
      </c>
      <c r="I14" s="466">
        <v>13</v>
      </c>
      <c r="J14" s="467">
        <v>64</v>
      </c>
      <c r="K14" s="466">
        <v>13</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200171</v>
      </c>
      <c r="D16" s="466">
        <v>0</v>
      </c>
      <c r="E16" s="466">
        <v>0</v>
      </c>
      <c r="F16" s="466">
        <v>0</v>
      </c>
      <c r="G16" s="466">
        <v>7700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201027</v>
      </c>
      <c r="D18" s="1730">
        <f t="shared" ref="D18:K18" si="1">SUM(D14:D17)</f>
        <v>152</v>
      </c>
      <c r="E18" s="1730">
        <f t="shared" si="1"/>
        <v>30</v>
      </c>
      <c r="F18" s="1730">
        <f t="shared" si="1"/>
        <v>51</v>
      </c>
      <c r="G18" s="1730">
        <f t="shared" si="1"/>
        <v>7725</v>
      </c>
      <c r="H18" s="1730">
        <f t="shared" si="1"/>
        <v>0</v>
      </c>
      <c r="I18" s="1730">
        <f t="shared" si="1"/>
        <v>13</v>
      </c>
      <c r="J18" s="1730">
        <f t="shared" si="1"/>
        <v>64</v>
      </c>
      <c r="K18" s="1731">
        <f t="shared" si="1"/>
        <v>13</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25005</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25005</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52298</v>
      </c>
      <c r="D65" s="466">
        <v>10011</v>
      </c>
      <c r="E65" s="466">
        <v>133</v>
      </c>
      <c r="F65" s="467">
        <v>378</v>
      </c>
      <c r="G65" s="466">
        <v>1215</v>
      </c>
      <c r="H65" s="466">
        <v>2532</v>
      </c>
      <c r="I65" s="466">
        <v>603</v>
      </c>
      <c r="J65" s="467">
        <v>1756</v>
      </c>
      <c r="K65" s="466">
        <v>3673</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52298</v>
      </c>
      <c r="D67" s="1708">
        <f t="shared" ref="D67:K67" si="2">SUM(D65:D66)</f>
        <v>10011</v>
      </c>
      <c r="E67" s="1708">
        <f t="shared" si="2"/>
        <v>133</v>
      </c>
      <c r="F67" s="1708">
        <f t="shared" si="2"/>
        <v>378</v>
      </c>
      <c r="G67" s="1708">
        <f t="shared" si="2"/>
        <v>1215</v>
      </c>
      <c r="H67" s="1708">
        <f t="shared" si="2"/>
        <v>2532</v>
      </c>
      <c r="I67" s="1708">
        <f t="shared" si="2"/>
        <v>603</v>
      </c>
      <c r="J67" s="1708">
        <f t="shared" si="2"/>
        <v>1756</v>
      </c>
      <c r="K67" s="1708">
        <f t="shared" si="2"/>
        <v>3673</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79308</v>
      </c>
      <c r="D69" s="468"/>
      <c r="E69" s="468"/>
      <c r="F69" s="468"/>
      <c r="G69" s="468"/>
      <c r="H69" s="468"/>
      <c r="I69" s="468"/>
      <c r="J69" s="468"/>
      <c r="K69" s="468"/>
    </row>
    <row r="70" spans="1:11" ht="12.75" customHeight="1" x14ac:dyDescent="0.2">
      <c r="A70" s="463" t="s">
        <v>1054</v>
      </c>
      <c r="B70" s="470">
        <v>1612</v>
      </c>
      <c r="C70" s="549">
        <v>940</v>
      </c>
      <c r="D70" s="468"/>
      <c r="E70" s="468"/>
      <c r="F70" s="468"/>
      <c r="G70" s="468"/>
      <c r="H70" s="468"/>
      <c r="I70" s="468"/>
      <c r="J70" s="468"/>
      <c r="K70" s="468"/>
    </row>
    <row r="71" spans="1:11" ht="12.75" customHeight="1" x14ac:dyDescent="0.2">
      <c r="A71" s="463" t="s">
        <v>291</v>
      </c>
      <c r="B71" s="470">
        <v>1613</v>
      </c>
      <c r="C71" s="549">
        <v>729</v>
      </c>
      <c r="D71" s="468"/>
      <c r="E71" s="468"/>
      <c r="F71" s="468"/>
      <c r="G71" s="468"/>
      <c r="H71" s="468"/>
      <c r="I71" s="468"/>
      <c r="J71" s="468"/>
      <c r="K71" s="468"/>
    </row>
    <row r="72" spans="1:11" ht="12.75" customHeight="1" x14ac:dyDescent="0.2">
      <c r="A72" s="463" t="s">
        <v>24</v>
      </c>
      <c r="B72" s="470">
        <v>1614</v>
      </c>
      <c r="C72" s="549">
        <v>901</v>
      </c>
      <c r="D72" s="468"/>
      <c r="E72" s="468"/>
      <c r="F72" s="468"/>
      <c r="G72" s="468"/>
      <c r="H72" s="468"/>
      <c r="I72" s="468"/>
      <c r="J72" s="468"/>
      <c r="K72" s="468"/>
    </row>
    <row r="73" spans="1:11" ht="12.75" customHeight="1" x14ac:dyDescent="0.2">
      <c r="A73" s="463" t="s">
        <v>1055</v>
      </c>
      <c r="B73" s="470">
        <v>1620</v>
      </c>
      <c r="C73" s="549">
        <v>7147</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89025</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14337</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14425</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28762</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42656</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42656</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9055</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3157</v>
      </c>
      <c r="D98" s="466">
        <v>0</v>
      </c>
      <c r="E98" s="510"/>
      <c r="F98" s="466">
        <v>824</v>
      </c>
      <c r="G98" s="510"/>
      <c r="H98" s="510"/>
      <c r="I98" s="508"/>
      <c r="J98" s="510"/>
      <c r="K98" s="510"/>
    </row>
    <row r="99" spans="1:12" ht="12.75" customHeight="1" x14ac:dyDescent="0.2">
      <c r="A99" s="463" t="s">
        <v>875</v>
      </c>
      <c r="B99" s="470">
        <v>1950</v>
      </c>
      <c r="C99" s="487">
        <v>1643</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3147</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241726</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200</v>
      </c>
      <c r="D106" s="487">
        <v>0</v>
      </c>
      <c r="E106" s="467">
        <v>0</v>
      </c>
      <c r="F106" s="467">
        <v>0</v>
      </c>
      <c r="G106" s="467">
        <v>0</v>
      </c>
      <c r="H106" s="467">
        <v>0</v>
      </c>
      <c r="I106" s="519"/>
      <c r="J106" s="467">
        <v>0</v>
      </c>
      <c r="K106" s="467">
        <v>0</v>
      </c>
    </row>
    <row r="107" spans="1:12" ht="12.75" customHeight="1" x14ac:dyDescent="0.2">
      <c r="A107" s="463" t="s">
        <v>80</v>
      </c>
      <c r="B107" s="470">
        <v>1999</v>
      </c>
      <c r="C107" s="549">
        <v>10659</v>
      </c>
      <c r="D107" s="466">
        <v>22041</v>
      </c>
      <c r="E107" s="466">
        <v>0</v>
      </c>
      <c r="F107" s="466">
        <v>0</v>
      </c>
      <c r="G107" s="466">
        <v>0</v>
      </c>
      <c r="H107" s="466">
        <v>0</v>
      </c>
      <c r="I107" s="466">
        <v>0</v>
      </c>
      <c r="J107" s="467">
        <v>0</v>
      </c>
      <c r="K107" s="466">
        <v>0</v>
      </c>
    </row>
    <row r="108" spans="1:12" ht="12.75" customHeight="1" thickBot="1" x14ac:dyDescent="0.25">
      <c r="A108" s="1728" t="s">
        <v>508</v>
      </c>
      <c r="B108" s="1732"/>
      <c r="C108" s="1727">
        <f>SUM(C95:C107)</f>
        <v>27861</v>
      </c>
      <c r="D108" s="1727">
        <f t="shared" ref="D108:K108" si="3">SUM(D95:D107)</f>
        <v>22041</v>
      </c>
      <c r="E108" s="1727">
        <f t="shared" si="3"/>
        <v>0</v>
      </c>
      <c r="F108" s="1727">
        <f t="shared" si="3"/>
        <v>824</v>
      </c>
      <c r="G108" s="1727">
        <f t="shared" si="3"/>
        <v>0</v>
      </c>
      <c r="H108" s="1727">
        <f t="shared" si="3"/>
        <v>241726</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4254962</v>
      </c>
      <c r="D109" s="1735">
        <f t="shared" si="4"/>
        <v>771668</v>
      </c>
      <c r="E109" s="1735">
        <f t="shared" si="4"/>
        <v>134106</v>
      </c>
      <c r="F109" s="1735">
        <f t="shared" si="4"/>
        <v>228780</v>
      </c>
      <c r="G109" s="1735">
        <f t="shared" si="4"/>
        <v>119403</v>
      </c>
      <c r="H109" s="1735">
        <f t="shared" si="4"/>
        <v>244258</v>
      </c>
      <c r="I109" s="1735">
        <f t="shared" si="4"/>
        <v>57498</v>
      </c>
      <c r="J109" s="1735">
        <f t="shared" si="4"/>
        <v>287454</v>
      </c>
      <c r="K109" s="1722">
        <f t="shared" si="4"/>
        <v>60568</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547461</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547461</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35452</v>
      </c>
      <c r="D125" s="559"/>
      <c r="E125" s="468"/>
      <c r="F125" s="466">
        <v>0</v>
      </c>
      <c r="G125" s="468"/>
      <c r="H125" s="468"/>
      <c r="I125" s="468"/>
      <c r="J125" s="468"/>
      <c r="K125" s="468"/>
    </row>
    <row r="126" spans="1:11" ht="12.75" customHeight="1" x14ac:dyDescent="0.2">
      <c r="A126" s="463" t="s">
        <v>922</v>
      </c>
      <c r="B126" s="560">
        <v>3110</v>
      </c>
      <c r="C126" s="549">
        <v>36628</v>
      </c>
      <c r="D126" s="466">
        <v>0</v>
      </c>
      <c r="E126" s="468"/>
      <c r="F126" s="466">
        <v>0</v>
      </c>
      <c r="G126" s="468"/>
      <c r="H126" s="468"/>
      <c r="I126" s="468"/>
      <c r="J126" s="468"/>
      <c r="K126" s="468"/>
    </row>
    <row r="127" spans="1:11" ht="12.75" customHeight="1" x14ac:dyDescent="0.2">
      <c r="A127" s="463" t="s">
        <v>107</v>
      </c>
      <c r="B127" s="560">
        <v>3120</v>
      </c>
      <c r="C127" s="466">
        <v>35740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107820</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3690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3690</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1535</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7553</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156845</v>
      </c>
      <c r="G151" s="467">
        <v>0</v>
      </c>
      <c r="H151" s="468"/>
      <c r="I151" s="468"/>
      <c r="J151" s="468"/>
      <c r="K151" s="468"/>
    </row>
    <row r="152" spans="1:11" ht="12.75" customHeight="1" x14ac:dyDescent="0.2">
      <c r="A152" s="463" t="s">
        <v>1117</v>
      </c>
      <c r="B152" s="560">
        <v>3510</v>
      </c>
      <c r="C152" s="549">
        <v>0</v>
      </c>
      <c r="D152" s="466">
        <v>0</v>
      </c>
      <c r="E152" s="559"/>
      <c r="F152" s="466">
        <v>37009</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193854</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1500</v>
      </c>
      <c r="D171" s="578">
        <v>0</v>
      </c>
      <c r="E171" s="578">
        <v>0</v>
      </c>
      <c r="F171" s="578">
        <v>0</v>
      </c>
      <c r="G171" s="579">
        <v>0</v>
      </c>
      <c r="H171" s="580">
        <v>0</v>
      </c>
      <c r="I171" s="579">
        <v>0</v>
      </c>
      <c r="J171" s="579">
        <v>0</v>
      </c>
      <c r="K171" s="580">
        <v>0</v>
      </c>
    </row>
    <row r="172" spans="1:11" ht="12.75" customHeight="1" thickTop="1" thickBot="1" x14ac:dyDescent="0.25">
      <c r="A172" s="2158" t="s">
        <v>418</v>
      </c>
      <c r="B172" s="2159"/>
      <c r="C172" s="1742">
        <f t="shared" ref="C172:K172" si="6">SUM(C131,C140,C144,C145:C149,C154,C155:C170,C171)</f>
        <v>122098</v>
      </c>
      <c r="D172" s="1742">
        <f t="shared" si="6"/>
        <v>0</v>
      </c>
      <c r="E172" s="1742">
        <f t="shared" si="6"/>
        <v>0</v>
      </c>
      <c r="F172" s="1742">
        <f t="shared" si="6"/>
        <v>193854</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669559</v>
      </c>
      <c r="D173" s="1735">
        <f>SUM(D121,D172)</f>
        <v>0</v>
      </c>
      <c r="E173" s="1735">
        <f>SUM(E121,E172)</f>
        <v>0</v>
      </c>
      <c r="F173" s="1735">
        <f t="shared" ref="F173:K173" si="7">SUM(F121,F172)</f>
        <v>193854</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0" t="s">
        <v>1572</v>
      </c>
      <c r="B175" s="2161"/>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4" t="s">
        <v>1764</v>
      </c>
      <c r="B178" s="2165"/>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8" t="s">
        <v>1763</v>
      </c>
      <c r="B179" s="2169"/>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6" t="s">
        <v>818</v>
      </c>
      <c r="B184" s="2167"/>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2" t="s">
        <v>1906</v>
      </c>
      <c r="B185" s="2163"/>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31457</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31457</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96489</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16776</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113265</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90173</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90173</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6465</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65208</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71673</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5939</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0</v>
      </c>
      <c r="D270" s="574">
        <v>0</v>
      </c>
      <c r="E270" s="468"/>
      <c r="F270" s="574">
        <v>0</v>
      </c>
      <c r="G270" s="574">
        <v>0</v>
      </c>
      <c r="H270" s="468"/>
      <c r="I270" s="468"/>
      <c r="J270" s="468"/>
      <c r="K270" s="468"/>
    </row>
    <row r="271" spans="1:11" ht="12.75" customHeight="1" thickTop="1" thickBot="1" x14ac:dyDescent="0.25">
      <c r="A271" s="463" t="s">
        <v>395</v>
      </c>
      <c r="B271" s="470">
        <v>4992</v>
      </c>
      <c r="C271" s="573">
        <v>0</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312507</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312507</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5237028</v>
      </c>
      <c r="D275" s="1735">
        <f t="shared" si="12"/>
        <v>771668</v>
      </c>
      <c r="E275" s="1735">
        <f t="shared" si="12"/>
        <v>134106</v>
      </c>
      <c r="F275" s="1735">
        <f t="shared" si="12"/>
        <v>422634</v>
      </c>
      <c r="G275" s="1735">
        <f t="shared" si="12"/>
        <v>119403</v>
      </c>
      <c r="H275" s="1735">
        <f t="shared" si="12"/>
        <v>244258</v>
      </c>
      <c r="I275" s="1735">
        <f t="shared" si="12"/>
        <v>57498</v>
      </c>
      <c r="J275" s="1735">
        <f t="shared" si="12"/>
        <v>287454</v>
      </c>
      <c r="K275" s="1722">
        <f t="shared" si="12"/>
        <v>60568</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38"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0"/>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6" t="s">
        <v>315</v>
      </c>
      <c r="B3" s="2177"/>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1929031</v>
      </c>
      <c r="D5" s="466">
        <v>366501</v>
      </c>
      <c r="E5" s="466">
        <v>16708</v>
      </c>
      <c r="F5" s="466">
        <v>67198</v>
      </c>
      <c r="G5" s="466">
        <v>0</v>
      </c>
      <c r="H5" s="466">
        <v>0</v>
      </c>
      <c r="I5" s="467">
        <v>0</v>
      </c>
      <c r="J5" s="467">
        <v>0</v>
      </c>
      <c r="K5" s="1691">
        <f>SUM(C5:J5)</f>
        <v>2379438</v>
      </c>
      <c r="L5" s="466">
        <v>2679502</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330019</v>
      </c>
      <c r="D8" s="466">
        <v>63422</v>
      </c>
      <c r="E8" s="466">
        <v>24796</v>
      </c>
      <c r="F8" s="466">
        <v>1717</v>
      </c>
      <c r="G8" s="466">
        <v>0</v>
      </c>
      <c r="H8" s="466">
        <v>0</v>
      </c>
      <c r="I8" s="467">
        <v>0</v>
      </c>
      <c r="J8" s="467">
        <v>0</v>
      </c>
      <c r="K8" s="1691">
        <f t="shared" si="0"/>
        <v>419954</v>
      </c>
      <c r="L8" s="466">
        <v>446273</v>
      </c>
    </row>
    <row r="9" spans="1:14" x14ac:dyDescent="0.2">
      <c r="A9" s="1524" t="s">
        <v>745</v>
      </c>
      <c r="B9" s="613" t="s">
        <v>1025</v>
      </c>
      <c r="C9" s="467">
        <v>54538</v>
      </c>
      <c r="D9" s="467">
        <v>10456</v>
      </c>
      <c r="E9" s="467">
        <v>0</v>
      </c>
      <c r="F9" s="467">
        <v>102</v>
      </c>
      <c r="G9" s="467">
        <v>0</v>
      </c>
      <c r="H9" s="467">
        <v>0</v>
      </c>
      <c r="I9" s="467">
        <v>0</v>
      </c>
      <c r="J9" s="467">
        <v>0</v>
      </c>
      <c r="K9" s="1691">
        <f t="shared" si="0"/>
        <v>65096</v>
      </c>
      <c r="L9" s="466">
        <v>64657</v>
      </c>
    </row>
    <row r="10" spans="1:14" x14ac:dyDescent="0.2">
      <c r="A10" s="1524" t="s">
        <v>746</v>
      </c>
      <c r="B10" s="613">
        <v>1250</v>
      </c>
      <c r="C10" s="466">
        <v>25741</v>
      </c>
      <c r="D10" s="466">
        <v>14870</v>
      </c>
      <c r="E10" s="466">
        <v>0</v>
      </c>
      <c r="F10" s="466">
        <v>31270</v>
      </c>
      <c r="G10" s="466">
        <v>0</v>
      </c>
      <c r="H10" s="466">
        <v>0</v>
      </c>
      <c r="I10" s="467">
        <v>0</v>
      </c>
      <c r="J10" s="467">
        <v>0</v>
      </c>
      <c r="K10" s="1691">
        <f t="shared" si="0"/>
        <v>71881</v>
      </c>
      <c r="L10" s="466">
        <v>15000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212222</v>
      </c>
      <c r="D13" s="466">
        <v>47081</v>
      </c>
      <c r="E13" s="466">
        <v>96</v>
      </c>
      <c r="F13" s="466">
        <v>4807</v>
      </c>
      <c r="G13" s="466">
        <v>0</v>
      </c>
      <c r="H13" s="466">
        <v>0</v>
      </c>
      <c r="I13" s="467">
        <v>0</v>
      </c>
      <c r="J13" s="467">
        <v>0</v>
      </c>
      <c r="K13" s="1691">
        <f t="shared" si="0"/>
        <v>264206</v>
      </c>
      <c r="L13" s="466">
        <v>275663</v>
      </c>
    </row>
    <row r="14" spans="1:14" x14ac:dyDescent="0.2">
      <c r="A14" s="1524" t="s">
        <v>1020</v>
      </c>
      <c r="B14" s="613">
        <v>1500</v>
      </c>
      <c r="C14" s="467">
        <v>0</v>
      </c>
      <c r="D14" s="466">
        <v>0</v>
      </c>
      <c r="E14" s="466">
        <v>19918</v>
      </c>
      <c r="F14" s="466">
        <v>18564</v>
      </c>
      <c r="G14" s="466">
        <v>0</v>
      </c>
      <c r="H14" s="466">
        <v>9630</v>
      </c>
      <c r="I14" s="467">
        <v>0</v>
      </c>
      <c r="J14" s="467">
        <v>0</v>
      </c>
      <c r="K14" s="1691">
        <f t="shared" si="0"/>
        <v>48112</v>
      </c>
      <c r="L14" s="466">
        <v>39865</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36991</v>
      </c>
      <c r="D17" s="467">
        <v>4455</v>
      </c>
      <c r="E17" s="467">
        <v>3506</v>
      </c>
      <c r="F17" s="467">
        <v>97</v>
      </c>
      <c r="G17" s="467">
        <v>0</v>
      </c>
      <c r="H17" s="467">
        <v>0</v>
      </c>
      <c r="I17" s="467">
        <v>0</v>
      </c>
      <c r="J17" s="467">
        <v>0</v>
      </c>
      <c r="K17" s="1691">
        <f t="shared" si="0"/>
        <v>45049</v>
      </c>
      <c r="L17" s="466">
        <v>43194</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47500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2588542</v>
      </c>
      <c r="D33" s="1690">
        <f t="shared" ref="D33:L33" si="1">SUM(D5:D32)</f>
        <v>506785</v>
      </c>
      <c r="E33" s="1690">
        <f t="shared" si="1"/>
        <v>65024</v>
      </c>
      <c r="F33" s="1690">
        <f t="shared" si="1"/>
        <v>123755</v>
      </c>
      <c r="G33" s="1690">
        <f t="shared" si="1"/>
        <v>0</v>
      </c>
      <c r="H33" s="1690">
        <f t="shared" si="1"/>
        <v>9630</v>
      </c>
      <c r="I33" s="1690">
        <f t="shared" si="1"/>
        <v>0</v>
      </c>
      <c r="J33" s="1690">
        <f t="shared" si="1"/>
        <v>0</v>
      </c>
      <c r="K33" s="1690">
        <f t="shared" si="1"/>
        <v>3293736</v>
      </c>
      <c r="L33" s="1690">
        <f t="shared" si="1"/>
        <v>3611654</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46692</v>
      </c>
      <c r="D37" s="466">
        <v>10814</v>
      </c>
      <c r="E37" s="466">
        <v>0</v>
      </c>
      <c r="F37" s="466">
        <v>485</v>
      </c>
      <c r="G37" s="466">
        <v>0</v>
      </c>
      <c r="H37" s="466">
        <v>0</v>
      </c>
      <c r="I37" s="467">
        <v>0</v>
      </c>
      <c r="J37" s="467">
        <v>0</v>
      </c>
      <c r="K37" s="1691">
        <f t="shared" si="2"/>
        <v>57991</v>
      </c>
      <c r="L37" s="466">
        <v>55596</v>
      </c>
    </row>
    <row r="38" spans="1:14" x14ac:dyDescent="0.2">
      <c r="A38" s="1524" t="s">
        <v>207</v>
      </c>
      <c r="B38" s="613">
        <v>2130</v>
      </c>
      <c r="C38" s="466">
        <v>0</v>
      </c>
      <c r="D38" s="466">
        <v>0</v>
      </c>
      <c r="E38" s="466">
        <v>23309</v>
      </c>
      <c r="F38" s="466">
        <v>792</v>
      </c>
      <c r="G38" s="466">
        <v>0</v>
      </c>
      <c r="H38" s="466">
        <v>0</v>
      </c>
      <c r="I38" s="467">
        <v>0</v>
      </c>
      <c r="J38" s="467">
        <v>0</v>
      </c>
      <c r="K38" s="1691">
        <f t="shared" si="2"/>
        <v>24101</v>
      </c>
      <c r="L38" s="466">
        <v>22600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2500</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46692</v>
      </c>
      <c r="D42" s="1690">
        <f t="shared" ref="D42:L42" si="3">SUM(D36:D41)</f>
        <v>10814</v>
      </c>
      <c r="E42" s="1690">
        <f t="shared" si="3"/>
        <v>23309</v>
      </c>
      <c r="F42" s="1690">
        <f t="shared" si="3"/>
        <v>1277</v>
      </c>
      <c r="G42" s="1690">
        <f t="shared" si="3"/>
        <v>0</v>
      </c>
      <c r="H42" s="1690">
        <f t="shared" si="3"/>
        <v>0</v>
      </c>
      <c r="I42" s="1690">
        <f t="shared" si="3"/>
        <v>0</v>
      </c>
      <c r="J42" s="1690">
        <f t="shared" si="3"/>
        <v>0</v>
      </c>
      <c r="K42" s="1690">
        <f t="shared" si="3"/>
        <v>82092</v>
      </c>
      <c r="L42" s="1690">
        <f t="shared" si="3"/>
        <v>80696</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2500</v>
      </c>
      <c r="D44" s="480">
        <v>0</v>
      </c>
      <c r="E44" s="480">
        <v>18535</v>
      </c>
      <c r="F44" s="480">
        <v>0</v>
      </c>
      <c r="G44" s="480">
        <v>0</v>
      </c>
      <c r="H44" s="480">
        <v>0</v>
      </c>
      <c r="I44" s="467">
        <v>0</v>
      </c>
      <c r="J44" s="467">
        <v>0</v>
      </c>
      <c r="K44" s="1692">
        <f>SUM(C44:J44)</f>
        <v>21035</v>
      </c>
      <c r="L44" s="480">
        <v>0</v>
      </c>
    </row>
    <row r="45" spans="1:14" x14ac:dyDescent="0.2">
      <c r="A45" s="1524" t="s">
        <v>869</v>
      </c>
      <c r="B45" s="613">
        <v>2220</v>
      </c>
      <c r="C45" s="467">
        <v>93094</v>
      </c>
      <c r="D45" s="466">
        <v>7531</v>
      </c>
      <c r="E45" s="466">
        <v>0</v>
      </c>
      <c r="F45" s="466">
        <v>1543</v>
      </c>
      <c r="G45" s="466">
        <v>0</v>
      </c>
      <c r="H45" s="466">
        <v>2009</v>
      </c>
      <c r="I45" s="467">
        <v>0</v>
      </c>
      <c r="J45" s="467">
        <v>0</v>
      </c>
      <c r="K45" s="1692">
        <f>SUM(C45:J45)</f>
        <v>104177</v>
      </c>
      <c r="L45" s="466">
        <v>0</v>
      </c>
    </row>
    <row r="46" spans="1:14" x14ac:dyDescent="0.2">
      <c r="A46" s="1524" t="s">
        <v>870</v>
      </c>
      <c r="B46" s="613">
        <v>2230</v>
      </c>
      <c r="C46" s="467">
        <v>0</v>
      </c>
      <c r="D46" s="466">
        <v>0</v>
      </c>
      <c r="E46" s="466">
        <v>0</v>
      </c>
      <c r="F46" s="466">
        <v>0</v>
      </c>
      <c r="G46" s="466">
        <v>0</v>
      </c>
      <c r="H46" s="466">
        <v>0</v>
      </c>
      <c r="I46" s="467">
        <v>0</v>
      </c>
      <c r="J46" s="467">
        <v>0</v>
      </c>
      <c r="K46" s="1692">
        <f>SUM(C46:J46)</f>
        <v>0</v>
      </c>
      <c r="L46" s="466">
        <v>15750</v>
      </c>
    </row>
    <row r="47" spans="1:14" ht="12.75" customHeight="1" thickBot="1" x14ac:dyDescent="0.25">
      <c r="A47" s="1688" t="s">
        <v>582</v>
      </c>
      <c r="B47" s="1689" t="s">
        <v>32</v>
      </c>
      <c r="C47" s="1690">
        <f>SUM(C44:C46)</f>
        <v>95594</v>
      </c>
      <c r="D47" s="1690">
        <f t="shared" ref="D47:K47" si="4">SUM(D44:D46)</f>
        <v>7531</v>
      </c>
      <c r="E47" s="1690">
        <f t="shared" si="4"/>
        <v>18535</v>
      </c>
      <c r="F47" s="1690">
        <f t="shared" si="4"/>
        <v>1543</v>
      </c>
      <c r="G47" s="1690">
        <f t="shared" si="4"/>
        <v>0</v>
      </c>
      <c r="H47" s="1690">
        <f t="shared" si="4"/>
        <v>2009</v>
      </c>
      <c r="I47" s="1690">
        <f t="shared" si="4"/>
        <v>0</v>
      </c>
      <c r="J47" s="1690">
        <f t="shared" si="4"/>
        <v>0</v>
      </c>
      <c r="K47" s="1690">
        <f t="shared" si="4"/>
        <v>125212</v>
      </c>
      <c r="L47" s="1690">
        <f>SUM(L44:L46)</f>
        <v>15750</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2522</v>
      </c>
      <c r="D49" s="480">
        <v>50</v>
      </c>
      <c r="E49" s="480">
        <v>17227</v>
      </c>
      <c r="F49" s="480">
        <v>13120</v>
      </c>
      <c r="G49" s="480">
        <v>0</v>
      </c>
      <c r="H49" s="480">
        <v>2031</v>
      </c>
      <c r="I49" s="467">
        <v>0</v>
      </c>
      <c r="J49" s="467">
        <v>0</v>
      </c>
      <c r="K49" s="1692">
        <f>SUM(C49:J49)</f>
        <v>34950</v>
      </c>
      <c r="L49" s="466">
        <v>56020</v>
      </c>
    </row>
    <row r="50" spans="1:14" x14ac:dyDescent="0.2">
      <c r="A50" s="1524" t="s">
        <v>872</v>
      </c>
      <c r="B50" s="613">
        <v>2320</v>
      </c>
      <c r="C50" s="466">
        <v>148698</v>
      </c>
      <c r="D50" s="466">
        <v>28035</v>
      </c>
      <c r="E50" s="466">
        <v>2047</v>
      </c>
      <c r="F50" s="466">
        <v>2432</v>
      </c>
      <c r="G50" s="466">
        <v>0</v>
      </c>
      <c r="H50" s="466">
        <v>5838</v>
      </c>
      <c r="I50" s="467">
        <v>0</v>
      </c>
      <c r="J50" s="467">
        <v>0</v>
      </c>
      <c r="K50" s="1692">
        <f>SUM(C50:J50)</f>
        <v>187050</v>
      </c>
      <c r="L50" s="466">
        <v>159061</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151220</v>
      </c>
      <c r="D53" s="1690">
        <f t="shared" ref="D53:L53" si="5">SUM(D49:D52)</f>
        <v>28085</v>
      </c>
      <c r="E53" s="1690">
        <f t="shared" si="5"/>
        <v>19274</v>
      </c>
      <c r="F53" s="1690">
        <f t="shared" si="5"/>
        <v>15552</v>
      </c>
      <c r="G53" s="1690">
        <f t="shared" si="5"/>
        <v>0</v>
      </c>
      <c r="H53" s="1690">
        <f t="shared" si="5"/>
        <v>7869</v>
      </c>
      <c r="I53" s="1690">
        <f t="shared" si="5"/>
        <v>0</v>
      </c>
      <c r="J53" s="1690">
        <f t="shared" si="5"/>
        <v>0</v>
      </c>
      <c r="K53" s="1690">
        <f t="shared" si="5"/>
        <v>222000</v>
      </c>
      <c r="L53" s="1690">
        <f t="shared" si="5"/>
        <v>215081</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247256</v>
      </c>
      <c r="D55" s="480">
        <v>31889</v>
      </c>
      <c r="E55" s="480">
        <v>14424</v>
      </c>
      <c r="F55" s="480">
        <v>12026</v>
      </c>
      <c r="G55" s="480">
        <v>0</v>
      </c>
      <c r="H55" s="480">
        <v>776</v>
      </c>
      <c r="I55" s="467">
        <v>0</v>
      </c>
      <c r="J55" s="467">
        <v>0</v>
      </c>
      <c r="K55" s="1692">
        <f>SUM(C55:J55)</f>
        <v>306371</v>
      </c>
      <c r="L55" s="480">
        <v>325235</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247256</v>
      </c>
      <c r="D57" s="1694">
        <f t="shared" ref="D57:K57" si="6">SUM(D55:D56)</f>
        <v>31889</v>
      </c>
      <c r="E57" s="1694">
        <f t="shared" si="6"/>
        <v>14424</v>
      </c>
      <c r="F57" s="1694">
        <f t="shared" si="6"/>
        <v>12026</v>
      </c>
      <c r="G57" s="1694">
        <f t="shared" si="6"/>
        <v>0</v>
      </c>
      <c r="H57" s="1694">
        <f t="shared" si="6"/>
        <v>776</v>
      </c>
      <c r="I57" s="1694">
        <f t="shared" si="6"/>
        <v>0</v>
      </c>
      <c r="J57" s="1694">
        <f t="shared" si="6"/>
        <v>0</v>
      </c>
      <c r="K57" s="1694">
        <f t="shared" si="6"/>
        <v>306371</v>
      </c>
      <c r="L57" s="1690">
        <f>SUM(L55:L56)</f>
        <v>325235</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49955</v>
      </c>
      <c r="D60" s="466">
        <v>5396</v>
      </c>
      <c r="E60" s="466">
        <v>1309</v>
      </c>
      <c r="F60" s="466">
        <v>2149</v>
      </c>
      <c r="G60" s="466">
        <v>0</v>
      </c>
      <c r="H60" s="466">
        <v>0</v>
      </c>
      <c r="I60" s="467">
        <v>0</v>
      </c>
      <c r="J60" s="467">
        <v>0</v>
      </c>
      <c r="K60" s="1692">
        <f t="shared" si="7"/>
        <v>58809</v>
      </c>
      <c r="L60" s="466">
        <v>63400</v>
      </c>
      <c r="M60" s="608"/>
      <c r="N60" s="608"/>
    </row>
    <row r="61" spans="1:14" s="343" customFormat="1" x14ac:dyDescent="0.2">
      <c r="A61" s="1524" t="s">
        <v>206</v>
      </c>
      <c r="B61" s="613">
        <v>2540</v>
      </c>
      <c r="C61" s="467">
        <v>0</v>
      </c>
      <c r="D61" s="466">
        <v>0</v>
      </c>
      <c r="E61" s="466">
        <v>0</v>
      </c>
      <c r="F61" s="466">
        <v>0</v>
      </c>
      <c r="G61" s="466">
        <v>0</v>
      </c>
      <c r="H61" s="466">
        <v>0</v>
      </c>
      <c r="I61" s="467">
        <v>0</v>
      </c>
      <c r="J61" s="467">
        <v>0</v>
      </c>
      <c r="K61" s="1692">
        <f t="shared" si="7"/>
        <v>0</v>
      </c>
      <c r="L61" s="466">
        <v>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80910</v>
      </c>
      <c r="D63" s="466">
        <v>12140</v>
      </c>
      <c r="E63" s="466">
        <v>4225</v>
      </c>
      <c r="F63" s="466">
        <v>98625</v>
      </c>
      <c r="G63" s="466">
        <v>999</v>
      </c>
      <c r="H63" s="466">
        <v>558</v>
      </c>
      <c r="I63" s="467">
        <v>0</v>
      </c>
      <c r="J63" s="467">
        <v>0</v>
      </c>
      <c r="K63" s="1692">
        <f t="shared" si="7"/>
        <v>197457</v>
      </c>
      <c r="L63" s="466">
        <v>231586</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130865</v>
      </c>
      <c r="D65" s="1690">
        <f t="shared" ref="D65:L65" si="8">SUM(D59:D64)</f>
        <v>17536</v>
      </c>
      <c r="E65" s="1690">
        <f t="shared" si="8"/>
        <v>5534</v>
      </c>
      <c r="F65" s="1690">
        <f t="shared" si="8"/>
        <v>100774</v>
      </c>
      <c r="G65" s="1690">
        <f t="shared" si="8"/>
        <v>999</v>
      </c>
      <c r="H65" s="1690">
        <f t="shared" si="8"/>
        <v>558</v>
      </c>
      <c r="I65" s="1690">
        <f t="shared" si="8"/>
        <v>0</v>
      </c>
      <c r="J65" s="1690">
        <f t="shared" si="8"/>
        <v>0</v>
      </c>
      <c r="K65" s="1690">
        <f t="shared" si="8"/>
        <v>256266</v>
      </c>
      <c r="L65" s="1690">
        <f t="shared" si="8"/>
        <v>294986</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1215</v>
      </c>
      <c r="G73" s="571">
        <v>0</v>
      </c>
      <c r="H73" s="571">
        <v>0</v>
      </c>
      <c r="I73" s="529">
        <v>0</v>
      </c>
      <c r="J73" s="529">
        <v>0</v>
      </c>
      <c r="K73" s="1690">
        <f>SUM(C73:J73)</f>
        <v>1215</v>
      </c>
      <c r="L73" s="574">
        <v>0</v>
      </c>
      <c r="M73" s="608"/>
      <c r="N73" s="608"/>
    </row>
    <row r="74" spans="1:14" ht="12.75" customHeight="1" thickTop="1" thickBot="1" x14ac:dyDescent="0.25">
      <c r="A74" s="1688" t="s">
        <v>865</v>
      </c>
      <c r="B74" s="1696">
        <v>2000</v>
      </c>
      <c r="C74" s="1697">
        <f>SUM(C42,C47,C53,C57,C65,C72,C73)</f>
        <v>671627</v>
      </c>
      <c r="D74" s="1697">
        <f t="shared" ref="D74:K74" si="10">SUM(D42,D47,D53,D57,D65,D72,D73)</f>
        <v>95855</v>
      </c>
      <c r="E74" s="1697">
        <f t="shared" si="10"/>
        <v>81076</v>
      </c>
      <c r="F74" s="1697">
        <f t="shared" si="10"/>
        <v>132387</v>
      </c>
      <c r="G74" s="1697">
        <f t="shared" si="10"/>
        <v>999</v>
      </c>
      <c r="H74" s="1697">
        <f t="shared" si="10"/>
        <v>11212</v>
      </c>
      <c r="I74" s="1697">
        <f t="shared" si="10"/>
        <v>0</v>
      </c>
      <c r="J74" s="1697">
        <f t="shared" si="10"/>
        <v>0</v>
      </c>
      <c r="K74" s="1697">
        <f t="shared" si="10"/>
        <v>993156</v>
      </c>
      <c r="L74" s="1697">
        <f>SUM(L42,L47,L53,L57,L65,L72,L73)</f>
        <v>931748</v>
      </c>
    </row>
    <row r="75" spans="1:14" s="259" customFormat="1" ht="15.75" customHeight="1" thickTop="1" thickBot="1" x14ac:dyDescent="0.25">
      <c r="A75" s="1630" t="s">
        <v>49</v>
      </c>
      <c r="B75" s="1631" t="s">
        <v>596</v>
      </c>
      <c r="C75" s="571">
        <v>0</v>
      </c>
      <c r="D75" s="571">
        <v>0</v>
      </c>
      <c r="E75" s="571">
        <v>4178</v>
      </c>
      <c r="F75" s="571">
        <v>3770</v>
      </c>
      <c r="G75" s="571">
        <v>0</v>
      </c>
      <c r="H75" s="571">
        <v>0</v>
      </c>
      <c r="I75" s="529">
        <v>0</v>
      </c>
      <c r="J75" s="529">
        <v>0</v>
      </c>
      <c r="K75" s="1690">
        <f>SUM(C75:J75)</f>
        <v>7948</v>
      </c>
      <c r="L75" s="574">
        <v>5768</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124258</v>
      </c>
      <c r="F79" s="615"/>
      <c r="G79" s="615"/>
      <c r="H79" s="466">
        <v>0</v>
      </c>
      <c r="I79" s="476"/>
      <c r="J79" s="476"/>
      <c r="K79" s="1691">
        <f t="shared" si="11"/>
        <v>124258</v>
      </c>
      <c r="L79" s="466">
        <v>99750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124258</v>
      </c>
      <c r="F84" s="615"/>
      <c r="G84" s="615"/>
      <c r="H84" s="1690">
        <f>SUM(H78:H83)</f>
        <v>0</v>
      </c>
      <c r="I84" s="476"/>
      <c r="J84" s="476"/>
      <c r="K84" s="1690">
        <f>SUM(K78:K83)</f>
        <v>124258</v>
      </c>
      <c r="L84" s="1690">
        <f>SUM(L78:L83)</f>
        <v>99750</v>
      </c>
    </row>
    <row r="85" spans="1:12" ht="12.75" customHeight="1" thickTop="1" thickBot="1" x14ac:dyDescent="0.25">
      <c r="A85" s="1531" t="s">
        <v>273</v>
      </c>
      <c r="B85" s="634">
        <v>4210</v>
      </c>
      <c r="C85" s="615"/>
      <c r="D85" s="615"/>
      <c r="E85" s="635"/>
      <c r="F85" s="615"/>
      <c r="G85" s="615"/>
      <c r="H85" s="533">
        <v>44000</v>
      </c>
      <c r="I85" s="476"/>
      <c r="J85" s="476"/>
      <c r="K85" s="1697">
        <f>H85</f>
        <v>44000</v>
      </c>
      <c r="L85" s="528">
        <v>60000</v>
      </c>
    </row>
    <row r="86" spans="1:12" ht="12.75" customHeight="1" thickTop="1" thickBot="1" x14ac:dyDescent="0.25">
      <c r="A86" s="1532" t="s">
        <v>723</v>
      </c>
      <c r="B86" s="636">
        <v>4220</v>
      </c>
      <c r="C86" s="615"/>
      <c r="D86" s="615"/>
      <c r="E86" s="637"/>
      <c r="F86" s="615"/>
      <c r="G86" s="615"/>
      <c r="H86" s="467">
        <v>67652</v>
      </c>
      <c r="I86" s="476"/>
      <c r="J86" s="476"/>
      <c r="K86" s="1697">
        <f t="shared" ref="K86:K98" si="12">H86</f>
        <v>67652</v>
      </c>
      <c r="L86" s="528">
        <v>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735</v>
      </c>
      <c r="I88" s="476"/>
      <c r="J88" s="476"/>
      <c r="K88" s="1697">
        <f t="shared" si="12"/>
        <v>735</v>
      </c>
      <c r="L88" s="528">
        <v>10947</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112387</v>
      </c>
      <c r="I92" s="476"/>
      <c r="J92" s="476"/>
      <c r="K92" s="1697">
        <f t="shared" si="12"/>
        <v>112387</v>
      </c>
      <c r="L92" s="1690">
        <f>SUM(L85:L91)</f>
        <v>70947</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124258</v>
      </c>
      <c r="F102" s="615"/>
      <c r="G102" s="615"/>
      <c r="H102" s="1697">
        <f>SUM(H84,H92,H100,H101)</f>
        <v>112387</v>
      </c>
      <c r="I102" s="476"/>
      <c r="J102" s="476"/>
      <c r="K102" s="1697">
        <f>SUM(K84,K92,K100,K101)</f>
        <v>236645</v>
      </c>
      <c r="L102" s="1697">
        <f>SUM(L84,L92,L100,L101)</f>
        <v>170697</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3260169</v>
      </c>
      <c r="D114" s="1690">
        <f t="shared" ref="D114:K114" si="13">SUM(D33,D74,D75,D102,D112,D113)</f>
        <v>602640</v>
      </c>
      <c r="E114" s="1690">
        <f t="shared" si="13"/>
        <v>274536</v>
      </c>
      <c r="F114" s="1690">
        <f t="shared" si="13"/>
        <v>259912</v>
      </c>
      <c r="G114" s="1690">
        <f t="shared" si="13"/>
        <v>999</v>
      </c>
      <c r="H114" s="1690">
        <f>SUM(H33,H74,H75,H102,H112,H113)</f>
        <v>133229</v>
      </c>
      <c r="I114" s="1690">
        <f t="shared" si="13"/>
        <v>0</v>
      </c>
      <c r="J114" s="1690">
        <f t="shared" si="13"/>
        <v>0</v>
      </c>
      <c r="K114" s="1690">
        <f t="shared" si="13"/>
        <v>4531485</v>
      </c>
      <c r="L114" s="1690">
        <f>SUM(L33,L74,L75,L102,L112,L113)</f>
        <v>4719867</v>
      </c>
    </row>
    <row r="115" spans="1:14" ht="13.5" thickTop="1" x14ac:dyDescent="0.2">
      <c r="A115" s="2195" t="s">
        <v>1053</v>
      </c>
      <c r="B115" s="2196"/>
      <c r="C115" s="617"/>
      <c r="D115" s="617"/>
      <c r="E115" s="617"/>
      <c r="F115" s="617"/>
      <c r="G115" s="617"/>
      <c r="H115" s="617"/>
      <c r="I115" s="617"/>
      <c r="J115" s="617"/>
      <c r="K115" s="1704">
        <f>'Revenues 9-14'!C275-'Expenditures 15-22'!K114</f>
        <v>705543</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3" t="s">
        <v>314</v>
      </c>
      <c r="B117" s="2174"/>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222678</v>
      </c>
      <c r="D124" s="466">
        <v>23363</v>
      </c>
      <c r="E124" s="466">
        <v>267349</v>
      </c>
      <c r="F124" s="466">
        <v>183399</v>
      </c>
      <c r="G124" s="466">
        <v>179145</v>
      </c>
      <c r="H124" s="466">
        <v>0</v>
      </c>
      <c r="I124" s="467">
        <v>0</v>
      </c>
      <c r="J124" s="467">
        <v>0</v>
      </c>
      <c r="K124" s="1690">
        <f>SUM(C124:J124)</f>
        <v>875934</v>
      </c>
      <c r="L124" s="466">
        <v>910478</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222678</v>
      </c>
      <c r="D127" s="1690">
        <f t="shared" ref="D127:L127" si="14">SUM(D122:D126)</f>
        <v>23363</v>
      </c>
      <c r="E127" s="1690">
        <f t="shared" si="14"/>
        <v>267349</v>
      </c>
      <c r="F127" s="1690">
        <f t="shared" si="14"/>
        <v>183399</v>
      </c>
      <c r="G127" s="1690">
        <f t="shared" si="14"/>
        <v>179145</v>
      </c>
      <c r="H127" s="1690">
        <f t="shared" si="14"/>
        <v>0</v>
      </c>
      <c r="I127" s="1690">
        <f t="shared" si="14"/>
        <v>0</v>
      </c>
      <c r="J127" s="1690">
        <f t="shared" si="14"/>
        <v>0</v>
      </c>
      <c r="K127" s="1690">
        <f t="shared" si="14"/>
        <v>875934</v>
      </c>
      <c r="L127" s="1690">
        <f t="shared" si="14"/>
        <v>910478</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222678</v>
      </c>
      <c r="D129" s="1697">
        <f t="shared" ref="D129:L129" si="15">SUM(D120,D127,D128)</f>
        <v>23363</v>
      </c>
      <c r="E129" s="1697">
        <f t="shared" si="15"/>
        <v>267349</v>
      </c>
      <c r="F129" s="1697">
        <f t="shared" si="15"/>
        <v>183399</v>
      </c>
      <c r="G129" s="1697">
        <f t="shared" si="15"/>
        <v>179145</v>
      </c>
      <c r="H129" s="1697">
        <f t="shared" si="15"/>
        <v>0</v>
      </c>
      <c r="I129" s="1697">
        <f t="shared" si="15"/>
        <v>0</v>
      </c>
      <c r="J129" s="1697">
        <f t="shared" si="15"/>
        <v>0</v>
      </c>
      <c r="K129" s="1697">
        <f t="shared" si="15"/>
        <v>875934</v>
      </c>
      <c r="L129" s="1697">
        <f t="shared" si="15"/>
        <v>910478</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5" t="s">
        <v>641</v>
      </c>
      <c r="B151" s="2167"/>
      <c r="C151" s="1690">
        <f>SUM(C129,C130,C139,C149,C150)</f>
        <v>222678</v>
      </c>
      <c r="D151" s="1690">
        <f t="shared" ref="D151:K151" si="16">SUM(D129,D130,D139,D149,D150)</f>
        <v>23363</v>
      </c>
      <c r="E151" s="1690">
        <f t="shared" si="16"/>
        <v>267349</v>
      </c>
      <c r="F151" s="1690">
        <f t="shared" si="16"/>
        <v>183399</v>
      </c>
      <c r="G151" s="1690">
        <f t="shared" si="16"/>
        <v>179145</v>
      </c>
      <c r="H151" s="1690">
        <f t="shared" si="16"/>
        <v>0</v>
      </c>
      <c r="I151" s="1690">
        <f t="shared" si="16"/>
        <v>0</v>
      </c>
      <c r="J151" s="1690">
        <f t="shared" si="16"/>
        <v>0</v>
      </c>
      <c r="K151" s="1690">
        <f t="shared" si="16"/>
        <v>875934</v>
      </c>
      <c r="L151" s="1690">
        <f>SUM(L129,L130,L139,L149,L150)</f>
        <v>910478</v>
      </c>
    </row>
    <row r="152" spans="1:14" ht="12.75" customHeight="1" thickTop="1" x14ac:dyDescent="0.2">
      <c r="A152" s="2188" t="s">
        <v>1240</v>
      </c>
      <c r="B152" s="2189"/>
      <c r="C152" s="617"/>
      <c r="D152" s="617"/>
      <c r="E152" s="617"/>
      <c r="F152" s="617"/>
      <c r="G152" s="617"/>
      <c r="H152" s="617"/>
      <c r="I152" s="617"/>
      <c r="J152" s="615"/>
      <c r="K152" s="1704">
        <f>'Revenues 9-14'!D275-'Expenditures 15-22'!K151</f>
        <v>-104266</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3" t="s">
        <v>642</v>
      </c>
      <c r="B154" s="2175"/>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12543</v>
      </c>
      <c r="I169" s="615"/>
      <c r="J169" s="615"/>
      <c r="K169" s="1691">
        <f>SUM(C169:H169)</f>
        <v>12543</v>
      </c>
      <c r="L169" s="655">
        <v>16862</v>
      </c>
    </row>
    <row r="170" spans="1:14" ht="33.75" customHeight="1" x14ac:dyDescent="0.2">
      <c r="A170" s="668" t="s">
        <v>1769</v>
      </c>
      <c r="B170" s="670" t="s">
        <v>31</v>
      </c>
      <c r="C170" s="615"/>
      <c r="D170" s="615"/>
      <c r="E170" s="615"/>
      <c r="F170" s="615"/>
      <c r="G170" s="615"/>
      <c r="H170" s="567">
        <v>163508</v>
      </c>
      <c r="I170" s="615"/>
      <c r="J170" s="615"/>
      <c r="K170" s="1691">
        <f>SUM(C170:J170)</f>
        <v>163508</v>
      </c>
      <c r="L170" s="567">
        <v>168868</v>
      </c>
    </row>
    <row r="171" spans="1:14" ht="15.75" customHeight="1" x14ac:dyDescent="0.2">
      <c r="A171" s="620" t="s">
        <v>790</v>
      </c>
      <c r="B171" s="671" t="s">
        <v>86</v>
      </c>
      <c r="C171" s="615"/>
      <c r="D171" s="615"/>
      <c r="E171" s="466">
        <v>1000</v>
      </c>
      <c r="F171" s="615"/>
      <c r="G171" s="615"/>
      <c r="H171" s="567">
        <v>0</v>
      </c>
      <c r="I171" s="476"/>
      <c r="J171" s="615"/>
      <c r="K171" s="1691">
        <f>SUM(C171:J171)</f>
        <v>1000</v>
      </c>
      <c r="L171" s="567">
        <v>1000</v>
      </c>
    </row>
    <row r="172" spans="1:14" ht="12.75" customHeight="1" thickBot="1" x14ac:dyDescent="0.25">
      <c r="A172" s="1688" t="s">
        <v>659</v>
      </c>
      <c r="B172" s="1689" t="s">
        <v>513</v>
      </c>
      <c r="C172" s="615"/>
      <c r="D172" s="615"/>
      <c r="E172" s="1697">
        <f>SUM(E168,E169,E170,E171)</f>
        <v>1000</v>
      </c>
      <c r="F172" s="615"/>
      <c r="G172" s="615"/>
      <c r="H172" s="1697">
        <f>SUM(H168,H169,H170,H171)</f>
        <v>176051</v>
      </c>
      <c r="I172" s="637"/>
      <c r="J172" s="615"/>
      <c r="K172" s="1697">
        <f>SUM(K168,K169,K170,K171)</f>
        <v>177051</v>
      </c>
      <c r="L172" s="1697">
        <f>SUM(L168,L169,L170,L171)</f>
        <v>186730</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1000</v>
      </c>
      <c r="F174" s="615"/>
      <c r="G174" s="615"/>
      <c r="H174" s="1697">
        <f>SUM(H160,H172,H173)</f>
        <v>176051</v>
      </c>
      <c r="I174" s="637"/>
      <c r="J174" s="615"/>
      <c r="K174" s="1697">
        <f>SUM(K160,K172,K173)</f>
        <v>177051</v>
      </c>
      <c r="L174" s="1697">
        <f>SUM(L160,L172,L173)</f>
        <v>186730</v>
      </c>
    </row>
    <row r="175" spans="1:14" ht="13.5" thickTop="1" x14ac:dyDescent="0.2">
      <c r="A175" s="2195" t="s">
        <v>1053</v>
      </c>
      <c r="B175" s="2196"/>
      <c r="C175" s="615"/>
      <c r="D175" s="615"/>
      <c r="E175" s="615"/>
      <c r="F175" s="615"/>
      <c r="G175" s="615"/>
      <c r="H175" s="617"/>
      <c r="I175" s="615"/>
      <c r="J175" s="615"/>
      <c r="K175" s="1704">
        <f>'Revenues 9-14'!E275-'Expenditures 15-22'!K174</f>
        <v>-42945</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209787</v>
      </c>
      <c r="D182" s="467">
        <v>0</v>
      </c>
      <c r="E182" s="467">
        <v>133367</v>
      </c>
      <c r="F182" s="467">
        <v>45010</v>
      </c>
      <c r="G182" s="467">
        <v>19205</v>
      </c>
      <c r="H182" s="466">
        <v>0</v>
      </c>
      <c r="I182" s="467">
        <v>0</v>
      </c>
      <c r="J182" s="467">
        <v>0</v>
      </c>
      <c r="K182" s="1691">
        <f>SUM(C182:J182)</f>
        <v>407369</v>
      </c>
      <c r="L182" s="466">
        <v>413284</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209787</v>
      </c>
      <c r="D184" s="1697">
        <f t="shared" ref="D184:J184" si="17">SUM(D180,D182,D183)</f>
        <v>0</v>
      </c>
      <c r="E184" s="1697">
        <f t="shared" si="17"/>
        <v>133367</v>
      </c>
      <c r="F184" s="1697">
        <f t="shared" si="17"/>
        <v>45010</v>
      </c>
      <c r="G184" s="1697">
        <f t="shared" si="17"/>
        <v>19205</v>
      </c>
      <c r="H184" s="1697">
        <f t="shared" si="17"/>
        <v>0</v>
      </c>
      <c r="I184" s="1697">
        <f t="shared" si="17"/>
        <v>0</v>
      </c>
      <c r="J184" s="1697">
        <f t="shared" si="17"/>
        <v>0</v>
      </c>
      <c r="K184" s="1697">
        <f>SUM(K180,K182,K183)</f>
        <v>407369</v>
      </c>
      <c r="L184" s="1697">
        <f>SUM(L180, L182:L183)</f>
        <v>413284</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209787</v>
      </c>
      <c r="D210" s="1690">
        <f>SUM(D184,D185)</f>
        <v>0</v>
      </c>
      <c r="E210" s="1690">
        <f>SUM(E184,E185,E196)</f>
        <v>133367</v>
      </c>
      <c r="F210" s="1690">
        <f>SUM(F184,F185)</f>
        <v>45010</v>
      </c>
      <c r="G210" s="1690">
        <f>SUM(G184,G185)</f>
        <v>19205</v>
      </c>
      <c r="H210" s="1690">
        <f>SUM(H184,H185,H196,H208,H209)</f>
        <v>0</v>
      </c>
      <c r="I210" s="1690">
        <f>SUM(I184,I185)</f>
        <v>0</v>
      </c>
      <c r="J210" s="1690">
        <f>SUM(J184,J185)</f>
        <v>0</v>
      </c>
      <c r="K210" s="1691">
        <f>SUM(K184,K185,K196,K208,K209)</f>
        <v>407369</v>
      </c>
      <c r="L210" s="1690">
        <f>SUM(L184,L185,L196,L208,L209)</f>
        <v>413284</v>
      </c>
    </row>
    <row r="211" spans="1:14" ht="13.5" thickTop="1" x14ac:dyDescent="0.2">
      <c r="A211" s="2195" t="s">
        <v>1053</v>
      </c>
      <c r="B211" s="2196"/>
      <c r="C211" s="617"/>
      <c r="D211" s="617"/>
      <c r="E211" s="617"/>
      <c r="F211" s="617"/>
      <c r="G211" s="617"/>
      <c r="H211" s="617"/>
      <c r="I211" s="615"/>
      <c r="J211" s="615"/>
      <c r="K211" s="1704">
        <f>'Revenues 9-14'!F275-'Expenditures 15-22'!K210</f>
        <v>15265</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0" t="s">
        <v>1022</v>
      </c>
      <c r="B213" s="2191"/>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27196</v>
      </c>
      <c r="E215" s="615"/>
      <c r="F215" s="615"/>
      <c r="G215" s="615"/>
      <c r="H215" s="615"/>
      <c r="I215" s="615"/>
      <c r="J215" s="615"/>
      <c r="K215" s="1691">
        <f>D215</f>
        <v>27196</v>
      </c>
      <c r="L215" s="466">
        <v>25964</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18709</v>
      </c>
      <c r="E217" s="615"/>
      <c r="F217" s="615"/>
      <c r="G217" s="615"/>
      <c r="H217" s="615"/>
      <c r="I217" s="615"/>
      <c r="J217" s="615"/>
      <c r="K217" s="1691">
        <f t="shared" si="19"/>
        <v>18709</v>
      </c>
      <c r="L217" s="466">
        <v>19581</v>
      </c>
    </row>
    <row r="218" spans="1:14" x14ac:dyDescent="0.2">
      <c r="A218" s="1524" t="s">
        <v>296</v>
      </c>
      <c r="B218" s="613" t="s">
        <v>1025</v>
      </c>
      <c r="C218" s="615"/>
      <c r="D218" s="467">
        <v>2533</v>
      </c>
      <c r="E218" s="615"/>
      <c r="F218" s="615"/>
      <c r="G218" s="615"/>
      <c r="H218" s="615"/>
      <c r="I218" s="615"/>
      <c r="J218" s="615"/>
      <c r="K218" s="1691">
        <f t="shared" si="19"/>
        <v>2533</v>
      </c>
      <c r="L218" s="466">
        <v>3000</v>
      </c>
    </row>
    <row r="219" spans="1:14" x14ac:dyDescent="0.2">
      <c r="A219" s="1524" t="s">
        <v>297</v>
      </c>
      <c r="B219" s="613">
        <v>1250</v>
      </c>
      <c r="C219" s="615"/>
      <c r="D219" s="466">
        <v>367</v>
      </c>
      <c r="E219" s="615"/>
      <c r="F219" s="615"/>
      <c r="G219" s="615"/>
      <c r="H219" s="615"/>
      <c r="I219" s="615"/>
      <c r="J219" s="615"/>
      <c r="K219" s="1691">
        <f t="shared" si="19"/>
        <v>367</v>
      </c>
      <c r="L219" s="466">
        <v>800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2923</v>
      </c>
      <c r="E222" s="615"/>
      <c r="F222" s="615"/>
      <c r="G222" s="615"/>
      <c r="H222" s="615"/>
      <c r="I222" s="615"/>
      <c r="J222" s="615"/>
      <c r="K222" s="1691">
        <f t="shared" si="19"/>
        <v>2923</v>
      </c>
      <c r="L222" s="466">
        <v>3000</v>
      </c>
    </row>
    <row r="223" spans="1:14" x14ac:dyDescent="0.2">
      <c r="A223" s="1524" t="s">
        <v>1020</v>
      </c>
      <c r="B223" s="613">
        <v>1500</v>
      </c>
      <c r="C223" s="615"/>
      <c r="D223" s="466">
        <v>0</v>
      </c>
      <c r="E223" s="615"/>
      <c r="F223" s="615"/>
      <c r="G223" s="615"/>
      <c r="H223" s="615"/>
      <c r="I223" s="615"/>
      <c r="J223" s="615"/>
      <c r="K223" s="1691">
        <f t="shared" si="19"/>
        <v>0</v>
      </c>
      <c r="L223" s="466">
        <v>0</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536</v>
      </c>
      <c r="E226" s="615"/>
      <c r="F226" s="615"/>
      <c r="G226" s="615"/>
      <c r="H226" s="615"/>
      <c r="I226" s="615"/>
      <c r="J226" s="615"/>
      <c r="K226" s="1691">
        <f t="shared" si="19"/>
        <v>536</v>
      </c>
      <c r="L226" s="466">
        <v>550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52264</v>
      </c>
      <c r="E229" s="615"/>
      <c r="F229" s="615"/>
      <c r="G229" s="615"/>
      <c r="H229" s="615"/>
      <c r="I229" s="615"/>
      <c r="J229" s="615"/>
      <c r="K229" s="1690">
        <f>SUM(K215:K228)</f>
        <v>52264</v>
      </c>
      <c r="L229" s="1690">
        <f>SUM(L215:L228)</f>
        <v>52895</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636</v>
      </c>
      <c r="E233" s="615"/>
      <c r="F233" s="615"/>
      <c r="G233" s="615"/>
      <c r="H233" s="615"/>
      <c r="I233" s="615"/>
      <c r="J233" s="615"/>
      <c r="K233" s="1691">
        <f t="shared" si="20"/>
        <v>636</v>
      </c>
      <c r="L233" s="466">
        <v>275</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25</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0</v>
      </c>
      <c r="E237" s="615"/>
      <c r="F237" s="615"/>
      <c r="G237" s="615"/>
      <c r="H237" s="615"/>
      <c r="I237" s="615"/>
      <c r="J237" s="615"/>
      <c r="K237" s="1691">
        <f t="shared" si="20"/>
        <v>0</v>
      </c>
      <c r="L237" s="466">
        <v>127</v>
      </c>
    </row>
    <row r="238" spans="1:12" ht="12.75" customHeight="1" thickBot="1" x14ac:dyDescent="0.25">
      <c r="A238" s="1688" t="s">
        <v>581</v>
      </c>
      <c r="B238" s="1695" t="s">
        <v>740</v>
      </c>
      <c r="C238" s="615"/>
      <c r="D238" s="1690">
        <f>SUM(D232:D237)</f>
        <v>636</v>
      </c>
      <c r="E238" s="615"/>
      <c r="F238" s="615"/>
      <c r="G238" s="615"/>
      <c r="H238" s="615"/>
      <c r="I238" s="615"/>
      <c r="J238" s="615"/>
      <c r="K238" s="1690">
        <f>SUM(K232:K237)</f>
        <v>636</v>
      </c>
      <c r="L238" s="1690">
        <f>SUM(L232:L237)</f>
        <v>427</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5277</v>
      </c>
      <c r="E241" s="615"/>
      <c r="F241" s="615"/>
      <c r="G241" s="615"/>
      <c r="H241" s="615"/>
      <c r="I241" s="615"/>
      <c r="J241" s="615"/>
      <c r="K241" s="1692">
        <f>D241</f>
        <v>5277</v>
      </c>
      <c r="L241" s="466">
        <v>5470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5277</v>
      </c>
      <c r="E243" s="615"/>
      <c r="F243" s="615"/>
      <c r="G243" s="615"/>
      <c r="H243" s="615"/>
      <c r="I243" s="615"/>
      <c r="J243" s="615"/>
      <c r="K243" s="1690">
        <f>SUM(K240:K242)</f>
        <v>5277</v>
      </c>
      <c r="L243" s="1690">
        <f>SUM(L240:L242)</f>
        <v>5470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348</v>
      </c>
      <c r="E245" s="615"/>
      <c r="F245" s="615"/>
      <c r="G245" s="615"/>
      <c r="H245" s="615"/>
      <c r="I245" s="615"/>
      <c r="J245" s="615"/>
      <c r="K245" s="1692">
        <f>D245</f>
        <v>348</v>
      </c>
      <c r="L245" s="480">
        <v>235</v>
      </c>
    </row>
    <row r="246" spans="1:12" x14ac:dyDescent="0.2">
      <c r="A246" s="1524" t="s">
        <v>872</v>
      </c>
      <c r="B246" s="613">
        <v>2320</v>
      </c>
      <c r="C246" s="615"/>
      <c r="D246" s="466">
        <v>6036</v>
      </c>
      <c r="E246" s="615"/>
      <c r="F246" s="615"/>
      <c r="G246" s="615"/>
      <c r="H246" s="615"/>
      <c r="I246" s="615"/>
      <c r="J246" s="615"/>
      <c r="K246" s="1692">
        <f t="shared" ref="K246:K256" si="21">D246</f>
        <v>6036</v>
      </c>
      <c r="L246" s="466">
        <v>7994</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4203</v>
      </c>
      <c r="E254" s="615"/>
      <c r="F254" s="615"/>
      <c r="G254" s="615"/>
      <c r="H254" s="615"/>
      <c r="I254" s="615"/>
      <c r="J254" s="615"/>
      <c r="K254" s="1692">
        <f t="shared" si="21"/>
        <v>4203</v>
      </c>
      <c r="L254" s="466">
        <v>5000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10587</v>
      </c>
      <c r="E257" s="615"/>
      <c r="F257" s="615"/>
      <c r="G257" s="615"/>
      <c r="H257" s="615"/>
      <c r="I257" s="615"/>
      <c r="J257" s="615"/>
      <c r="K257" s="1690">
        <f>SUM(K245:K256)</f>
        <v>10587</v>
      </c>
      <c r="L257" s="1690">
        <f>SUM(L245:L256)</f>
        <v>13229</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14123</v>
      </c>
      <c r="E259" s="615"/>
      <c r="F259" s="615"/>
      <c r="G259" s="615"/>
      <c r="H259" s="615"/>
      <c r="I259" s="615"/>
      <c r="J259" s="615"/>
      <c r="K259" s="1692">
        <f>D259</f>
        <v>14123</v>
      </c>
      <c r="L259" s="480">
        <v>15150</v>
      </c>
    </row>
    <row r="260" spans="1:14" s="596" customFormat="1" x14ac:dyDescent="0.2">
      <c r="A260" s="1542" t="s">
        <v>1907</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14123</v>
      </c>
      <c r="E261" s="615"/>
      <c r="F261" s="615"/>
      <c r="G261" s="615"/>
      <c r="H261" s="615"/>
      <c r="I261" s="615"/>
      <c r="J261" s="615"/>
      <c r="K261" s="1690">
        <f>SUM(K259:K260)</f>
        <v>14123</v>
      </c>
      <c r="L261" s="1690">
        <f>SUM(L259:L260)</f>
        <v>15150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7031</v>
      </c>
      <c r="E264" s="615"/>
      <c r="F264" s="615"/>
      <c r="G264" s="615"/>
      <c r="H264" s="615"/>
      <c r="I264" s="615"/>
      <c r="J264" s="615"/>
      <c r="K264" s="1692">
        <f t="shared" ref="K264:K269" si="22">D264</f>
        <v>7031</v>
      </c>
      <c r="L264" s="466">
        <v>8552</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32906</v>
      </c>
      <c r="E266" s="615"/>
      <c r="F266" s="615"/>
      <c r="G266" s="615"/>
      <c r="H266" s="615"/>
      <c r="I266" s="615"/>
      <c r="J266" s="615"/>
      <c r="K266" s="1692">
        <f t="shared" si="22"/>
        <v>32906</v>
      </c>
      <c r="L266" s="466">
        <v>28344</v>
      </c>
    </row>
    <row r="267" spans="1:14" x14ac:dyDescent="0.2">
      <c r="A267" s="1524" t="s">
        <v>1010</v>
      </c>
      <c r="B267" s="613">
        <v>2550</v>
      </c>
      <c r="C267" s="615"/>
      <c r="D267" s="466">
        <v>21761</v>
      </c>
      <c r="E267" s="615"/>
      <c r="F267" s="615"/>
      <c r="G267" s="615"/>
      <c r="H267" s="615"/>
      <c r="I267" s="615"/>
      <c r="J267" s="615"/>
      <c r="K267" s="1692">
        <f t="shared" si="22"/>
        <v>21761</v>
      </c>
      <c r="L267" s="466">
        <v>22500</v>
      </c>
    </row>
    <row r="268" spans="1:14" x14ac:dyDescent="0.2">
      <c r="A268" s="1524" t="s">
        <v>102</v>
      </c>
      <c r="B268" s="613">
        <v>2560</v>
      </c>
      <c r="C268" s="615"/>
      <c r="D268" s="466">
        <v>11700</v>
      </c>
      <c r="E268" s="615"/>
      <c r="F268" s="615"/>
      <c r="G268" s="615"/>
      <c r="H268" s="615"/>
      <c r="I268" s="615"/>
      <c r="J268" s="615"/>
      <c r="K268" s="1692">
        <f t="shared" si="22"/>
        <v>11700</v>
      </c>
      <c r="L268" s="466">
        <v>15708</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73398</v>
      </c>
      <c r="E270" s="615"/>
      <c r="F270" s="615"/>
      <c r="G270" s="615"/>
      <c r="H270" s="615"/>
      <c r="I270" s="615"/>
      <c r="J270" s="615"/>
      <c r="K270" s="1690">
        <f>SUM(K263:K269)</f>
        <v>73398</v>
      </c>
      <c r="L270" s="1690">
        <f>SUM(L263:L269)</f>
        <v>75104</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104021</v>
      </c>
      <c r="E279" s="615"/>
      <c r="F279" s="615"/>
      <c r="G279" s="615"/>
      <c r="H279" s="615"/>
      <c r="I279" s="615"/>
      <c r="J279" s="615"/>
      <c r="K279" s="1697">
        <f>SUM(K238,K243,K257,K261,K270,K277,K278)</f>
        <v>104021</v>
      </c>
      <c r="L279" s="1697">
        <f>SUM(L238,L243,L257,L261,L270,L277,L278)</f>
        <v>109380</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645</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6" t="s">
        <v>526</v>
      </c>
      <c r="B295" s="2187"/>
      <c r="C295" s="615"/>
      <c r="D295" s="1690">
        <f>SUM(D229,D279,D280,D285)</f>
        <v>156285</v>
      </c>
      <c r="E295" s="615"/>
      <c r="F295" s="615"/>
      <c r="G295" s="615"/>
      <c r="H295" s="1690">
        <f>H293</f>
        <v>0</v>
      </c>
      <c r="I295" s="615"/>
      <c r="J295" s="615"/>
      <c r="K295" s="1690">
        <f>SUM(K229,K279,K280,K285,K293,K294)</f>
        <v>156285</v>
      </c>
      <c r="L295" s="1690">
        <f>SUM(L229,L279,L280,L285,L293,L294)</f>
        <v>162920</v>
      </c>
    </row>
    <row r="296" spans="1:14" ht="13.5" thickTop="1" x14ac:dyDescent="0.2">
      <c r="A296" s="2195" t="s">
        <v>1053</v>
      </c>
      <c r="B296" s="2196"/>
      <c r="C296" s="615"/>
      <c r="D296" s="617"/>
      <c r="E296" s="615"/>
      <c r="F296" s="615"/>
      <c r="G296" s="615"/>
      <c r="H296" s="686"/>
      <c r="I296" s="615"/>
      <c r="J296" s="615"/>
      <c r="K296" s="1704">
        <f>'Revenues 9-14'!G275-'Expenditures 15-22'!K295</f>
        <v>-36882</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78" t="s">
        <v>145</v>
      </c>
      <c r="B298" s="2172"/>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39328</v>
      </c>
      <c r="F301" s="466">
        <v>0</v>
      </c>
      <c r="G301" s="466">
        <v>58142</v>
      </c>
      <c r="H301" s="466">
        <v>0</v>
      </c>
      <c r="I301" s="467">
        <v>0</v>
      </c>
      <c r="J301" s="467">
        <v>0</v>
      </c>
      <c r="K301" s="1691">
        <f>SUM(C301:J301)</f>
        <v>97470</v>
      </c>
      <c r="L301" s="467">
        <v>565000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39328</v>
      </c>
      <c r="F303" s="1697">
        <f t="shared" si="23"/>
        <v>0</v>
      </c>
      <c r="G303" s="1697">
        <f t="shared" si="23"/>
        <v>58142</v>
      </c>
      <c r="H303" s="1697">
        <f t="shared" si="23"/>
        <v>0</v>
      </c>
      <c r="I303" s="1697">
        <f t="shared" si="23"/>
        <v>0</v>
      </c>
      <c r="J303" s="1697">
        <f t="shared" si="23"/>
        <v>0</v>
      </c>
      <c r="K303" s="1697">
        <f t="shared" si="23"/>
        <v>97470</v>
      </c>
      <c r="L303" s="1697">
        <f t="shared" si="23"/>
        <v>565000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3" t="s">
        <v>295</v>
      </c>
      <c r="B312" s="2184"/>
      <c r="C312" s="1690">
        <f>SUM(C303)</f>
        <v>0</v>
      </c>
      <c r="D312" s="1690">
        <f>SUM(D303)</f>
        <v>0</v>
      </c>
      <c r="E312" s="1690">
        <f>SUM(E303,E310)</f>
        <v>39328</v>
      </c>
      <c r="F312" s="1690">
        <f>SUM(F303)</f>
        <v>0</v>
      </c>
      <c r="G312" s="1690">
        <f>SUM(G303)</f>
        <v>58142</v>
      </c>
      <c r="H312" s="1690">
        <f>SUM(H303,H310)</f>
        <v>0</v>
      </c>
      <c r="I312" s="1690">
        <f>SUM(I303)</f>
        <v>0</v>
      </c>
      <c r="J312" s="1690">
        <f>SUM(J303)</f>
        <v>0</v>
      </c>
      <c r="K312" s="1690">
        <f>SUM(K303,K310,K311)</f>
        <v>97470</v>
      </c>
      <c r="L312" s="1690">
        <f>SUM(L303,L310,L311)</f>
        <v>565000</v>
      </c>
      <c r="M312" s="664"/>
      <c r="N312" s="664"/>
    </row>
    <row r="313" spans="1:14" ht="13.5" thickTop="1" x14ac:dyDescent="0.2">
      <c r="A313" s="2179" t="s">
        <v>1053</v>
      </c>
      <c r="B313" s="2180"/>
      <c r="C313" s="625"/>
      <c r="D313" s="625"/>
      <c r="E313" s="625"/>
      <c r="F313" s="625"/>
      <c r="G313" s="625"/>
      <c r="H313" s="625"/>
      <c r="I313" s="625"/>
      <c r="J313" s="625"/>
      <c r="K313" s="1705">
        <f>'Revenues 9-14'!H275-'Expenditures 15-22'!K312</f>
        <v>146788</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2" t="s">
        <v>151</v>
      </c>
      <c r="B315" s="2193"/>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4" t="s">
        <v>954</v>
      </c>
      <c r="B317" s="2193"/>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45754</v>
      </c>
      <c r="F320" s="467">
        <v>0</v>
      </c>
      <c r="G320" s="467">
        <v>0</v>
      </c>
      <c r="H320" s="467">
        <v>0</v>
      </c>
      <c r="I320" s="467">
        <v>0</v>
      </c>
      <c r="J320" s="467">
        <v>0</v>
      </c>
      <c r="K320" s="1691">
        <f t="shared" ref="K320:K327" si="24">SUM(C320:J320)</f>
        <v>45754</v>
      </c>
      <c r="L320" s="467">
        <v>45000</v>
      </c>
      <c r="M320" s="664"/>
      <c r="N320" s="664"/>
    </row>
    <row r="321" spans="1:14" s="673" customFormat="1" x14ac:dyDescent="0.2">
      <c r="A321" s="1539" t="s">
        <v>318</v>
      </c>
      <c r="B321" s="696" t="s">
        <v>301</v>
      </c>
      <c r="C321" s="467">
        <v>0</v>
      </c>
      <c r="D321" s="467">
        <v>0</v>
      </c>
      <c r="E321" s="467">
        <v>6706</v>
      </c>
      <c r="F321" s="467">
        <v>0</v>
      </c>
      <c r="G321" s="467">
        <v>0</v>
      </c>
      <c r="H321" s="467">
        <v>0</v>
      </c>
      <c r="I321" s="467">
        <v>0</v>
      </c>
      <c r="J321" s="467">
        <v>0</v>
      </c>
      <c r="K321" s="1691">
        <f t="shared" si="24"/>
        <v>6706</v>
      </c>
      <c r="L321" s="467">
        <v>0</v>
      </c>
      <c r="M321" s="664"/>
      <c r="N321" s="664"/>
    </row>
    <row r="322" spans="1:14" s="673" customFormat="1" x14ac:dyDescent="0.2">
      <c r="A322" s="1539" t="s">
        <v>256</v>
      </c>
      <c r="B322" s="696" t="s">
        <v>302</v>
      </c>
      <c r="C322" s="467">
        <v>0</v>
      </c>
      <c r="D322" s="467">
        <v>0</v>
      </c>
      <c r="E322" s="467">
        <v>34038</v>
      </c>
      <c r="F322" s="467">
        <v>0</v>
      </c>
      <c r="G322" s="467">
        <v>0</v>
      </c>
      <c r="H322" s="467">
        <v>0</v>
      </c>
      <c r="I322" s="467">
        <v>0</v>
      </c>
      <c r="J322" s="467">
        <v>0</v>
      </c>
      <c r="K322" s="1691">
        <f t="shared" si="24"/>
        <v>34038</v>
      </c>
      <c r="L322" s="467">
        <v>43968</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20000</v>
      </c>
      <c r="M324" s="664"/>
      <c r="N324" s="664"/>
    </row>
    <row r="325" spans="1:14" s="673" customFormat="1" ht="22.5" x14ac:dyDescent="0.2">
      <c r="A325" s="1539" t="s">
        <v>1087</v>
      </c>
      <c r="B325" s="697" t="s">
        <v>305</v>
      </c>
      <c r="C325" s="467">
        <v>117223</v>
      </c>
      <c r="D325" s="467">
        <v>12568</v>
      </c>
      <c r="E325" s="467">
        <v>0</v>
      </c>
      <c r="F325" s="467">
        <v>0</v>
      </c>
      <c r="G325" s="467">
        <v>0</v>
      </c>
      <c r="H325" s="467">
        <v>0</v>
      </c>
      <c r="I325" s="467">
        <v>0</v>
      </c>
      <c r="J325" s="467">
        <v>0</v>
      </c>
      <c r="K325" s="1691">
        <f t="shared" si="24"/>
        <v>129791</v>
      </c>
      <c r="L325" s="467">
        <v>157322</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11692</v>
      </c>
      <c r="F327" s="467">
        <v>0</v>
      </c>
      <c r="G327" s="467">
        <v>0</v>
      </c>
      <c r="H327" s="467">
        <v>0</v>
      </c>
      <c r="I327" s="467">
        <v>0</v>
      </c>
      <c r="J327" s="467">
        <v>0</v>
      </c>
      <c r="K327" s="1691">
        <f t="shared" si="24"/>
        <v>11692</v>
      </c>
      <c r="L327" s="467">
        <v>25000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117223</v>
      </c>
      <c r="D330" s="1690">
        <f t="shared" ref="D330:J330" si="25">SUM(D319:D329)</f>
        <v>12568</v>
      </c>
      <c r="E330" s="1690">
        <f t="shared" si="25"/>
        <v>98190</v>
      </c>
      <c r="F330" s="1690">
        <f t="shared" si="25"/>
        <v>0</v>
      </c>
      <c r="G330" s="1690">
        <f t="shared" si="25"/>
        <v>0</v>
      </c>
      <c r="H330" s="1690">
        <f t="shared" si="25"/>
        <v>0</v>
      </c>
      <c r="I330" s="1690">
        <f t="shared" si="25"/>
        <v>0</v>
      </c>
      <c r="J330" s="1690">
        <f t="shared" si="25"/>
        <v>0</v>
      </c>
      <c r="K330" s="1690">
        <f>SUM(K319:K329)</f>
        <v>227981</v>
      </c>
      <c r="L330" s="1690">
        <f>SUM(L319:L329)</f>
        <v>291290</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117223</v>
      </c>
      <c r="D342" s="1690">
        <f>SUM(D330)</f>
        <v>12568</v>
      </c>
      <c r="E342" s="1690">
        <f>SUM(E330)</f>
        <v>98190</v>
      </c>
      <c r="F342" s="1690">
        <f>SUM(F330)</f>
        <v>0</v>
      </c>
      <c r="G342" s="1690">
        <f>SUM(G330)</f>
        <v>0</v>
      </c>
      <c r="H342" s="1690">
        <f>SUM(H330,H334,H340)</f>
        <v>0</v>
      </c>
      <c r="I342" s="1690">
        <f>SUM(I330)</f>
        <v>0</v>
      </c>
      <c r="J342" s="1690">
        <f>SUM(J330)</f>
        <v>0</v>
      </c>
      <c r="K342" s="1690">
        <f>SUM(K330,K334,K340)</f>
        <v>227981</v>
      </c>
      <c r="L342" s="1697">
        <f>SUM(L330,L340,L341)</f>
        <v>291290</v>
      </c>
    </row>
    <row r="343" spans="1:14" ht="12.75" customHeight="1" thickTop="1" x14ac:dyDescent="0.2">
      <c r="A343" s="2181" t="s">
        <v>1053</v>
      </c>
      <c r="B343" s="2182"/>
      <c r="C343" s="615"/>
      <c r="D343" s="615"/>
      <c r="E343" s="615"/>
      <c r="F343" s="615"/>
      <c r="G343" s="615"/>
      <c r="H343" s="615"/>
      <c r="I343" s="615"/>
      <c r="J343" s="615"/>
      <c r="K343" s="1704">
        <f>'Revenues 9-14'!J275-'Expenditures 15-22'!K342</f>
        <v>59473</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1" t="s">
        <v>1023</v>
      </c>
      <c r="B345" s="2172"/>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36034</v>
      </c>
      <c r="F349" s="466">
        <v>0</v>
      </c>
      <c r="G349" s="466">
        <v>0</v>
      </c>
      <c r="H349" s="466">
        <v>0</v>
      </c>
      <c r="I349" s="467">
        <v>0</v>
      </c>
      <c r="J349" s="467">
        <v>0</v>
      </c>
      <c r="K349" s="1691">
        <f>SUM(C349:J349)</f>
        <v>36034</v>
      </c>
      <c r="L349" s="466">
        <v>262000</v>
      </c>
    </row>
    <row r="350" spans="1:14" ht="12.75" customHeight="1" thickBot="1" x14ac:dyDescent="0.25">
      <c r="A350" s="1688" t="s">
        <v>743</v>
      </c>
      <c r="B350" s="1689" t="s">
        <v>35</v>
      </c>
      <c r="C350" s="1690">
        <f>SUM(C348:C349)</f>
        <v>0</v>
      </c>
      <c r="D350" s="1690">
        <f t="shared" ref="D350:L350" si="26">SUM(D348:D349)</f>
        <v>0</v>
      </c>
      <c r="E350" s="1690">
        <f t="shared" si="26"/>
        <v>36034</v>
      </c>
      <c r="F350" s="1690">
        <f t="shared" si="26"/>
        <v>0</v>
      </c>
      <c r="G350" s="1690">
        <f t="shared" si="26"/>
        <v>0</v>
      </c>
      <c r="H350" s="1690">
        <f t="shared" si="26"/>
        <v>0</v>
      </c>
      <c r="I350" s="1690">
        <f t="shared" si="26"/>
        <v>0</v>
      </c>
      <c r="J350" s="1690">
        <f t="shared" si="26"/>
        <v>0</v>
      </c>
      <c r="K350" s="1690">
        <f t="shared" si="26"/>
        <v>36034</v>
      </c>
      <c r="L350" s="1690">
        <f t="shared" si="26"/>
        <v>262000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36034</v>
      </c>
      <c r="F352" s="1690">
        <f t="shared" si="27"/>
        <v>0</v>
      </c>
      <c r="G352" s="1690">
        <f t="shared" si="27"/>
        <v>0</v>
      </c>
      <c r="H352" s="1690">
        <f t="shared" si="27"/>
        <v>0</v>
      </c>
      <c r="I352" s="1690">
        <f t="shared" si="27"/>
        <v>0</v>
      </c>
      <c r="J352" s="1690">
        <f t="shared" si="27"/>
        <v>0</v>
      </c>
      <c r="K352" s="1690">
        <f t="shared" si="27"/>
        <v>36034</v>
      </c>
      <c r="L352" s="1690">
        <f t="shared" si="27"/>
        <v>262000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36034</v>
      </c>
      <c r="F367" s="1690">
        <f t="shared" si="28"/>
        <v>0</v>
      </c>
      <c r="G367" s="1690">
        <f t="shared" si="28"/>
        <v>0</v>
      </c>
      <c r="H367" s="1690">
        <f t="shared" si="28"/>
        <v>0</v>
      </c>
      <c r="I367" s="1690">
        <f t="shared" si="28"/>
        <v>0</v>
      </c>
      <c r="J367" s="1690">
        <f t="shared" si="28"/>
        <v>0</v>
      </c>
      <c r="K367" s="1690">
        <f t="shared" si="28"/>
        <v>36034</v>
      </c>
      <c r="L367" s="1690">
        <f t="shared" si="28"/>
        <v>262000</v>
      </c>
    </row>
    <row r="368" spans="1:14" ht="13.5" thickTop="1" x14ac:dyDescent="0.2">
      <c r="A368" s="2195" t="s">
        <v>1053</v>
      </c>
      <c r="B368" s="2196"/>
      <c r="C368" s="653"/>
      <c r="D368" s="653"/>
      <c r="E368" s="625"/>
      <c r="F368" s="625"/>
      <c r="G368" s="625"/>
      <c r="H368" s="625"/>
      <c r="I368" s="625"/>
      <c r="J368" s="622"/>
      <c r="K368" s="1691">
        <f>'Revenues 9-14'!K275-'Expenditures 15-22'!K367</f>
        <v>24534</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7" t="s">
        <v>1905</v>
      </c>
      <c r="B2" s="1548" t="s">
        <v>2037</v>
      </c>
      <c r="C2" s="713" t="s">
        <v>1910</v>
      </c>
      <c r="D2" s="713" t="s">
        <v>1911</v>
      </c>
      <c r="E2" s="713" t="s">
        <v>1912</v>
      </c>
      <c r="F2" s="713" t="s">
        <v>1913</v>
      </c>
    </row>
    <row r="3" spans="1:6" ht="12" customHeight="1" x14ac:dyDescent="0.2">
      <c r="A3" s="2198"/>
      <c r="B3" s="1545"/>
      <c r="C3" s="1546"/>
      <c r="D3" s="1547" t="s">
        <v>274</v>
      </c>
      <c r="E3" s="1546"/>
      <c r="F3" s="1547" t="s">
        <v>275</v>
      </c>
    </row>
    <row r="4" spans="1:6" ht="13.7" customHeight="1" x14ac:dyDescent="0.2">
      <c r="A4" s="714" t="s">
        <v>1217</v>
      </c>
      <c r="B4" s="1769">
        <f>'Revenues 9-14'!C5</f>
        <v>3742822</v>
      </c>
      <c r="C4" s="1544">
        <v>73948</v>
      </c>
      <c r="D4" s="1772">
        <f>B4-C4</f>
        <v>3668874</v>
      </c>
      <c r="E4" s="1544">
        <v>3810586</v>
      </c>
      <c r="F4" s="1772">
        <f>E4-C4</f>
        <v>3736638</v>
      </c>
    </row>
    <row r="5" spans="1:6" ht="13.7" customHeight="1" x14ac:dyDescent="0.2">
      <c r="A5" s="714" t="s">
        <v>925</v>
      </c>
      <c r="B5" s="1770">
        <f>'Revenues 9-14'!D5</f>
        <v>682582</v>
      </c>
      <c r="C5" s="583">
        <v>13486</v>
      </c>
      <c r="D5" s="1773">
        <f t="shared" ref="D5:D18" si="0">B5-C5</f>
        <v>669096</v>
      </c>
      <c r="E5" s="583">
        <v>694940</v>
      </c>
      <c r="F5" s="1773">
        <f>E5-C5</f>
        <v>681454</v>
      </c>
    </row>
    <row r="6" spans="1:6" ht="13.7" customHeight="1" x14ac:dyDescent="0.2">
      <c r="A6" s="714" t="s">
        <v>431</v>
      </c>
      <c r="B6" s="1770">
        <f>'Revenues 9-14'!E5</f>
        <v>133943</v>
      </c>
      <c r="C6" s="583">
        <v>2599</v>
      </c>
      <c r="D6" s="1773">
        <f t="shared" si="0"/>
        <v>131344</v>
      </c>
      <c r="E6" s="583">
        <v>133915</v>
      </c>
      <c r="F6" s="1773">
        <f t="shared" ref="F6:F18" si="1">E6-C6</f>
        <v>131316</v>
      </c>
    </row>
    <row r="7" spans="1:6" ht="13.7" customHeight="1" x14ac:dyDescent="0.2">
      <c r="A7" s="714" t="s">
        <v>157</v>
      </c>
      <c r="B7" s="1770">
        <f>'Revenues 9-14'!F5</f>
        <v>227527</v>
      </c>
      <c r="C7" s="583">
        <v>4495</v>
      </c>
      <c r="D7" s="1773">
        <f t="shared" si="0"/>
        <v>223032</v>
      </c>
      <c r="E7" s="583">
        <v>231647</v>
      </c>
      <c r="F7" s="1773">
        <f t="shared" si="1"/>
        <v>227152</v>
      </c>
    </row>
    <row r="8" spans="1:6" ht="13.7" customHeight="1" x14ac:dyDescent="0.2">
      <c r="A8" s="714" t="s">
        <v>1241</v>
      </c>
      <c r="B8" s="1770">
        <f>'Revenues 9-14'!G5</f>
        <v>30164</v>
      </c>
      <c r="C8" s="583">
        <v>679</v>
      </c>
      <c r="D8" s="1773">
        <f t="shared" si="0"/>
        <v>29485</v>
      </c>
      <c r="E8" s="583">
        <v>35002</v>
      </c>
      <c r="F8" s="1773">
        <f t="shared" si="1"/>
        <v>34323</v>
      </c>
    </row>
    <row r="9" spans="1:6" ht="13.7" customHeight="1" x14ac:dyDescent="0.2">
      <c r="A9" s="714" t="s">
        <v>428</v>
      </c>
      <c r="B9" s="1770">
        <f>'Revenues 9-14'!H5</f>
        <v>0</v>
      </c>
      <c r="C9" s="583"/>
      <c r="D9" s="1773">
        <f t="shared" si="0"/>
        <v>0</v>
      </c>
      <c r="E9" s="583"/>
      <c r="F9" s="1773">
        <f t="shared" si="1"/>
        <v>0</v>
      </c>
    </row>
    <row r="10" spans="1:6" ht="13.7" customHeight="1" x14ac:dyDescent="0.2">
      <c r="A10" s="714" t="s">
        <v>427</v>
      </c>
      <c r="B10" s="1770">
        <f>'Revenues 9-14'!I5</f>
        <v>56882</v>
      </c>
      <c r="C10" s="583">
        <v>1124</v>
      </c>
      <c r="D10" s="1773">
        <f t="shared" si="0"/>
        <v>55758</v>
      </c>
      <c r="E10" s="583">
        <v>57912</v>
      </c>
      <c r="F10" s="1773">
        <f t="shared" si="1"/>
        <v>56788</v>
      </c>
    </row>
    <row r="11" spans="1:6" x14ac:dyDescent="0.2">
      <c r="A11" s="714" t="s">
        <v>429</v>
      </c>
      <c r="B11" s="1770">
        <f>'Revenues 9-14'!J5</f>
        <v>285634</v>
      </c>
      <c r="C11" s="583">
        <v>5550</v>
      </c>
      <c r="D11" s="1773">
        <f t="shared" si="0"/>
        <v>280084</v>
      </c>
      <c r="E11" s="583">
        <v>286002</v>
      </c>
      <c r="F11" s="1773">
        <f t="shared" si="1"/>
        <v>280452</v>
      </c>
    </row>
    <row r="12" spans="1:6" ht="13.7" customHeight="1" x14ac:dyDescent="0.2">
      <c r="A12" s="714" t="s">
        <v>159</v>
      </c>
      <c r="B12" s="1770">
        <f>'Revenues 9-14'!K5</f>
        <v>56882</v>
      </c>
      <c r="C12" s="583">
        <v>1124</v>
      </c>
      <c r="D12" s="1773">
        <f t="shared" si="0"/>
        <v>55758</v>
      </c>
      <c r="E12" s="583">
        <v>57912</v>
      </c>
      <c r="F12" s="1773">
        <f t="shared" si="1"/>
        <v>56788</v>
      </c>
    </row>
    <row r="13" spans="1:6" ht="13.7" customHeight="1" x14ac:dyDescent="0.2">
      <c r="A13" s="714" t="s">
        <v>993</v>
      </c>
      <c r="B13" s="1770">
        <f>SUM('Revenues 9-14'!C6:D6)</f>
        <v>56882</v>
      </c>
      <c r="C13" s="583">
        <v>1124</v>
      </c>
      <c r="D13" s="1773">
        <f t="shared" si="0"/>
        <v>55758</v>
      </c>
      <c r="E13" s="583">
        <v>57912</v>
      </c>
      <c r="F13" s="1773">
        <f t="shared" si="1"/>
        <v>56788</v>
      </c>
    </row>
    <row r="14" spans="1:6" ht="13.7" customHeight="1" x14ac:dyDescent="0.2">
      <c r="A14" s="714" t="s">
        <v>430</v>
      </c>
      <c r="B14" s="1770">
        <f>SUM('Revenues 9-14'!C7:D7,'Revenues 9-14'!F7:H7)</f>
        <v>45506</v>
      </c>
      <c r="C14" s="583">
        <v>899</v>
      </c>
      <c r="D14" s="1773">
        <f t="shared" si="0"/>
        <v>44607</v>
      </c>
      <c r="E14" s="583">
        <v>46329</v>
      </c>
      <c r="F14" s="1773">
        <f t="shared" si="1"/>
        <v>45430</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80299</v>
      </c>
      <c r="C16" s="583">
        <v>1669</v>
      </c>
      <c r="D16" s="1773">
        <f t="shared" si="0"/>
        <v>78630</v>
      </c>
      <c r="E16" s="583">
        <v>86010</v>
      </c>
      <c r="F16" s="1773">
        <f t="shared" si="1"/>
        <v>84341</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5399123</v>
      </c>
      <c r="C19" s="1771">
        <f>SUM(C4:C18)</f>
        <v>106697</v>
      </c>
      <c r="D19" s="1771">
        <f>SUM(D4:D18)</f>
        <v>5292426</v>
      </c>
      <c r="E19" s="1771">
        <f>SUM(E4:E18)</f>
        <v>5498167</v>
      </c>
      <c r="F19" s="1771">
        <f>SUM(F4:F18)</f>
        <v>5391470</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650</v>
      </c>
      <c r="B1" s="2204"/>
      <c r="C1" s="720"/>
    </row>
    <row r="2" spans="1:7" ht="33.75" x14ac:dyDescent="0.2">
      <c r="A2" s="2212" t="s">
        <v>1905</v>
      </c>
      <c r="B2" s="2213"/>
      <c r="C2" s="1907" t="s">
        <v>2038</v>
      </c>
      <c r="D2" s="722" t="s">
        <v>2045</v>
      </c>
      <c r="E2" s="722" t="s">
        <v>2046</v>
      </c>
      <c r="F2" s="1907" t="s">
        <v>2039</v>
      </c>
    </row>
    <row r="3" spans="1:7" ht="15.75" customHeight="1" x14ac:dyDescent="0.2">
      <c r="A3" s="2216" t="s">
        <v>1176</v>
      </c>
      <c r="B3" s="2217"/>
      <c r="C3" s="2205"/>
      <c r="D3" s="2206"/>
      <c r="E3" s="2206"/>
      <c r="F3" s="2207"/>
    </row>
    <row r="4" spans="1:7" ht="12.75" customHeight="1" thickBot="1" x14ac:dyDescent="0.25">
      <c r="A4" s="2214" t="s">
        <v>651</v>
      </c>
      <c r="B4" s="2215"/>
      <c r="C4" s="579"/>
      <c r="D4" s="579"/>
      <c r="E4" s="579"/>
      <c r="F4" s="1775">
        <f>SUM(C4+D4)-E4</f>
        <v>0</v>
      </c>
    </row>
    <row r="5" spans="1:7" ht="15.75" customHeight="1" thickTop="1" x14ac:dyDescent="0.2">
      <c r="A5" s="2199" t="s">
        <v>1172</v>
      </c>
      <c r="B5" s="2200"/>
      <c r="C5" s="2208"/>
      <c r="D5" s="2209"/>
      <c r="E5" s="2209"/>
      <c r="F5" s="2210"/>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1" t="s">
        <v>652</v>
      </c>
      <c r="B15" s="2202"/>
      <c r="C15" s="1775">
        <f>SUM(C6:C14)</f>
        <v>0</v>
      </c>
      <c r="D15" s="1775">
        <f>SUM(D6:D14)</f>
        <v>0</v>
      </c>
      <c r="E15" s="1775">
        <f>SUM(E6:E14)</f>
        <v>0</v>
      </c>
      <c r="F15" s="1775">
        <f>SUM(F6:F14)</f>
        <v>0</v>
      </c>
      <c r="G15" s="550"/>
    </row>
    <row r="16" spans="1:7" s="202" customFormat="1" ht="15.75" customHeight="1" thickTop="1" x14ac:dyDescent="0.2">
      <c r="A16" s="2211" t="s">
        <v>1173</v>
      </c>
      <c r="B16" s="2200"/>
      <c r="C16" s="2208"/>
      <c r="D16" s="2209"/>
      <c r="E16" s="2209"/>
      <c r="F16" s="2210"/>
    </row>
    <row r="17" spans="1:11" ht="12.75" customHeight="1" thickBot="1" x14ac:dyDescent="0.25">
      <c r="A17" s="2224" t="s">
        <v>66</v>
      </c>
      <c r="B17" s="2225"/>
      <c r="C17" s="725"/>
      <c r="D17" s="583"/>
      <c r="E17" s="725"/>
      <c r="F17" s="1775">
        <f>SUM(C17+D17)-E17</f>
        <v>0</v>
      </c>
    </row>
    <row r="18" spans="1:11" ht="12.75" customHeight="1" thickTop="1" thickBot="1" x14ac:dyDescent="0.25">
      <c r="A18" s="2224" t="s">
        <v>6</v>
      </c>
      <c r="B18" s="2225"/>
      <c r="C18" s="725"/>
      <c r="D18" s="583"/>
      <c r="E18" s="725"/>
      <c r="F18" s="1775">
        <f>SUM(C18+D18)-E18</f>
        <v>0</v>
      </c>
    </row>
    <row r="19" spans="1:11" ht="12.75" customHeight="1" thickTop="1" thickBot="1" x14ac:dyDescent="0.25">
      <c r="A19" s="2224" t="s">
        <v>406</v>
      </c>
      <c r="B19" s="2225"/>
      <c r="C19" s="725"/>
      <c r="D19" s="583"/>
      <c r="E19" s="725"/>
      <c r="F19" s="1775">
        <f>SUM(C19+D19)-E19</f>
        <v>0</v>
      </c>
    </row>
    <row r="20" spans="1:11" ht="12.75" customHeight="1" thickTop="1" thickBot="1" x14ac:dyDescent="0.25">
      <c r="A20" s="2224" t="s">
        <v>468</v>
      </c>
      <c r="B20" s="2225"/>
      <c r="C20" s="725"/>
      <c r="D20" s="583"/>
      <c r="E20" s="725"/>
      <c r="F20" s="1775">
        <f>SUM(C20+D20)-E20</f>
        <v>0</v>
      </c>
    </row>
    <row r="21" spans="1:11" ht="14.25" thickTop="1" thickBot="1" x14ac:dyDescent="0.25">
      <c r="A21" s="2201" t="s">
        <v>653</v>
      </c>
      <c r="B21" s="2202"/>
      <c r="C21" s="1775">
        <f>SUM(C17:C20)</f>
        <v>0</v>
      </c>
      <c r="D21" s="1775">
        <f>SUM(D17:D20)</f>
        <v>0</v>
      </c>
      <c r="E21" s="1775">
        <f>SUM(E17:E20)</f>
        <v>0</v>
      </c>
      <c r="F21" s="1775">
        <f>SUM(F17:F20)</f>
        <v>0</v>
      </c>
      <c r="G21" s="550"/>
    </row>
    <row r="22" spans="1:11" ht="15.75" customHeight="1" thickTop="1" x14ac:dyDescent="0.2">
      <c r="A22" s="2226" t="s">
        <v>1174</v>
      </c>
      <c r="B22" s="2200"/>
      <c r="C22" s="2208"/>
      <c r="D22" s="2209"/>
      <c r="E22" s="2209"/>
      <c r="F22" s="2210"/>
    </row>
    <row r="23" spans="1:11" ht="13.5" thickBot="1" x14ac:dyDescent="0.25">
      <c r="A23" s="2214" t="s">
        <v>654</v>
      </c>
      <c r="B23" s="2215"/>
      <c r="C23" s="579"/>
      <c r="D23" s="579"/>
      <c r="E23" s="579"/>
      <c r="F23" s="1775">
        <f>SUM(C23+D23)-E23</f>
        <v>0</v>
      </c>
      <c r="G23" s="550"/>
    </row>
    <row r="24" spans="1:11" ht="15.75" customHeight="1" thickTop="1" x14ac:dyDescent="0.2">
      <c r="A24" s="2226" t="s">
        <v>1175</v>
      </c>
      <c r="B24" s="2200"/>
      <c r="C24" s="2208"/>
      <c r="D24" s="2209"/>
      <c r="E24" s="2209"/>
      <c r="F24" s="2210"/>
    </row>
    <row r="25" spans="1:11" ht="13.5" thickBot="1" x14ac:dyDescent="0.25">
      <c r="A25" s="2214" t="s">
        <v>655</v>
      </c>
      <c r="B25" s="2215"/>
      <c r="C25" s="579"/>
      <c r="D25" s="579"/>
      <c r="E25" s="579"/>
      <c r="F25" s="1775">
        <f>SUM(C25+D25)-E25</f>
        <v>0</v>
      </c>
      <c r="G25" s="550"/>
    </row>
    <row r="26" spans="1:11" ht="15.75" customHeight="1" thickTop="1" x14ac:dyDescent="0.2">
      <c r="A26" s="2199" t="s">
        <v>678</v>
      </c>
      <c r="B26" s="2200"/>
      <c r="C26" s="726"/>
      <c r="D26" s="726"/>
      <c r="E26" s="726"/>
      <c r="F26" s="727"/>
    </row>
    <row r="27" spans="1:11" ht="13.5" thickBot="1" x14ac:dyDescent="0.25">
      <c r="A27" s="2201" t="s">
        <v>1130</v>
      </c>
      <c r="B27" s="2202"/>
      <c r="C27" s="583"/>
      <c r="D27" s="583"/>
      <c r="E27" s="583"/>
      <c r="F27" s="1775">
        <f>SUM(C27+D27)-E27</f>
        <v>0</v>
      </c>
      <c r="G27" s="550"/>
    </row>
    <row r="28" spans="1:11" ht="7.5" customHeight="1" thickTop="1" x14ac:dyDescent="0.2">
      <c r="A28" s="592"/>
    </row>
    <row r="29" spans="1:11" ht="23.25" customHeight="1" x14ac:dyDescent="0.2">
      <c r="A29" s="2227" t="s">
        <v>603</v>
      </c>
      <c r="B29" s="2204"/>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t="s">
        <v>2094</v>
      </c>
      <c r="B31" s="732">
        <v>38384</v>
      </c>
      <c r="C31" s="733">
        <v>1200000</v>
      </c>
      <c r="D31" s="734">
        <v>1</v>
      </c>
      <c r="E31" s="733">
        <v>315000</v>
      </c>
      <c r="F31" s="733"/>
      <c r="G31" s="733"/>
      <c r="H31" s="733">
        <v>100000</v>
      </c>
      <c r="I31" s="1776">
        <f>((E31+F31)-H31)+G31</f>
        <v>215000</v>
      </c>
      <c r="J31" s="733">
        <f>I31-15256</f>
        <v>199744</v>
      </c>
      <c r="K31" s="735"/>
    </row>
    <row r="32" spans="1:11" ht="12" customHeight="1" x14ac:dyDescent="0.2">
      <c r="A32" s="731" t="s">
        <v>2095</v>
      </c>
      <c r="B32" s="732">
        <v>38749</v>
      </c>
      <c r="C32" s="733">
        <v>225000</v>
      </c>
      <c r="D32" s="734">
        <v>4</v>
      </c>
      <c r="E32" s="733">
        <v>60000</v>
      </c>
      <c r="F32" s="733"/>
      <c r="G32" s="733"/>
      <c r="H32" s="733">
        <v>20000</v>
      </c>
      <c r="I32" s="1776">
        <f>((E32+F32)-H32)+G32</f>
        <v>40000</v>
      </c>
      <c r="J32" s="733">
        <f>I32-907</f>
        <v>39093</v>
      </c>
      <c r="K32" s="735"/>
    </row>
    <row r="33" spans="1:11" ht="12" customHeight="1" x14ac:dyDescent="0.2">
      <c r="A33" s="731" t="s">
        <v>2096</v>
      </c>
      <c r="B33" s="732">
        <v>41835</v>
      </c>
      <c r="C33" s="733">
        <v>145225</v>
      </c>
      <c r="D33" s="734">
        <v>7</v>
      </c>
      <c r="E33" s="733">
        <v>170520</v>
      </c>
      <c r="F33" s="733"/>
      <c r="G33" s="733"/>
      <c r="H33" s="733">
        <v>43508</v>
      </c>
      <c r="I33" s="1776">
        <f t="shared" ref="I33:I48" si="1">((E33+F33)-H33)+G33</f>
        <v>127012</v>
      </c>
      <c r="J33" s="733">
        <f>I33</f>
        <v>127012</v>
      </c>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1570225</v>
      </c>
      <c r="D49" s="744"/>
      <c r="E49" s="1776">
        <f t="shared" ref="E49:J49" si="2">SUM(E31:E48)</f>
        <v>545520</v>
      </c>
      <c r="F49" s="1776">
        <f t="shared" si="2"/>
        <v>0</v>
      </c>
      <c r="G49" s="1776">
        <f t="shared" si="2"/>
        <v>0</v>
      </c>
      <c r="H49" s="1776">
        <f t="shared" si="2"/>
        <v>163508</v>
      </c>
      <c r="I49" s="1776">
        <f t="shared" si="2"/>
        <v>382012</v>
      </c>
      <c r="J49" s="1776">
        <f t="shared" si="2"/>
        <v>365849</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18" t="s">
        <v>605</v>
      </c>
      <c r="C52" s="2219"/>
      <c r="D52" s="2219"/>
      <c r="E52" s="748" t="s">
        <v>900</v>
      </c>
      <c r="F52" s="2220" t="s">
        <v>2096</v>
      </c>
      <c r="G52" s="2221"/>
      <c r="H52" s="735"/>
      <c r="I52" s="735"/>
      <c r="J52" s="745"/>
    </row>
    <row r="53" spans="1:11" ht="11.25" customHeight="1" x14ac:dyDescent="0.2">
      <c r="A53" s="749" t="s">
        <v>969</v>
      </c>
      <c r="B53" s="750" t="s">
        <v>1008</v>
      </c>
      <c r="C53" s="745"/>
      <c r="D53" s="736"/>
      <c r="E53" s="748" t="s">
        <v>518</v>
      </c>
      <c r="F53" s="2222"/>
      <c r="G53" s="2223"/>
      <c r="H53" s="735"/>
      <c r="I53" s="735"/>
      <c r="J53" s="745"/>
    </row>
    <row r="54" spans="1:11" ht="11.25" customHeight="1" x14ac:dyDescent="0.2">
      <c r="A54" s="751" t="s">
        <v>970</v>
      </c>
      <c r="B54" s="746" t="s">
        <v>1009</v>
      </c>
      <c r="C54" s="745"/>
      <c r="D54" s="736"/>
      <c r="E54" s="748" t="s">
        <v>519</v>
      </c>
      <c r="F54" s="2222"/>
      <c r="G54" s="2223"/>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911</v>
      </c>
      <c r="B1" s="2253"/>
      <c r="C1" s="2253"/>
      <c r="D1" s="2253"/>
      <c r="E1" s="2253"/>
      <c r="F1" s="2253"/>
      <c r="G1" s="2254"/>
      <c r="H1" s="1550"/>
      <c r="I1" s="759"/>
      <c r="J1" s="433"/>
    </row>
    <row r="2" spans="1:11" ht="26.25" x14ac:dyDescent="0.2">
      <c r="A2" s="2231" t="s">
        <v>1776</v>
      </c>
      <c r="B2" s="2232"/>
      <c r="C2" s="2232"/>
      <c r="D2" s="2232"/>
      <c r="E2" s="2233"/>
      <c r="F2" s="760" t="s">
        <v>960</v>
      </c>
      <c r="G2" s="761" t="s">
        <v>1773</v>
      </c>
      <c r="H2" s="761" t="s">
        <v>430</v>
      </c>
      <c r="I2" s="761" t="s">
        <v>1220</v>
      </c>
      <c r="J2" s="761" t="s">
        <v>1919</v>
      </c>
      <c r="K2" s="761" t="s">
        <v>140</v>
      </c>
    </row>
    <row r="3" spans="1:11" x14ac:dyDescent="0.2">
      <c r="A3" s="2234" t="s">
        <v>1698</v>
      </c>
      <c r="B3" s="2235"/>
      <c r="C3" s="2235"/>
      <c r="D3" s="2235"/>
      <c r="E3" s="2236"/>
      <c r="F3" s="762"/>
      <c r="G3" s="763"/>
      <c r="H3" s="763"/>
      <c r="I3" s="763"/>
      <c r="J3" s="764">
        <v>331335</v>
      </c>
      <c r="K3" s="764"/>
    </row>
    <row r="4" spans="1:11" x14ac:dyDescent="0.2">
      <c r="A4" s="2237" t="s">
        <v>387</v>
      </c>
      <c r="B4" s="2238"/>
      <c r="C4" s="2238"/>
      <c r="D4" s="2238"/>
      <c r="E4" s="2219"/>
      <c r="F4" s="765"/>
      <c r="G4" s="766"/>
      <c r="H4" s="767"/>
      <c r="I4" s="766"/>
      <c r="J4" s="768"/>
      <c r="K4" s="768"/>
    </row>
    <row r="5" spans="1:11" x14ac:dyDescent="0.2">
      <c r="A5" s="2255" t="s">
        <v>1129</v>
      </c>
      <c r="B5" s="2228"/>
      <c r="C5" s="2228"/>
      <c r="D5" s="2228"/>
      <c r="E5" s="2256"/>
      <c r="F5" s="769" t="s">
        <v>903</v>
      </c>
      <c r="G5" s="770"/>
      <c r="H5" s="763">
        <v>45506</v>
      </c>
      <c r="I5" s="771"/>
      <c r="J5" s="772"/>
      <c r="K5" s="772"/>
    </row>
    <row r="6" spans="1:11" x14ac:dyDescent="0.2">
      <c r="A6" s="773" t="s">
        <v>744</v>
      </c>
      <c r="B6" s="774"/>
      <c r="C6" s="774"/>
      <c r="D6" s="774"/>
      <c r="E6" s="775"/>
      <c r="F6" s="776" t="s">
        <v>904</v>
      </c>
      <c r="G6" s="763"/>
      <c r="H6" s="763">
        <v>7</v>
      </c>
      <c r="I6" s="763"/>
      <c r="J6" s="764">
        <v>2531</v>
      </c>
      <c r="K6" s="764"/>
    </row>
    <row r="7" spans="1:11" x14ac:dyDescent="0.2">
      <c r="A7" s="777" t="s">
        <v>264</v>
      </c>
      <c r="B7" s="778"/>
      <c r="C7" s="778"/>
      <c r="D7" s="778"/>
      <c r="E7" s="779"/>
      <c r="F7" s="769" t="s">
        <v>905</v>
      </c>
      <c r="G7" s="766"/>
      <c r="H7" s="766"/>
      <c r="I7" s="766"/>
      <c r="J7" s="780"/>
      <c r="K7" s="764">
        <v>3147</v>
      </c>
    </row>
    <row r="8" spans="1:11" x14ac:dyDescent="0.2">
      <c r="A8" s="777" t="s">
        <v>363</v>
      </c>
      <c r="B8" s="778"/>
      <c r="C8" s="778"/>
      <c r="D8" s="778"/>
      <c r="E8" s="779"/>
      <c r="F8" s="769" t="s">
        <v>906</v>
      </c>
      <c r="G8" s="781"/>
      <c r="H8" s="781"/>
      <c r="I8" s="781"/>
      <c r="J8" s="764">
        <v>241726</v>
      </c>
      <c r="K8" s="768"/>
    </row>
    <row r="9" spans="1:11" x14ac:dyDescent="0.2">
      <c r="A9" s="777" t="s">
        <v>140</v>
      </c>
      <c r="B9" s="778"/>
      <c r="C9" s="778"/>
      <c r="D9" s="778"/>
      <c r="E9" s="779"/>
      <c r="F9" s="776" t="s">
        <v>908</v>
      </c>
      <c r="G9" s="781"/>
      <c r="H9" s="770"/>
      <c r="I9" s="770"/>
      <c r="J9" s="780"/>
      <c r="K9" s="764">
        <v>7554</v>
      </c>
    </row>
    <row r="10" spans="1:11" x14ac:dyDescent="0.2">
      <c r="A10" s="2255" t="s">
        <v>1920</v>
      </c>
      <c r="B10" s="2228"/>
      <c r="C10" s="2228"/>
      <c r="D10" s="2228"/>
      <c r="E10" s="2257"/>
      <c r="F10" s="782" t="s">
        <v>917</v>
      </c>
      <c r="G10" s="781"/>
      <c r="H10" s="783"/>
      <c r="I10" s="763"/>
      <c r="J10" s="764"/>
      <c r="K10" s="764"/>
    </row>
    <row r="11" spans="1:11" x14ac:dyDescent="0.2">
      <c r="A11" s="2255" t="s">
        <v>162</v>
      </c>
      <c r="B11" s="2228"/>
      <c r="C11" s="2228"/>
      <c r="D11" s="2228"/>
      <c r="E11" s="2256"/>
      <c r="F11" s="769" t="s">
        <v>907</v>
      </c>
      <c r="G11" s="770"/>
      <c r="H11" s="763"/>
      <c r="I11" s="763"/>
      <c r="J11" s="764"/>
      <c r="K11" s="772"/>
    </row>
    <row r="12" spans="1:11" ht="13.5" thickBot="1" x14ac:dyDescent="0.25">
      <c r="A12" s="2245" t="s">
        <v>961</v>
      </c>
      <c r="B12" s="2246"/>
      <c r="C12" s="2246"/>
      <c r="D12" s="2246"/>
      <c r="E12" s="2247"/>
      <c r="F12" s="1777"/>
      <c r="G12" s="1778">
        <f>SUM(G5:G11)</f>
        <v>0</v>
      </c>
      <c r="H12" s="1778">
        <f>SUM(H5:H11)</f>
        <v>45513</v>
      </c>
      <c r="I12" s="1778">
        <f>SUM(I5:I11)</f>
        <v>0</v>
      </c>
      <c r="J12" s="1778">
        <f>SUM(J5:J11)</f>
        <v>244257</v>
      </c>
      <c r="K12" s="1778">
        <f>SUM(K5:K11)</f>
        <v>10701</v>
      </c>
    </row>
    <row r="13" spans="1:11" ht="13.5" thickTop="1" x14ac:dyDescent="0.2">
      <c r="A13" s="2239" t="s">
        <v>388</v>
      </c>
      <c r="B13" s="2240"/>
      <c r="C13" s="2240"/>
      <c r="D13" s="2240"/>
      <c r="E13" s="2241"/>
      <c r="F13" s="784"/>
      <c r="G13" s="785"/>
      <c r="H13" s="786"/>
      <c r="I13" s="787"/>
      <c r="J13" s="787"/>
      <c r="K13" s="787"/>
    </row>
    <row r="14" spans="1:11" x14ac:dyDescent="0.2">
      <c r="A14" s="2261" t="s">
        <v>476</v>
      </c>
      <c r="B14" s="2261"/>
      <c r="C14" s="2261"/>
      <c r="D14" s="2261"/>
      <c r="E14" s="2262"/>
      <c r="F14" s="788" t="s">
        <v>909</v>
      </c>
      <c r="G14" s="781"/>
      <c r="H14" s="763">
        <v>45513</v>
      </c>
      <c r="I14" s="770"/>
      <c r="J14" s="772"/>
      <c r="K14" s="764">
        <v>10701</v>
      </c>
    </row>
    <row r="15" spans="1:11" x14ac:dyDescent="0.2">
      <c r="A15" s="2228" t="s">
        <v>4</v>
      </c>
      <c r="B15" s="2228"/>
      <c r="C15" s="2228"/>
      <c r="D15" s="2228"/>
      <c r="E15" s="2256"/>
      <c r="F15" s="788" t="s">
        <v>910</v>
      </c>
      <c r="G15" s="770"/>
      <c r="H15" s="763"/>
      <c r="I15" s="763"/>
      <c r="J15" s="764">
        <v>97469.5</v>
      </c>
      <c r="K15" s="764"/>
    </row>
    <row r="16" spans="1:11" x14ac:dyDescent="0.2">
      <c r="A16" s="2228" t="s">
        <v>316</v>
      </c>
      <c r="B16" s="2228"/>
      <c r="C16" s="2228"/>
      <c r="D16" s="2228"/>
      <c r="E16" s="2256"/>
      <c r="F16" s="788" t="s">
        <v>980</v>
      </c>
      <c r="G16" s="771"/>
      <c r="H16" s="766"/>
      <c r="I16" s="766"/>
      <c r="J16" s="768"/>
      <c r="K16" s="768"/>
    </row>
    <row r="17" spans="1:11" x14ac:dyDescent="0.2">
      <c r="A17" s="2250" t="s">
        <v>992</v>
      </c>
      <c r="B17" s="2250"/>
      <c r="C17" s="2250"/>
      <c r="D17" s="2250"/>
      <c r="E17" s="2251"/>
      <c r="F17" s="789"/>
      <c r="G17" s="790"/>
      <c r="H17" s="791"/>
      <c r="I17" s="791"/>
      <c r="J17" s="792"/>
      <c r="K17" s="793"/>
    </row>
    <row r="18" spans="1:11" x14ac:dyDescent="0.2">
      <c r="A18" s="2242" t="s">
        <v>386</v>
      </c>
      <c r="B18" s="2243"/>
      <c r="C18" s="2243"/>
      <c r="D18" s="2243"/>
      <c r="E18" s="2244"/>
      <c r="F18" s="788" t="s">
        <v>989</v>
      </c>
      <c r="G18" s="781"/>
      <c r="H18" s="781"/>
      <c r="I18" s="781"/>
      <c r="J18" s="764"/>
      <c r="K18" s="794"/>
    </row>
    <row r="19" spans="1:11" ht="21.75" customHeight="1" x14ac:dyDescent="0.2">
      <c r="A19" s="2263" t="s">
        <v>1916</v>
      </c>
      <c r="B19" s="2263"/>
      <c r="C19" s="2263"/>
      <c r="D19" s="2263"/>
      <c r="E19" s="2264"/>
      <c r="F19" s="788" t="s">
        <v>990</v>
      </c>
      <c r="G19" s="781"/>
      <c r="H19" s="781"/>
      <c r="I19" s="781"/>
      <c r="J19" s="764"/>
      <c r="K19" s="794"/>
    </row>
    <row r="20" spans="1:11" x14ac:dyDescent="0.2">
      <c r="A20" s="2242" t="s">
        <v>1921</v>
      </c>
      <c r="B20" s="2243"/>
      <c r="C20" s="2243"/>
      <c r="D20" s="2243"/>
      <c r="E20" s="2244"/>
      <c r="F20" s="788" t="s">
        <v>991</v>
      </c>
      <c r="G20" s="781"/>
      <c r="H20" s="781"/>
      <c r="I20" s="781"/>
      <c r="J20" s="764"/>
      <c r="K20" s="794"/>
    </row>
    <row r="21" spans="1:11" ht="13.5" thickBot="1" x14ac:dyDescent="0.25">
      <c r="A21" s="2248" t="s">
        <v>659</v>
      </c>
      <c r="B21" s="2248"/>
      <c r="C21" s="2248"/>
      <c r="D21" s="2248"/>
      <c r="E21" s="2248"/>
      <c r="F21" s="1779"/>
      <c r="G21" s="791"/>
      <c r="H21" s="795"/>
      <c r="I21" s="795"/>
      <c r="J21" s="1780">
        <f>SUM(J18:J20)</f>
        <v>0</v>
      </c>
      <c r="K21" s="792"/>
    </row>
    <row r="22" spans="1:11" ht="13.5" thickTop="1" x14ac:dyDescent="0.2">
      <c r="A22" s="2228" t="s">
        <v>1922</v>
      </c>
      <c r="B22" s="2228"/>
      <c r="C22" s="2228"/>
      <c r="D22" s="2228"/>
      <c r="E22" s="2256"/>
      <c r="F22" s="788" t="s">
        <v>917</v>
      </c>
      <c r="G22" s="781"/>
      <c r="H22" s="763"/>
      <c r="I22" s="763"/>
      <c r="J22" s="796"/>
      <c r="K22" s="764"/>
    </row>
    <row r="23" spans="1:11" ht="13.5" thickBot="1" x14ac:dyDescent="0.25">
      <c r="A23" s="2249" t="s">
        <v>962</v>
      </c>
      <c r="B23" s="2248"/>
      <c r="C23" s="2248"/>
      <c r="D23" s="2248"/>
      <c r="E23" s="2248"/>
      <c r="F23" s="1781"/>
      <c r="G23" s="1778">
        <f>SUM(G14:G16,G21,G22)</f>
        <v>0</v>
      </c>
      <c r="H23" s="1778">
        <f>SUM(H14:H16,H21,H22)</f>
        <v>45513</v>
      </c>
      <c r="I23" s="1778">
        <f>SUM(I14:I16,I21,I22)</f>
        <v>0</v>
      </c>
      <c r="J23" s="1778">
        <f>SUM(J14:J16,J21,J22)</f>
        <v>97469.5</v>
      </c>
      <c r="K23" s="1778">
        <f>SUM(K14:K16,K21,K22)</f>
        <v>10701</v>
      </c>
    </row>
    <row r="24" spans="1:11" ht="14.25" thickTop="1" thickBot="1" x14ac:dyDescent="0.25">
      <c r="A24" s="2249" t="s">
        <v>2026</v>
      </c>
      <c r="B24" s="2248"/>
      <c r="C24" s="2248"/>
      <c r="D24" s="2248"/>
      <c r="E24" s="2248"/>
      <c r="F24" s="1782"/>
      <c r="G24" s="1783">
        <f>SUM(G3,G12)-G23</f>
        <v>0</v>
      </c>
      <c r="H24" s="1783">
        <f>SUM(H3,H12)-H23</f>
        <v>0</v>
      </c>
      <c r="I24" s="1783">
        <f>SUM(I3,I12)-I23</f>
        <v>0</v>
      </c>
      <c r="J24" s="1783">
        <f>SUM(J3,J12)-J23</f>
        <v>478122.5</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478122.5</v>
      </c>
      <c r="K26" s="1778">
        <f>K24-K25</f>
        <v>0</v>
      </c>
    </row>
    <row r="27" spans="1:11" ht="5.2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58"/>
      <c r="I31" s="2259"/>
      <c r="J31" s="2259"/>
      <c r="K31" s="2259"/>
    </row>
    <row r="32" spans="1:11" x14ac:dyDescent="0.2">
      <c r="A32" s="808"/>
      <c r="B32" s="237"/>
      <c r="C32" s="237"/>
      <c r="D32" s="237"/>
      <c r="E32" s="804"/>
      <c r="F32" s="810" t="s">
        <v>561</v>
      </c>
      <c r="G32" s="763"/>
      <c r="H32" s="2260"/>
      <c r="I32" s="2259"/>
      <c r="J32" s="2259"/>
      <c r="K32" s="2259"/>
    </row>
    <row r="33" spans="1:11" ht="1.5" customHeight="1" x14ac:dyDescent="0.2">
      <c r="A33" s="811" t="s">
        <v>1231</v>
      </c>
      <c r="B33" s="364"/>
      <c r="C33" s="364"/>
      <c r="D33" s="364"/>
      <c r="E33" s="364"/>
      <c r="F33" s="364"/>
      <c r="G33" s="812"/>
      <c r="H33" s="2260"/>
      <c r="I33" s="2259"/>
      <c r="J33" s="2259"/>
      <c r="K33" s="2259"/>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28" t="s">
        <v>562</v>
      </c>
      <c r="B41" s="2229"/>
      <c r="C41" s="2229"/>
      <c r="D41" s="2229"/>
      <c r="E41" s="2229"/>
      <c r="F41" s="2230"/>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2035</v>
      </c>
      <c r="B1" s="2268"/>
      <c r="C1" s="2269"/>
      <c r="D1" s="825"/>
      <c r="E1" s="826"/>
      <c r="F1" s="826"/>
      <c r="G1" s="827"/>
      <c r="H1" s="828"/>
      <c r="I1" s="829"/>
      <c r="J1" s="2265"/>
      <c r="K1" s="2266"/>
      <c r="L1" s="2266"/>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v>0</v>
      </c>
      <c r="E3" s="834">
        <v>0</v>
      </c>
      <c r="F3" s="1780">
        <f>(C3+D3)-E3</f>
        <v>0</v>
      </c>
      <c r="G3" s="835"/>
      <c r="H3" s="834">
        <v>0</v>
      </c>
      <c r="I3" s="834">
        <v>0</v>
      </c>
      <c r="J3" s="834">
        <v>0</v>
      </c>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118890</v>
      </c>
      <c r="D5" s="840">
        <v>0</v>
      </c>
      <c r="E5" s="840">
        <v>0</v>
      </c>
      <c r="F5" s="1780">
        <f>(C5+D5)-E5</f>
        <v>118890</v>
      </c>
      <c r="G5" s="836"/>
      <c r="H5" s="841"/>
      <c r="I5" s="841"/>
      <c r="J5" s="841"/>
      <c r="K5" s="792"/>
      <c r="L5" s="1789">
        <f>F5-K5</f>
        <v>118890</v>
      </c>
    </row>
    <row r="6" spans="1:14" ht="14.25" thickTop="1" thickBot="1" x14ac:dyDescent="0.25">
      <c r="A6" s="777" t="s">
        <v>1179</v>
      </c>
      <c r="B6" s="839">
        <v>222</v>
      </c>
      <c r="C6" s="764">
        <v>129769</v>
      </c>
      <c r="D6" s="764">
        <v>0</v>
      </c>
      <c r="E6" s="764">
        <v>0</v>
      </c>
      <c r="F6" s="1780">
        <f>(C6+D6)-E6</f>
        <v>129769</v>
      </c>
      <c r="G6" s="836">
        <v>50</v>
      </c>
      <c r="H6" s="764">
        <v>12975</v>
      </c>
      <c r="I6" s="764">
        <v>2595</v>
      </c>
      <c r="J6" s="764">
        <v>0</v>
      </c>
      <c r="K6" s="1789">
        <f>(H6+I6)-J6</f>
        <v>15570</v>
      </c>
      <c r="L6" s="1789">
        <f>F6-K6</f>
        <v>114199</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7367565</v>
      </c>
      <c r="D8" s="843">
        <v>152142</v>
      </c>
      <c r="E8" s="843">
        <v>0</v>
      </c>
      <c r="F8" s="1780">
        <f>(C8+D8)-E8</f>
        <v>7519707</v>
      </c>
      <c r="G8" s="842">
        <v>50</v>
      </c>
      <c r="H8" s="764">
        <v>4044290</v>
      </c>
      <c r="I8" s="764">
        <v>93429</v>
      </c>
      <c r="J8" s="764">
        <v>0</v>
      </c>
      <c r="K8" s="1789">
        <f>(H8+I8)-J8</f>
        <v>4137719</v>
      </c>
      <c r="L8" s="1789">
        <f>F8-K8</f>
        <v>3381988</v>
      </c>
    </row>
    <row r="9" spans="1:14" ht="14.25" thickTop="1" thickBot="1" x14ac:dyDescent="0.25">
      <c r="A9" s="777" t="s">
        <v>1181</v>
      </c>
      <c r="B9" s="839">
        <v>232</v>
      </c>
      <c r="C9" s="764">
        <v>0</v>
      </c>
      <c r="D9" s="764">
        <v>0</v>
      </c>
      <c r="E9" s="764">
        <v>0</v>
      </c>
      <c r="F9" s="1780">
        <f>(C9+D9)-E9</f>
        <v>0</v>
      </c>
      <c r="G9" s="842">
        <v>20</v>
      </c>
      <c r="H9" s="764">
        <v>0</v>
      </c>
      <c r="I9" s="764">
        <v>0</v>
      </c>
      <c r="J9" s="764">
        <v>0</v>
      </c>
      <c r="K9" s="1789">
        <f>(H9+I9)-J9</f>
        <v>0</v>
      </c>
      <c r="L9" s="1789">
        <f>F9-K9</f>
        <v>0</v>
      </c>
    </row>
    <row r="10" spans="1:14" ht="24" thickTop="1" thickBot="1" x14ac:dyDescent="0.25">
      <c r="A10" s="844" t="s">
        <v>1182</v>
      </c>
      <c r="B10" s="839">
        <v>240</v>
      </c>
      <c r="C10" s="845">
        <v>367632</v>
      </c>
      <c r="D10" s="845">
        <v>0</v>
      </c>
      <c r="E10" s="845">
        <v>0</v>
      </c>
      <c r="F10" s="1784">
        <f>(C10+D10)-E10</f>
        <v>367632</v>
      </c>
      <c r="G10" s="842">
        <v>20</v>
      </c>
      <c r="H10" s="846">
        <v>113510</v>
      </c>
      <c r="I10" s="846">
        <v>18290</v>
      </c>
      <c r="J10" s="846">
        <v>0</v>
      </c>
      <c r="K10" s="1789">
        <f>(H10+I10)-J10</f>
        <v>131800</v>
      </c>
      <c r="L10" s="1789">
        <f>F10-K10</f>
        <v>235832</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791859</v>
      </c>
      <c r="D12" s="843">
        <v>68562</v>
      </c>
      <c r="E12" s="843">
        <v>54183</v>
      </c>
      <c r="F12" s="1780">
        <f>(C12+D12)-E12</f>
        <v>806238</v>
      </c>
      <c r="G12" s="842">
        <v>10</v>
      </c>
      <c r="H12" s="764">
        <v>320355</v>
      </c>
      <c r="I12" s="764">
        <v>81046</v>
      </c>
      <c r="J12" s="764">
        <v>54183</v>
      </c>
      <c r="K12" s="1789">
        <f>(H12+I12)-J12</f>
        <v>347218</v>
      </c>
      <c r="L12" s="1789">
        <f>F12-K12</f>
        <v>459020</v>
      </c>
    </row>
    <row r="13" spans="1:14" ht="14.25" thickTop="1" thickBot="1" x14ac:dyDescent="0.25">
      <c r="A13" s="847" t="s">
        <v>1184</v>
      </c>
      <c r="B13" s="839">
        <v>252</v>
      </c>
      <c r="C13" s="843">
        <v>93936</v>
      </c>
      <c r="D13" s="843">
        <v>19205</v>
      </c>
      <c r="E13" s="843">
        <v>0</v>
      </c>
      <c r="F13" s="1780">
        <f>(C13+D13)-E13</f>
        <v>113141</v>
      </c>
      <c r="G13" s="842">
        <v>5</v>
      </c>
      <c r="H13" s="764">
        <v>88665</v>
      </c>
      <c r="I13" s="764">
        <v>9112</v>
      </c>
      <c r="J13" s="764">
        <v>0</v>
      </c>
      <c r="K13" s="1789">
        <f>(H13+I13)-J13</f>
        <v>97777</v>
      </c>
      <c r="L13" s="1789">
        <f>F13-K13</f>
        <v>15364</v>
      </c>
    </row>
    <row r="14" spans="1:14" ht="14.25" thickTop="1" thickBot="1" x14ac:dyDescent="0.25">
      <c r="A14" s="847" t="s">
        <v>1185</v>
      </c>
      <c r="B14" s="839">
        <v>253</v>
      </c>
      <c r="C14" s="764">
        <v>2732</v>
      </c>
      <c r="D14" s="764">
        <v>0</v>
      </c>
      <c r="E14" s="764">
        <v>0</v>
      </c>
      <c r="F14" s="1780">
        <f>(C14+D14)-E14</f>
        <v>2732</v>
      </c>
      <c r="G14" s="842">
        <v>3</v>
      </c>
      <c r="H14" s="764">
        <v>2732</v>
      </c>
      <c r="I14" s="764">
        <v>0</v>
      </c>
      <c r="J14" s="764">
        <v>0</v>
      </c>
      <c r="K14" s="1789">
        <f>(H14+I14)-J14</f>
        <v>2732</v>
      </c>
      <c r="L14" s="1789">
        <f>F14-K14</f>
        <v>0</v>
      </c>
    </row>
    <row r="15" spans="1:14" ht="15" customHeight="1" thickTop="1" thickBot="1" x14ac:dyDescent="0.25">
      <c r="A15" s="1651" t="s">
        <v>549</v>
      </c>
      <c r="B15" s="1650">
        <v>260</v>
      </c>
      <c r="C15" s="843">
        <v>0</v>
      </c>
      <c r="D15" s="843">
        <v>17582</v>
      </c>
      <c r="E15" s="843">
        <v>0</v>
      </c>
      <c r="F15" s="1780">
        <f>(C15+D15)-E15</f>
        <v>17582</v>
      </c>
      <c r="G15" s="848" t="s">
        <v>917</v>
      </c>
      <c r="H15" s="780"/>
      <c r="I15" s="780"/>
      <c r="J15" s="780"/>
      <c r="K15" s="780"/>
      <c r="L15" s="1789">
        <f>F15-K15</f>
        <v>17582</v>
      </c>
    </row>
    <row r="16" spans="1:14" ht="15" customHeight="1" thickTop="1" thickBot="1" x14ac:dyDescent="0.25">
      <c r="A16" s="1785" t="s">
        <v>664</v>
      </c>
      <c r="B16" s="1786">
        <v>200</v>
      </c>
      <c r="C16" s="1780">
        <f>SUM(C3,C5:C6,C8:C10,C12:C15)</f>
        <v>8872383</v>
      </c>
      <c r="D16" s="1780">
        <f>SUM(D3,D5:D6,D8:D10,D12:D15)</f>
        <v>257491</v>
      </c>
      <c r="E16" s="1780">
        <f>SUM(E3,E5:E6,E8:E10,E12:E15)</f>
        <v>54183</v>
      </c>
      <c r="F16" s="1780">
        <f>SUM(F3,F5:F6,F8:F10,F12:F15)</f>
        <v>9075691</v>
      </c>
      <c r="G16" s="842"/>
      <c r="H16" s="1780">
        <f>SUM(H3,H6,H8:H10,H12:H14,)</f>
        <v>4582527</v>
      </c>
      <c r="I16" s="1780">
        <f>SUM(I3,I6,I8:I10,I12:I14,)</f>
        <v>204472</v>
      </c>
      <c r="J16" s="1780">
        <f>SUM(J3,J6,J8:J10,J12:J14,)</f>
        <v>54183</v>
      </c>
      <c r="K16" s="1780">
        <f>(H16+I16)-J16</f>
        <v>4732816</v>
      </c>
      <c r="L16" s="1780">
        <f>F16-K16</f>
        <v>4342875</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204472</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3" t="s">
        <v>1699</v>
      </c>
      <c r="B1" s="2274"/>
      <c r="C1" s="2274"/>
      <c r="D1" s="2274"/>
      <c r="E1" s="2274"/>
      <c r="F1" s="2275"/>
      <c r="G1" s="854"/>
    </row>
    <row r="2" spans="1:7" ht="15" customHeight="1" thickBot="1" x14ac:dyDescent="0.25">
      <c r="A2" s="2276" t="s">
        <v>498</v>
      </c>
      <c r="B2" s="2277"/>
      <c r="C2" s="2277"/>
      <c r="D2" s="2277"/>
      <c r="E2" s="2277"/>
      <c r="F2" s="2278"/>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4531485</v>
      </c>
      <c r="G8" s="864"/>
    </row>
    <row r="9" spans="1:7" x14ac:dyDescent="0.2">
      <c r="A9" s="868" t="s">
        <v>480</v>
      </c>
      <c r="B9" s="869" t="s">
        <v>1989</v>
      </c>
      <c r="C9" s="870"/>
      <c r="D9" s="868" t="s">
        <v>522</v>
      </c>
      <c r="E9" s="867"/>
      <c r="F9" s="1933">
        <f>'Expenditures 15-22'!K151</f>
        <v>875934</v>
      </c>
      <c r="G9" s="871"/>
    </row>
    <row r="10" spans="1:7" x14ac:dyDescent="0.2">
      <c r="A10" s="868" t="s">
        <v>520</v>
      </c>
      <c r="B10" s="869" t="s">
        <v>1990</v>
      </c>
      <c r="C10" s="870"/>
      <c r="D10" s="868" t="s">
        <v>522</v>
      </c>
      <c r="E10" s="867"/>
      <c r="F10" s="1933">
        <f>'Expenditures 15-22'!K174</f>
        <v>177051</v>
      </c>
      <c r="G10" s="871"/>
    </row>
    <row r="11" spans="1:7" x14ac:dyDescent="0.2">
      <c r="A11" s="868" t="s">
        <v>481</v>
      </c>
      <c r="B11" s="869" t="s">
        <v>1991</v>
      </c>
      <c r="C11" s="870"/>
      <c r="D11" s="868" t="s">
        <v>522</v>
      </c>
      <c r="E11" s="867"/>
      <c r="F11" s="1933">
        <f>'Expenditures 15-22'!K210</f>
        <v>407369</v>
      </c>
      <c r="G11" s="871"/>
    </row>
    <row r="12" spans="1:7" x14ac:dyDescent="0.2">
      <c r="A12" s="868" t="s">
        <v>482</v>
      </c>
      <c r="B12" s="869" t="s">
        <v>1992</v>
      </c>
      <c r="C12" s="870"/>
      <c r="D12" s="868" t="s">
        <v>522</v>
      </c>
      <c r="E12" s="867"/>
      <c r="F12" s="1933">
        <f>'Expenditures 15-22'!K295</f>
        <v>156285</v>
      </c>
      <c r="G12" s="871"/>
    </row>
    <row r="13" spans="1:7" x14ac:dyDescent="0.2">
      <c r="A13" s="868" t="s">
        <v>108</v>
      </c>
      <c r="B13" s="869" t="s">
        <v>1993</v>
      </c>
      <c r="C13" s="870"/>
      <c r="D13" s="868" t="s">
        <v>522</v>
      </c>
      <c r="E13" s="867"/>
      <c r="F13" s="1933">
        <f>'Expenditures 15-22'!K342</f>
        <v>227981</v>
      </c>
      <c r="G13" s="872"/>
    </row>
    <row r="14" spans="1:7" ht="12" customHeight="1" thickBot="1" x14ac:dyDescent="0.25">
      <c r="A14" s="1790"/>
      <c r="B14" s="1791"/>
      <c r="C14" s="1792"/>
      <c r="D14" s="1793" t="s">
        <v>522</v>
      </c>
      <c r="E14" s="1794" t="s">
        <v>1015</v>
      </c>
      <c r="F14" s="1795">
        <f>SUM(F8:F13)</f>
        <v>6376105</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65096</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7948</v>
      </c>
      <c r="G52" s="864"/>
    </row>
    <row r="53" spans="1:7" x14ac:dyDescent="0.2">
      <c r="A53" s="868" t="s">
        <v>479</v>
      </c>
      <c r="B53" s="868" t="s">
        <v>1551</v>
      </c>
      <c r="C53" s="888">
        <f>'Expenditures 15-22'!B102</f>
        <v>4000</v>
      </c>
      <c r="D53" s="887" t="str">
        <f>'Expenditures 15-22'!A102</f>
        <v>Total Payments to Other Govt Units</v>
      </c>
      <c r="E53" s="867"/>
      <c r="F53" s="1937">
        <f>'Expenditures 15-22'!K102</f>
        <v>236645</v>
      </c>
      <c r="G53" s="864"/>
    </row>
    <row r="54" spans="1:7" x14ac:dyDescent="0.2">
      <c r="A54" s="868" t="s">
        <v>479</v>
      </c>
      <c r="B54" s="868" t="s">
        <v>1552</v>
      </c>
      <c r="C54" s="888" t="s">
        <v>1039</v>
      </c>
      <c r="D54" s="884" t="s">
        <v>1157</v>
      </c>
      <c r="E54" s="867"/>
      <c r="F54" s="1937">
        <f>'Expenditures 15-22'!G114</f>
        <v>999</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0</v>
      </c>
      <c r="G57" s="864"/>
    </row>
    <row r="58" spans="1:7" x14ac:dyDescent="0.2">
      <c r="A58" s="868" t="s">
        <v>480</v>
      </c>
      <c r="B58" s="868" t="s">
        <v>1995</v>
      </c>
      <c r="C58" s="885" t="s">
        <v>1039</v>
      </c>
      <c r="D58" s="884" t="s">
        <v>1157</v>
      </c>
      <c r="E58" s="867"/>
      <c r="F58" s="1939">
        <f>'Expenditures 15-22'!G151</f>
        <v>179145</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163508</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19205</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2533</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0</v>
      </c>
      <c r="G71" s="864"/>
    </row>
    <row r="72" spans="1:8" x14ac:dyDescent="0.2">
      <c r="A72" s="868" t="s">
        <v>482</v>
      </c>
      <c r="B72" s="868" t="s">
        <v>2008</v>
      </c>
      <c r="C72" s="885">
        <f>'Expenditures 15-22'!B280</f>
        <v>3000</v>
      </c>
      <c r="D72" s="875" t="s">
        <v>469</v>
      </c>
      <c r="E72" s="867"/>
      <c r="F72" s="1937">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0</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675079</v>
      </c>
      <c r="G76" s="864"/>
    </row>
    <row r="77" spans="1:8" s="892" customFormat="1" ht="12" customHeight="1" thickTop="1" thickBot="1" x14ac:dyDescent="0.25">
      <c r="A77" s="1799"/>
      <c r="B77" s="1796"/>
      <c r="C77" s="1792"/>
      <c r="D77" s="1797" t="s">
        <v>2012</v>
      </c>
      <c r="E77" s="1794"/>
      <c r="F77" s="1800">
        <f>(F14-F76)</f>
        <v>5701026</v>
      </c>
      <c r="G77" s="868"/>
    </row>
    <row r="78" spans="1:8" s="892" customFormat="1" ht="12" customHeight="1" thickTop="1" x14ac:dyDescent="0.2">
      <c r="A78" s="1801"/>
      <c r="B78" s="1796"/>
      <c r="C78" s="1792"/>
      <c r="D78" s="1797" t="s">
        <v>2059</v>
      </c>
      <c r="E78" s="1794"/>
      <c r="F78" s="897">
        <v>470.35</v>
      </c>
      <c r="G78" s="898"/>
      <c r="H78" s="868"/>
    </row>
    <row r="79" spans="1:8" s="892" customFormat="1" ht="12" customHeight="1" thickBot="1" x14ac:dyDescent="0.25">
      <c r="A79" s="1802"/>
      <c r="B79" s="1796"/>
      <c r="C79" s="1792"/>
      <c r="D79" s="1797" t="s">
        <v>2013</v>
      </c>
      <c r="E79" s="1794" t="s">
        <v>1015</v>
      </c>
      <c r="F79" s="1803">
        <f>IF(F78&gt;0,F77/F78," Complete Line 78")</f>
        <v>12120.816413309238</v>
      </c>
      <c r="G79" s="868"/>
    </row>
    <row r="80" spans="1:8" s="892" customFormat="1" ht="8.25" customHeight="1" thickTop="1" x14ac:dyDescent="0.2">
      <c r="A80" s="899"/>
      <c r="B80" s="868"/>
      <c r="C80" s="870"/>
      <c r="D80" s="900"/>
      <c r="E80" s="867"/>
      <c r="F80" s="901"/>
      <c r="G80" s="868"/>
    </row>
    <row r="81" spans="1:7" s="892" customFormat="1" ht="12" thickBot="1" x14ac:dyDescent="0.25">
      <c r="A81" s="2270" t="s">
        <v>1167</v>
      </c>
      <c r="B81" s="2271"/>
      <c r="C81" s="2271"/>
      <c r="D81" s="2271"/>
      <c r="E81" s="2271"/>
      <c r="F81" s="2272"/>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89025</v>
      </c>
      <c r="G94" s="911"/>
    </row>
    <row r="95" spans="1:7" x14ac:dyDescent="0.2">
      <c r="A95" s="907" t="s">
        <v>142</v>
      </c>
      <c r="B95" s="907" t="s">
        <v>177</v>
      </c>
      <c r="C95" s="909">
        <v>1700</v>
      </c>
      <c r="D95" s="917" t="str">
        <f>'Revenues 9-14'!A82</f>
        <v>Total District/School Activity Income</v>
      </c>
      <c r="E95" s="905"/>
      <c r="F95" s="1809">
        <f>SUM('Revenues 9-14'!C82,'Revenues 9-14'!D82)</f>
        <v>28762</v>
      </c>
      <c r="G95" s="911"/>
    </row>
    <row r="96" spans="1:7" x14ac:dyDescent="0.2">
      <c r="A96" s="907" t="s">
        <v>479</v>
      </c>
      <c r="B96" s="907" t="s">
        <v>178</v>
      </c>
      <c r="C96" s="909">
        <f>'Revenues 9-14'!B84</f>
        <v>1811</v>
      </c>
      <c r="D96" s="910" t="str">
        <f>'Revenues 9-14'!A84</f>
        <v>Rentals - Regular Textbooks</v>
      </c>
      <c r="E96" s="905"/>
      <c r="F96" s="1809">
        <f>'Revenues 9-14'!C84</f>
        <v>42656</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3981</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200</v>
      </c>
      <c r="G104" s="911"/>
    </row>
    <row r="105" spans="1:7" x14ac:dyDescent="0.2">
      <c r="A105" s="907" t="s">
        <v>524</v>
      </c>
      <c r="B105" s="907" t="s">
        <v>842</v>
      </c>
      <c r="C105" s="912">
        <v>3100</v>
      </c>
      <c r="D105" s="918" t="str">
        <f>'Revenues 9-14'!A131</f>
        <v>Total Special Education</v>
      </c>
      <c r="E105" s="905"/>
      <c r="F105" s="1809">
        <f>SUM('Revenues 9-14'!C131:D131,'Revenues 9-14'!F131)</f>
        <v>107820</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3690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1535</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7553</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193854</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31457</v>
      </c>
      <c r="G128" s="929"/>
    </row>
    <row r="129" spans="1:7" x14ac:dyDescent="0.2">
      <c r="A129" s="926" t="s">
        <v>685</v>
      </c>
      <c r="B129" s="926" t="s">
        <v>803</v>
      </c>
      <c r="C129" s="931">
        <v>4200</v>
      </c>
      <c r="D129" s="928" t="str">
        <f>'Revenues 9-14'!A201</f>
        <v>Total Food Service</v>
      </c>
      <c r="E129" s="905"/>
      <c r="F129" s="1809">
        <f>SUM('Revenues 9-14'!C201,'Revenues 9-14'!G201)</f>
        <v>113265</v>
      </c>
      <c r="G129" s="929"/>
    </row>
    <row r="130" spans="1:7" x14ac:dyDescent="0.2">
      <c r="A130" s="926" t="s">
        <v>689</v>
      </c>
      <c r="B130" s="926" t="s">
        <v>804</v>
      </c>
      <c r="C130" s="931">
        <v>4300</v>
      </c>
      <c r="D130" s="932" t="str">
        <f>'Revenues 9-14'!A211</f>
        <v>Total Title I</v>
      </c>
      <c r="E130" s="905"/>
      <c r="F130" s="1809">
        <f>SUM('Revenues 9-14'!C211,'Revenues 9-14'!D211,'Revenues 9-14'!F211,'Revenues 9-14'!G211)</f>
        <v>90173</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65208</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5939</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0</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0</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2058</v>
      </c>
      <c r="C175" s="1944">
        <v>3100</v>
      </c>
      <c r="D175" s="1945" t="s">
        <v>2061</v>
      </c>
      <c r="E175" s="905"/>
      <c r="F175" s="1929">
        <v>145165.35</v>
      </c>
      <c r="G175" s="926"/>
    </row>
    <row r="176" spans="1:7" x14ac:dyDescent="0.2">
      <c r="A176" s="1942" t="s">
        <v>685</v>
      </c>
      <c r="B176" s="1943" t="s">
        <v>2058</v>
      </c>
      <c r="C176" s="1944">
        <v>3300</v>
      </c>
      <c r="D176" s="1945" t="s">
        <v>2062</v>
      </c>
      <c r="E176" s="905"/>
      <c r="F176" s="1929">
        <v>10.58</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931793.92999999993</v>
      </c>
    </row>
    <row r="179" spans="1:7" ht="12" customHeight="1" x14ac:dyDescent="0.2">
      <c r="A179" s="1790"/>
      <c r="B179" s="1804"/>
      <c r="C179" s="1805"/>
      <c r="D179" s="1806" t="s">
        <v>2015</v>
      </c>
      <c r="E179" s="1807"/>
      <c r="F179" s="1809">
        <f>'PCTC-OEPP 27-28'!F77-F178</f>
        <v>4769232.07</v>
      </c>
    </row>
    <row r="180" spans="1:7" ht="12" customHeight="1" x14ac:dyDescent="0.2">
      <c r="A180" s="1790"/>
      <c r="B180" s="1804"/>
      <c r="C180" s="1805"/>
      <c r="D180" s="1806" t="s">
        <v>1924</v>
      </c>
      <c r="E180" s="1807"/>
      <c r="F180" s="1809">
        <f>'Cap Outlay Deprec 26'!I18</f>
        <v>204472</v>
      </c>
    </row>
    <row r="181" spans="1:7" ht="12" customHeight="1" x14ac:dyDescent="0.2">
      <c r="A181" s="1790"/>
      <c r="B181" s="1804"/>
      <c r="C181" s="1805"/>
      <c r="D181" s="1806" t="s">
        <v>2016</v>
      </c>
      <c r="E181" s="1807"/>
      <c r="F181" s="1809">
        <f>F179+F180</f>
        <v>4973704.07</v>
      </c>
    </row>
    <row r="182" spans="1:7" ht="12" customHeight="1" x14ac:dyDescent="0.2">
      <c r="A182" s="1790"/>
      <c r="B182" s="1810"/>
      <c r="C182" s="1805"/>
      <c r="D182" s="1806" t="str">
        <f>D78</f>
        <v>9 Month ADA from District Average Daily Attendance/Prior General State Aid Inquiry 2017-2018</v>
      </c>
      <c r="E182" s="1807"/>
      <c r="F182" s="1811">
        <f>'PCTC-OEPP 27-28'!F78</f>
        <v>470.35</v>
      </c>
      <c r="G182" s="929"/>
    </row>
    <row r="183" spans="1:7" ht="12" customHeight="1" thickBot="1" x14ac:dyDescent="0.25">
      <c r="A183" s="1790"/>
      <c r="B183" s="1810"/>
      <c r="C183" s="1805"/>
      <c r="D183" s="1806" t="s">
        <v>2017</v>
      </c>
      <c r="E183" s="1807" t="s">
        <v>1626</v>
      </c>
      <c r="F183" s="1812">
        <f>F181/F182</f>
        <v>10574.474476453704</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4" t="s">
        <v>1925</v>
      </c>
      <c r="B4" s="2285"/>
      <c r="C4" s="2285"/>
      <c r="D4" s="2285"/>
      <c r="E4" s="2285"/>
      <c r="F4" s="2285"/>
      <c r="G4" s="2286"/>
    </row>
    <row r="5" spans="1:7" x14ac:dyDescent="0.25">
      <c r="A5" s="2287"/>
      <c r="B5" s="2288"/>
      <c r="C5" s="2288"/>
      <c r="D5" s="2288"/>
      <c r="E5" s="2288"/>
      <c r="F5" s="2288"/>
      <c r="G5" s="2289"/>
    </row>
    <row r="6" spans="1:7" ht="18.75" x14ac:dyDescent="0.25">
      <c r="A6" s="1554" t="s">
        <v>1926</v>
      </c>
      <c r="B6" s="1555"/>
      <c r="C6" s="1555"/>
      <c r="D6" s="1555"/>
      <c r="E6" s="1555"/>
      <c r="F6" s="1555"/>
      <c r="G6" s="1556"/>
    </row>
    <row r="7" spans="1:7" ht="30.75" customHeight="1" x14ac:dyDescent="0.25">
      <c r="A7" s="2290" t="s">
        <v>2075</v>
      </c>
      <c r="B7" s="2291"/>
      <c r="C7" s="2291"/>
      <c r="D7" s="2291"/>
      <c r="E7" s="2291"/>
      <c r="F7" s="2291"/>
      <c r="G7" s="2292"/>
    </row>
    <row r="8" spans="1:7" ht="15.75" customHeight="1" x14ac:dyDescent="0.25">
      <c r="A8" s="2293" t="s">
        <v>2024</v>
      </c>
      <c r="B8" s="2294"/>
      <c r="C8" s="2294"/>
      <c r="D8" s="2294"/>
      <c r="E8" s="2294"/>
      <c r="F8" s="2294"/>
      <c r="G8" s="2295"/>
    </row>
    <row r="9" spans="1:7" ht="35.25" customHeight="1" x14ac:dyDescent="0.25">
      <c r="A9" s="2290" t="s">
        <v>2023</v>
      </c>
      <c r="B9" s="2291"/>
      <c r="C9" s="2291"/>
      <c r="D9" s="2291"/>
      <c r="E9" s="2291"/>
      <c r="F9" s="2291"/>
      <c r="G9" s="2292"/>
    </row>
    <row r="10" spans="1:7" ht="15" customHeight="1" x14ac:dyDescent="0.25">
      <c r="A10" s="1557" t="s">
        <v>1927</v>
      </c>
      <c r="B10" s="1558"/>
      <c r="C10" s="1558"/>
      <c r="D10" s="1558"/>
      <c r="E10" s="1558"/>
      <c r="F10" s="1558"/>
      <c r="G10" s="1559"/>
    </row>
    <row r="11" spans="1:7" ht="17.25" customHeight="1" x14ac:dyDescent="0.25">
      <c r="A11" s="2290" t="s">
        <v>1941</v>
      </c>
      <c r="B11" s="2291"/>
      <c r="C11" s="2291"/>
      <c r="D11" s="2291"/>
      <c r="E11" s="2291"/>
      <c r="F11" s="2291"/>
      <c r="G11" s="2292"/>
    </row>
    <row r="12" spans="1:7" ht="15" customHeight="1" x14ac:dyDescent="0.25">
      <c r="A12" s="1557" t="s">
        <v>1932</v>
      </c>
      <c r="B12" s="1558"/>
      <c r="C12" s="1558"/>
      <c r="D12" s="1558"/>
      <c r="E12" s="1558"/>
      <c r="F12" s="1558"/>
      <c r="G12" s="1559"/>
    </row>
    <row r="13" spans="1:7" ht="32.25" customHeight="1" x14ac:dyDescent="0.25">
      <c r="A13" s="2281" t="s">
        <v>1933</v>
      </c>
      <c r="B13" s="2282"/>
      <c r="C13" s="2282"/>
      <c r="D13" s="2282"/>
      <c r="E13" s="2282"/>
      <c r="F13" s="2282"/>
      <c r="G13" s="2283"/>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4" t="s">
        <v>2118</v>
      </c>
      <c r="B17" s="1866"/>
      <c r="C17" s="1676"/>
      <c r="D17" s="1865"/>
      <c r="E17" s="1560">
        <f t="shared" ref="E17:E141" si="1">IF(D17&lt;=25000,D17,IF(D17&gt;25000,25000,0))</f>
        <v>0</v>
      </c>
      <c r="F17" s="1813">
        <f t="shared" si="0"/>
        <v>0</v>
      </c>
      <c r="G17" s="1814">
        <f>IF(F17=0,0,D17-F17)</f>
        <v>0</v>
      </c>
      <c r="H17" s="1667"/>
    </row>
    <row r="18" spans="1:8" hidden="1"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hidden="1" x14ac:dyDescent="0.25">
      <c r="A19" s="1673"/>
      <c r="B19" s="1867"/>
      <c r="C19" s="1676"/>
      <c r="D19" s="1865"/>
      <c r="E19" s="1560">
        <f t="shared" si="2"/>
        <v>0</v>
      </c>
      <c r="F19" s="1813">
        <f t="shared" si="3"/>
        <v>0</v>
      </c>
      <c r="G19" s="1814">
        <f t="shared" si="4"/>
        <v>0</v>
      </c>
    </row>
    <row r="20" spans="1:8" hidden="1" x14ac:dyDescent="0.25">
      <c r="A20" s="1673"/>
      <c r="B20" s="1866"/>
      <c r="C20" s="1676"/>
      <c r="D20" s="1865"/>
      <c r="E20" s="1560">
        <f t="shared" si="2"/>
        <v>0</v>
      </c>
      <c r="F20" s="1813">
        <f t="shared" si="3"/>
        <v>0</v>
      </c>
      <c r="G20" s="1814">
        <f t="shared" si="4"/>
        <v>0</v>
      </c>
    </row>
    <row r="21" spans="1:8" hidden="1" x14ac:dyDescent="0.25">
      <c r="A21" s="1673"/>
      <c r="B21" s="1866"/>
      <c r="C21" s="1676"/>
      <c r="D21" s="1865"/>
      <c r="E21" s="1560">
        <f t="shared" si="2"/>
        <v>0</v>
      </c>
      <c r="F21" s="1813">
        <f t="shared" si="3"/>
        <v>0</v>
      </c>
      <c r="G21" s="1814">
        <f t="shared" si="4"/>
        <v>0</v>
      </c>
    </row>
    <row r="22" spans="1:8" hidden="1" x14ac:dyDescent="0.25">
      <c r="A22" s="1673"/>
      <c r="B22" s="1866"/>
      <c r="C22" s="1676"/>
      <c r="D22" s="1865"/>
      <c r="E22" s="1560">
        <f t="shared" si="2"/>
        <v>0</v>
      </c>
      <c r="F22" s="1813">
        <f t="shared" si="3"/>
        <v>0</v>
      </c>
      <c r="G22" s="1814">
        <f t="shared" si="4"/>
        <v>0</v>
      </c>
    </row>
    <row r="23" spans="1:8" hidden="1" x14ac:dyDescent="0.25">
      <c r="A23" s="1673"/>
      <c r="B23" s="1866"/>
      <c r="C23" s="1676"/>
      <c r="D23" s="1865"/>
      <c r="E23" s="1560">
        <f t="shared" si="2"/>
        <v>0</v>
      </c>
      <c r="F23" s="1813">
        <f t="shared" si="3"/>
        <v>0</v>
      </c>
      <c r="G23" s="1814">
        <f t="shared" si="4"/>
        <v>0</v>
      </c>
    </row>
    <row r="24" spans="1:8" hidden="1" x14ac:dyDescent="0.25">
      <c r="A24" s="1673"/>
      <c r="B24" s="1867"/>
      <c r="C24" s="1676"/>
      <c r="D24" s="1865"/>
      <c r="E24" s="1560">
        <f t="shared" si="2"/>
        <v>0</v>
      </c>
      <c r="F24" s="1813">
        <f t="shared" si="3"/>
        <v>0</v>
      </c>
      <c r="G24" s="1814">
        <f t="shared" si="4"/>
        <v>0</v>
      </c>
    </row>
    <row r="25" spans="1:8" hidden="1" x14ac:dyDescent="0.25">
      <c r="A25" s="1673"/>
      <c r="B25" s="1866"/>
      <c r="C25" s="1676"/>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x14ac:dyDescent="0.25">
      <c r="A128" s="1673"/>
      <c r="B128" s="1687"/>
      <c r="C128" s="1674"/>
      <c r="D128" s="1865"/>
      <c r="E128" s="1560">
        <f t="shared" si="23"/>
        <v>0</v>
      </c>
      <c r="F128" s="1813">
        <f t="shared" si="24"/>
        <v>0</v>
      </c>
      <c r="G128" s="1814">
        <f t="shared" si="25"/>
        <v>0</v>
      </c>
    </row>
    <row r="129" spans="1:7" x14ac:dyDescent="0.25">
      <c r="A129" s="1673"/>
      <c r="B129" s="1687"/>
      <c r="C129" s="1674"/>
      <c r="D129" s="1865"/>
      <c r="E129" s="1560">
        <f t="shared" si="23"/>
        <v>0</v>
      </c>
      <c r="F129" s="1813">
        <f t="shared" si="24"/>
        <v>0</v>
      </c>
      <c r="G129" s="1814">
        <f t="shared" si="25"/>
        <v>0</v>
      </c>
    </row>
    <row r="130" spans="1:7" x14ac:dyDescent="0.25">
      <c r="A130" s="1673"/>
      <c r="B130" s="1687"/>
      <c r="C130" s="1674"/>
      <c r="D130" s="1865"/>
      <c r="E130" s="1560">
        <f t="shared" si="23"/>
        <v>0</v>
      </c>
      <c r="F130" s="1813">
        <f t="shared" si="24"/>
        <v>0</v>
      </c>
      <c r="G130" s="1814">
        <f t="shared" si="25"/>
        <v>0</v>
      </c>
    </row>
    <row r="131" spans="1:7" x14ac:dyDescent="0.25">
      <c r="A131" s="1673"/>
      <c r="B131" s="1858"/>
      <c r="C131" s="1674"/>
      <c r="D131" s="1865"/>
      <c r="E131" s="1560">
        <f t="shared" si="23"/>
        <v>0</v>
      </c>
      <c r="F131" s="1813">
        <f t="shared" si="24"/>
        <v>0</v>
      </c>
      <c r="G131" s="1814">
        <f t="shared" si="25"/>
        <v>0</v>
      </c>
    </row>
    <row r="132" spans="1:7" x14ac:dyDescent="0.25">
      <c r="A132" s="1673"/>
      <c r="B132" s="1858"/>
      <c r="C132" s="1674"/>
      <c r="D132" s="1865"/>
      <c r="E132" s="1560">
        <f t="shared" si="23"/>
        <v>0</v>
      </c>
      <c r="F132" s="1813">
        <f t="shared" si="24"/>
        <v>0</v>
      </c>
      <c r="G132" s="1814">
        <f t="shared" si="25"/>
        <v>0</v>
      </c>
    </row>
    <row r="133" spans="1:7" x14ac:dyDescent="0.25">
      <c r="A133" s="1673"/>
      <c r="B133" s="1687"/>
      <c r="C133" s="1674"/>
      <c r="D133" s="1865"/>
      <c r="E133" s="1560">
        <f t="shared" si="23"/>
        <v>0</v>
      </c>
      <c r="F133" s="1813">
        <f t="shared" si="24"/>
        <v>0</v>
      </c>
      <c r="G133" s="1814">
        <f t="shared" si="25"/>
        <v>0</v>
      </c>
    </row>
    <row r="134" spans="1:7" x14ac:dyDescent="0.25">
      <c r="A134" s="1673"/>
      <c r="B134" s="1687"/>
      <c r="C134" s="1674"/>
      <c r="D134" s="1865"/>
      <c r="E134" s="1560">
        <f t="shared" si="23"/>
        <v>0</v>
      </c>
      <c r="F134" s="1813">
        <f t="shared" si="24"/>
        <v>0</v>
      </c>
      <c r="G134" s="1814">
        <f t="shared" si="25"/>
        <v>0</v>
      </c>
    </row>
    <row r="135" spans="1:7"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6" t="s">
        <v>1778</v>
      </c>
      <c r="B5" s="2297"/>
      <c r="C5" s="2297"/>
      <c r="D5" s="2297"/>
      <c r="E5" s="2297"/>
      <c r="F5" s="2297"/>
      <c r="G5" s="2298"/>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95319.6</v>
      </c>
      <c r="F10" s="973"/>
      <c r="G10" s="974"/>
      <c r="H10" s="162"/>
      <c r="I10" s="162"/>
    </row>
    <row r="11" spans="1:9" s="667" customFormat="1" ht="22.5" customHeight="1" x14ac:dyDescent="0.2">
      <c r="A11" s="2301" t="s">
        <v>1945</v>
      </c>
      <c r="B11" s="2302"/>
      <c r="C11" s="2302"/>
      <c r="D11" s="2303"/>
      <c r="E11" s="976">
        <v>23776.11</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3346000</v>
      </c>
      <c r="F19" s="1820"/>
      <c r="G19" s="1822">
        <f>'Expenditures 15-22'!K33-SUM('Expenditures 15-22'!G33,'Expenditures 15-22'!I33)+'Expenditures 15-22'!D229</f>
        <v>3346000</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82728</v>
      </c>
      <c r="F21" s="1823"/>
      <c r="G21" s="1826">
        <f>'Expenditures 15-22'!K42-SUM('Expenditures 15-22'!G42,'Expenditures 15-22'!I42)+'Expenditures 15-22'!K120-SUM('Expenditures 15-22'!G120,'Expenditures 15-22'!I120)+'Expenditures 15-22'!K180-SUM('Expenditures 15-22'!G180,'Expenditures 15-22'!I180)+'Expenditures 15-22'!D238</f>
        <v>82728</v>
      </c>
      <c r="H21" s="986"/>
      <c r="I21" s="162"/>
    </row>
    <row r="22" spans="1:9" s="667" customFormat="1" ht="12" customHeight="1" x14ac:dyDescent="0.2">
      <c r="A22" s="993" t="s">
        <v>585</v>
      </c>
      <c r="B22" s="994"/>
      <c r="C22" s="992">
        <v>2200</v>
      </c>
      <c r="D22" s="1823"/>
      <c r="E22" s="1825">
        <f>'Expenditures 15-22'!K47-SUM('Expenditures 15-22'!G47,'Expenditures 15-22'!I47)+'Expenditures 15-22'!D243</f>
        <v>130489</v>
      </c>
      <c r="F22" s="1823"/>
      <c r="G22" s="1826">
        <f>'Expenditures 15-22'!K47-SUM('Expenditures 15-22'!G47,'Expenditures 15-22'!I47)+'Expenditures 15-22'!D243</f>
        <v>130489</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460568</v>
      </c>
      <c r="F23" s="1823"/>
      <c r="G23" s="1825">
        <f>'Expenditures 15-22'!K53-SUM('Expenditures 15-22'!G53,'Expenditures 15-22'!I53)+'Expenditures 15-22'!D257+'Expenditures 15-22'!K330-SUM('Expenditures 15-22'!G330,'Expenditures 15-22'!I330)</f>
        <v>460568</v>
      </c>
      <c r="H23" s="986"/>
      <c r="I23" s="162"/>
    </row>
    <row r="24" spans="1:9" s="667" customFormat="1" ht="12" customHeight="1" x14ac:dyDescent="0.2">
      <c r="A24" s="993" t="s">
        <v>587</v>
      </c>
      <c r="B24" s="994"/>
      <c r="C24" s="992">
        <v>2400</v>
      </c>
      <c r="D24" s="1823"/>
      <c r="E24" s="1825">
        <f>'Expenditures 15-22'!K57-SUM('Expenditures 15-22'!G57,'Expenditures 15-22'!I57)+'Expenditures 15-22'!D261</f>
        <v>320494</v>
      </c>
      <c r="F24" s="1823"/>
      <c r="G24" s="1826">
        <f>'Expenditures 15-22'!K57-SUM('Expenditures 15-22'!G57,'Expenditures 15-22'!I57)+'Expenditures 15-22'!D261</f>
        <v>320494</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65840</v>
      </c>
      <c r="E27" s="1825">
        <f>E8</f>
        <v>0</v>
      </c>
      <c r="F27" s="1825">
        <f>'Expenditures 15-22'!K60-SUM('Expenditures 15-22'!G60,'Expenditures 15-22'!I60)+'Expenditures 15-22'!D264-E8</f>
        <v>65840</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729695</v>
      </c>
      <c r="F28" s="1827">
        <f>'Expenditures 15-22'!K61-SUM('Expenditures 15-22'!G61,'Expenditures 15-22'!I61)+'Expenditures 15-22'!K124-SUM('Expenditures 15-22'!G124,'Expenditures 15-22'!I124)+'Expenditures 15-22'!D266-E9</f>
        <v>729695</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409925</v>
      </c>
      <c r="F29" s="1823"/>
      <c r="G29" s="1826">
        <f>'Expenditures 15-22'!K62-SUM('Expenditures 15-22'!G62,'Expenditures 15-22'!I62)+'Expenditures 15-22'!K125-SUM('Expenditures 15-22'!G125,'Expenditures 15-22'!I125)+'Expenditures 15-22'!K182-SUM('Expenditures 15-22'!G182,'Expenditures 15-22'!I182)+'Expenditures 15-22'!D267</f>
        <v>409925</v>
      </c>
      <c r="H29" s="984"/>
    </row>
    <row r="30" spans="1:9" ht="12" customHeight="1" x14ac:dyDescent="0.2">
      <c r="A30" s="993" t="s">
        <v>102</v>
      </c>
      <c r="B30" s="996"/>
      <c r="C30" s="992">
        <v>2560</v>
      </c>
      <c r="D30" s="1823"/>
      <c r="E30" s="1825">
        <f>'Expenditures 15-22'!K63-SUM('Expenditures 15-22'!G63,'Expenditures 15-22'!I63)+'Expenditures 15-22'!D268-E10</f>
        <v>112838.39999999999</v>
      </c>
      <c r="F30" s="1823"/>
      <c r="G30" s="1825">
        <f>'Expenditures 15-22'!K63-SUM('Expenditures 15-22'!G63,'Expenditures 15-22'!I63)+'Expenditures 15-22'!D268-E10</f>
        <v>112838.39999999999</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1215</v>
      </c>
      <c r="F38" s="1823"/>
      <c r="G38" s="1825">
        <f>'Expenditures 15-22'!K73-SUM('Expenditures 15-22'!G73,'Expenditures 15-22'!I73)+'Expenditures 15-22'!K128-SUM('Expenditures 15-22'!G128,'Expenditures 15-22'!I128)+'Expenditures 15-22'!K183-SUM('Expenditures 15-22'!G183,'Expenditures 15-22'!I183)+'Expenditures 15-22'!D278</f>
        <v>1215</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7948</v>
      </c>
      <c r="F39" s="1823"/>
      <c r="G39" s="1825">
        <f>'Expenditures 15-22'!K75-SUM('Expenditures 15-22'!G75,'Expenditures 15-22'!I75)+'Expenditures 15-22'!K130-SUM('Expenditures 15-22'!G130,'Expenditures 15-22'!I130)+'Expenditures 15-22'!K185-SUM('Expenditures 15-22'!G185,'Expenditures 15-22'!I185)+'Expenditures 15-22'!D280</f>
        <v>7948</v>
      </c>
    </row>
    <row r="40" spans="1:7" ht="12" customHeight="1" x14ac:dyDescent="0.2">
      <c r="A40" s="989" t="s">
        <v>1930</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65840</v>
      </c>
      <c r="E41" s="1827">
        <f>SUM(E19:E40)</f>
        <v>5601900.4000000004</v>
      </c>
      <c r="F41" s="1827">
        <f>SUM(F19:F39)</f>
        <v>795535</v>
      </c>
      <c r="G41" s="1827">
        <f>SUM(G19:G40)</f>
        <v>4872205.4000000004</v>
      </c>
    </row>
    <row r="42" spans="1:7" x14ac:dyDescent="0.2">
      <c r="A42" s="986"/>
      <c r="B42" s="162"/>
      <c r="C42" s="1000"/>
      <c r="D42" s="2299" t="s">
        <v>543</v>
      </c>
      <c r="E42" s="2300"/>
      <c r="F42" s="1001" t="s">
        <v>544</v>
      </c>
      <c r="G42" s="1002"/>
    </row>
    <row r="43" spans="1:7" ht="12" customHeight="1" x14ac:dyDescent="0.2">
      <c r="A43" s="986"/>
      <c r="B43" s="162"/>
      <c r="C43" s="1000"/>
      <c r="D43" s="1828" t="s">
        <v>493</v>
      </c>
      <c r="E43" s="1829">
        <f>D41</f>
        <v>65840</v>
      </c>
      <c r="F43" s="1828" t="s">
        <v>495</v>
      </c>
      <c r="G43" s="1829">
        <f>F41</f>
        <v>795535</v>
      </c>
    </row>
    <row r="44" spans="1:7" ht="12" customHeight="1" x14ac:dyDescent="0.2">
      <c r="A44" s="986"/>
      <c r="B44" s="162"/>
      <c r="C44" s="1000"/>
      <c r="D44" s="1828" t="s">
        <v>494</v>
      </c>
      <c r="E44" s="1829">
        <f>E41</f>
        <v>5601900.4000000004</v>
      </c>
      <c r="F44" s="1828" t="s">
        <v>494</v>
      </c>
      <c r="G44" s="1829">
        <f>G41</f>
        <v>4872205.4000000004</v>
      </c>
    </row>
    <row r="45" spans="1:7" ht="12" customHeight="1" x14ac:dyDescent="0.2">
      <c r="A45" s="986"/>
      <c r="B45" s="162"/>
      <c r="C45" s="162"/>
      <c r="D45" s="1830" t="s">
        <v>1063</v>
      </c>
      <c r="E45" s="1831">
        <f>(E43/E44)</f>
        <v>1.1753154340266385E-2</v>
      </c>
      <c r="F45" s="1830" t="s">
        <v>1063</v>
      </c>
      <c r="G45" s="1831">
        <f>(G43/G44)</f>
        <v>0.16328026728922387</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07" t="s">
        <v>1446</v>
      </c>
      <c r="B1" s="2307"/>
      <c r="C1" s="2307"/>
      <c r="D1" s="2307"/>
      <c r="E1" s="2307"/>
      <c r="F1" s="2307"/>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08" t="s">
        <v>1627</v>
      </c>
      <c r="B5" s="2309"/>
      <c r="C5" s="2310"/>
      <c r="D5" s="2310"/>
      <c r="E5" s="2310"/>
      <c r="F5" s="2310"/>
    </row>
    <row r="6" spans="1:10" ht="12" customHeight="1" x14ac:dyDescent="0.25">
      <c r="A6" s="1873"/>
      <c r="B6" s="1874"/>
      <c r="C6" s="2311" t="str">
        <f>COVER!A17</f>
        <v>Mt. Pulaski CUSD 23</v>
      </c>
      <c r="D6" s="2311"/>
      <c r="E6" s="2311"/>
      <c r="F6" s="1875"/>
    </row>
    <row r="7" spans="1:10" ht="11.25" customHeight="1" thickBot="1" x14ac:dyDescent="0.3">
      <c r="A7" s="1873"/>
      <c r="B7" s="1874"/>
      <c r="C7" s="2312">
        <f>COVER!A13</f>
        <v>17054023026</v>
      </c>
      <c r="D7" s="2312"/>
      <c r="E7" s="2312"/>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t="s">
        <v>2086</v>
      </c>
      <c r="D25" s="1888" t="s">
        <v>2086</v>
      </c>
      <c r="E25" s="1891"/>
      <c r="F25" s="1890" t="s">
        <v>2097</v>
      </c>
      <c r="H25" s="1901">
        <f t="shared" si="0"/>
        <v>5</v>
      </c>
      <c r="I25" s="1901">
        <f t="shared" si="1"/>
        <v>5</v>
      </c>
      <c r="J25" s="1901">
        <f t="shared" si="2"/>
        <v>0</v>
      </c>
    </row>
    <row r="26" spans="1:12" ht="12" customHeight="1" x14ac:dyDescent="0.2">
      <c r="A26" s="1886" t="s">
        <v>1615</v>
      </c>
      <c r="B26" s="1887"/>
      <c r="C26" s="1888" t="s">
        <v>2086</v>
      </c>
      <c r="D26" s="1888" t="s">
        <v>2086</v>
      </c>
      <c r="E26" s="1891"/>
      <c r="F26" s="1890" t="s">
        <v>2098</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t="s">
        <v>2086</v>
      </c>
      <c r="D31" s="1888" t="s">
        <v>2086</v>
      </c>
      <c r="E31" s="1891"/>
      <c r="F31" s="1890" t="s">
        <v>2099</v>
      </c>
      <c r="H31" s="1901">
        <f t="shared" si="0"/>
        <v>5</v>
      </c>
      <c r="I31" s="1901">
        <f t="shared" si="1"/>
        <v>5</v>
      </c>
      <c r="J31" s="1901">
        <f t="shared" si="2"/>
        <v>0</v>
      </c>
      <c r="L31" s="1892"/>
    </row>
    <row r="32" spans="1:12" ht="12" customHeight="1" x14ac:dyDescent="0.2">
      <c r="A32" s="1886" t="s">
        <v>1621</v>
      </c>
      <c r="B32" s="1887"/>
      <c r="C32" s="1888" t="s">
        <v>2086</v>
      </c>
      <c r="D32" s="1888" t="s">
        <v>2086</v>
      </c>
      <c r="E32" s="1891"/>
      <c r="F32" s="1890" t="s">
        <v>2100</v>
      </c>
      <c r="H32" s="1901">
        <f t="shared" si="0"/>
        <v>5</v>
      </c>
      <c r="I32" s="1901">
        <f t="shared" si="1"/>
        <v>5</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20</v>
      </c>
      <c r="I34" s="1901">
        <f>SUM(I11:I32)</f>
        <v>20</v>
      </c>
      <c r="J34" s="1901">
        <f>SUM(J11:J32)</f>
        <v>0</v>
      </c>
      <c r="K34" s="1901">
        <f>SUM(H34:J34)</f>
        <v>40</v>
      </c>
    </row>
    <row r="35" spans="1:11" ht="12" customHeight="1" x14ac:dyDescent="0.2">
      <c r="A35" s="1894" t="s">
        <v>1459</v>
      </c>
      <c r="B35" s="1895"/>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96"/>
      <c r="B39" s="1896"/>
      <c r="C39" s="1896"/>
      <c r="D39" s="1896"/>
      <c r="E39" s="1896"/>
      <c r="F39" s="1896"/>
    </row>
    <row r="40" spans="1:11" s="1893" customFormat="1" ht="12" customHeight="1" x14ac:dyDescent="0.25">
      <c r="A40" s="1897" t="s">
        <v>1458</v>
      </c>
      <c r="B40" s="1898"/>
      <c r="C40" s="2321"/>
      <c r="D40" s="2321"/>
      <c r="E40" s="2321"/>
      <c r="F40" s="2322"/>
      <c r="H40" s="1902"/>
      <c r="I40" s="1902"/>
      <c r="J40" s="1902"/>
      <c r="K40" s="1902"/>
    </row>
    <row r="41" spans="1:11" s="1893" customFormat="1" ht="12" customHeight="1" x14ac:dyDescent="0.25">
      <c r="A41" s="2323"/>
      <c r="B41" s="2324"/>
      <c r="C41" s="2324"/>
      <c r="D41" s="2324"/>
      <c r="E41" s="2324"/>
      <c r="F41" s="2325"/>
      <c r="H41" s="1902"/>
      <c r="I41" s="1902"/>
      <c r="J41" s="1902"/>
      <c r="K41" s="1902"/>
    </row>
    <row r="42" spans="1:11" s="1893" customFormat="1" ht="12" customHeight="1" x14ac:dyDescent="0.25">
      <c r="A42" s="2323"/>
      <c r="B42" s="2324"/>
      <c r="C42" s="2324"/>
      <c r="D42" s="2324"/>
      <c r="E42" s="2324"/>
      <c r="F42" s="2325"/>
      <c r="H42" s="1902"/>
      <c r="I42" s="1902"/>
      <c r="J42" s="1902"/>
      <c r="K42" s="1902"/>
    </row>
    <row r="43" spans="1:11" s="1893" customFormat="1" ht="15" x14ac:dyDescent="0.25">
      <c r="A43" s="2315"/>
      <c r="B43" s="2316"/>
      <c r="C43" s="2316"/>
      <c r="D43" s="2316"/>
      <c r="E43" s="2316"/>
      <c r="F43" s="2317"/>
      <c r="H43" s="1902"/>
      <c r="I43" s="1902"/>
      <c r="J43" s="1902"/>
      <c r="K43" s="1902"/>
    </row>
    <row r="44" spans="1:11" s="1893" customFormat="1" ht="12" hidden="1" customHeight="1" x14ac:dyDescent="0.25">
      <c r="A44" s="2315"/>
      <c r="B44" s="2316"/>
      <c r="C44" s="2316"/>
      <c r="D44" s="2316"/>
      <c r="E44" s="2316"/>
      <c r="F44" s="2317"/>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1" t="str">
        <f>COVER!A17</f>
        <v>Mt. Pulaski CUSD 23</v>
      </c>
      <c r="J6" s="2332"/>
      <c r="Q6" s="1684"/>
    </row>
    <row r="7" spans="1:17" x14ac:dyDescent="0.2">
      <c r="A7" s="2333" t="s">
        <v>924</v>
      </c>
      <c r="B7" s="2334"/>
      <c r="C7" s="2334"/>
      <c r="D7" s="2334"/>
      <c r="E7" s="2335"/>
      <c r="F7" s="1016"/>
      <c r="G7" s="1008"/>
      <c r="H7" s="1015" t="s">
        <v>390</v>
      </c>
      <c r="I7" s="2336">
        <f>COVER!A13</f>
        <v>17054023026</v>
      </c>
      <c r="J7" s="2336"/>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7" t="s">
        <v>502</v>
      </c>
      <c r="B11" s="2338"/>
      <c r="C11" s="2339"/>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187050</v>
      </c>
      <c r="F12" s="1038"/>
      <c r="G12" s="1832">
        <f t="shared" ref="G12:G18" si="0">SUM(E12:F12)</f>
        <v>187050</v>
      </c>
      <c r="H12" s="1039">
        <v>206124</v>
      </c>
      <c r="I12" s="1038"/>
      <c r="J12" s="1832">
        <f t="shared" ref="J12:J18" si="1">SUM(H12:I12)</f>
        <v>206124</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0" t="s">
        <v>7</v>
      </c>
      <c r="C18" s="2341"/>
      <c r="D18" s="2342"/>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187050</v>
      </c>
      <c r="F19" s="1834">
        <f t="shared" si="2"/>
        <v>0</v>
      </c>
      <c r="G19" s="1834">
        <f t="shared" si="2"/>
        <v>187050</v>
      </c>
      <c r="H19" s="1834">
        <f t="shared" si="2"/>
        <v>206124</v>
      </c>
      <c r="I19" s="1834">
        <f t="shared" si="2"/>
        <v>0</v>
      </c>
      <c r="J19" s="1834">
        <f t="shared" si="2"/>
        <v>206124</v>
      </c>
    </row>
    <row r="20" spans="1:10" ht="13.5" thickTop="1" x14ac:dyDescent="0.2">
      <c r="A20" s="1034">
        <v>9</v>
      </c>
      <c r="B20" s="2343" t="s">
        <v>1703</v>
      </c>
      <c r="C20" s="2343"/>
      <c r="D20" s="2344"/>
      <c r="E20" s="1045"/>
      <c r="F20" s="1045"/>
      <c r="G20" s="1045"/>
      <c r="H20" s="1045"/>
      <c r="I20" s="1045"/>
      <c r="J20" s="1835">
        <f>IF(AND(G19&gt;0,J19&gt;0),(((J19-G19)/G19)),"Enter Budget Data")</f>
        <v>0.10197273456295108</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49"/>
      <c r="D26" s="2349"/>
      <c r="E26" s="1049"/>
      <c r="F26" s="2348"/>
      <c r="G26" s="2348"/>
    </row>
    <row r="27" spans="1:10" x14ac:dyDescent="0.2">
      <c r="B27" s="1046"/>
      <c r="C27" s="1050" t="s">
        <v>1093</v>
      </c>
      <c r="D27" s="1051"/>
      <c r="E27" s="1052"/>
      <c r="F27" s="2345" t="s">
        <v>1589</v>
      </c>
      <c r="G27" s="2345"/>
    </row>
    <row r="28" spans="1:10" ht="28.5" customHeight="1" x14ac:dyDescent="0.2">
      <c r="B28" s="1046"/>
      <c r="C28" s="2347"/>
      <c r="D28" s="2347"/>
      <c r="E28" s="1053"/>
      <c r="F28" s="2347"/>
      <c r="G28" s="2347"/>
    </row>
    <row r="29" spans="1:10" x14ac:dyDescent="0.2">
      <c r="B29" s="1046"/>
      <c r="C29" s="1054" t="s">
        <v>1642</v>
      </c>
      <c r="E29" s="1055"/>
      <c r="F29" s="2346" t="s">
        <v>1590</v>
      </c>
      <c r="G29" s="2346"/>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1"/>
    </row>
    <row r="36" spans="1:10" ht="13.5" customHeight="1" x14ac:dyDescent="0.2">
      <c r="B36" s="1060"/>
      <c r="C36" s="2330" t="s">
        <v>1944</v>
      </c>
      <c r="D36" s="2329"/>
      <c r="E36" s="2329"/>
      <c r="F36" s="2329"/>
      <c r="G36" s="2329"/>
      <c r="H36" s="2329"/>
      <c r="I36" s="2329"/>
      <c r="J36" s="1062"/>
    </row>
    <row r="37" spans="1:10" ht="22.5" customHeight="1" x14ac:dyDescent="0.2">
      <c r="C37" s="2329"/>
      <c r="D37" s="2329"/>
      <c r="E37" s="2329"/>
      <c r="F37" s="2329"/>
      <c r="G37" s="2329"/>
      <c r="H37" s="2329"/>
      <c r="I37" s="2329"/>
      <c r="J37" s="1062"/>
    </row>
    <row r="38" spans="1:10" ht="7.5" customHeight="1" x14ac:dyDescent="0.2">
      <c r="C38" s="1061"/>
      <c r="D38" s="1063"/>
      <c r="E38" s="1064"/>
      <c r="F38" s="1065"/>
      <c r="G38" s="1064"/>
    </row>
    <row r="39" spans="1:10" ht="13.5" customHeight="1" x14ac:dyDescent="0.2">
      <c r="B39" s="1060" t="s">
        <v>2086</v>
      </c>
      <c r="C39" s="2326" t="s">
        <v>937</v>
      </c>
      <c r="D39" s="2327"/>
      <c r="E39" s="2327"/>
      <c r="F39" s="2327"/>
      <c r="G39" s="2327"/>
      <c r="H39" s="2327"/>
      <c r="I39" s="2327"/>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4" width="9.140625" style="329" customWidth="1"/>
    <col min="5" max="16384" width="9.140625" style="329"/>
  </cols>
  <sheetData>
    <row r="2" spans="1:2" x14ac:dyDescent="0.2">
      <c r="A2" s="389" t="s">
        <v>276</v>
      </c>
    </row>
    <row r="3" spans="1:2" x14ac:dyDescent="0.2">
      <c r="A3" s="329" t="s">
        <v>277</v>
      </c>
    </row>
    <row r="5" spans="1:2" x14ac:dyDescent="0.2">
      <c r="A5" s="1067">
        <v>1</v>
      </c>
      <c r="B5" s="329" t="s">
        <v>2119</v>
      </c>
    </row>
    <row r="6" spans="1:2" x14ac:dyDescent="0.2">
      <c r="A6" s="1067">
        <v>2</v>
      </c>
      <c r="B6" s="329" t="s">
        <v>2120</v>
      </c>
    </row>
    <row r="7" spans="1:2" x14ac:dyDescent="0.2">
      <c r="A7" s="1067">
        <v>3</v>
      </c>
      <c r="B7" s="329" t="s">
        <v>2121</v>
      </c>
    </row>
    <row r="8" spans="1:2" x14ac:dyDescent="0.2">
      <c r="A8" s="1067">
        <v>4</v>
      </c>
      <c r="B8" s="329" t="s">
        <v>2122</v>
      </c>
    </row>
    <row r="9" spans="1:2" x14ac:dyDescent="0.2">
      <c r="A9" s="1067">
        <v>5</v>
      </c>
      <c r="B9" s="329" t="s">
        <v>2123</v>
      </c>
    </row>
    <row r="10" spans="1:2" x14ac:dyDescent="0.2">
      <c r="A10" s="1067">
        <v>6</v>
      </c>
      <c r="B10" s="329" t="s">
        <v>2124</v>
      </c>
    </row>
    <row r="11" spans="1:2" x14ac:dyDescent="0.2">
      <c r="A11" s="1067">
        <v>7</v>
      </c>
      <c r="B11" s="329" t="s">
        <v>2125</v>
      </c>
    </row>
    <row r="12" spans="1:2" x14ac:dyDescent="0.2">
      <c r="A12" s="1068"/>
      <c r="B12" s="329" t="s">
        <v>2126</v>
      </c>
    </row>
    <row r="13" spans="1:2" x14ac:dyDescent="0.2">
      <c r="A13" s="1068"/>
      <c r="B13" s="329" t="s">
        <v>2127</v>
      </c>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Mt. Pulaski CUSD 23</v>
      </c>
    </row>
    <row r="65" spans="2:2" x14ac:dyDescent="0.2">
      <c r="B65" s="1069">
        <f>COVER!A13</f>
        <v>17054023026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0" t="s">
        <v>1784</v>
      </c>
      <c r="B18" s="235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3"/>
      <c r="H2" s="1073"/>
    </row>
    <row r="3" spans="1:8" ht="57" customHeight="1" x14ac:dyDescent="0.2">
      <c r="A3" s="2364" t="s">
        <v>1786</v>
      </c>
      <c r="B3" s="2365"/>
      <c r="C3" s="2365"/>
      <c r="D3" s="2365"/>
      <c r="E3" s="2365"/>
      <c r="F3" s="2366"/>
      <c r="G3" s="1073"/>
      <c r="H3" s="1073"/>
    </row>
    <row r="4" spans="1:8" ht="14.25" customHeight="1" x14ac:dyDescent="0.2">
      <c r="A4" s="2370" t="s">
        <v>2056</v>
      </c>
      <c r="B4" s="2371"/>
      <c r="C4" s="2371"/>
      <c r="D4" s="2371"/>
      <c r="E4" s="2371"/>
      <c r="F4" s="2372"/>
      <c r="G4" s="1073"/>
      <c r="H4" s="1073"/>
    </row>
    <row r="5" spans="1:8" ht="14.25" customHeight="1" x14ac:dyDescent="0.2">
      <c r="A5" s="2373" t="s">
        <v>2057</v>
      </c>
      <c r="B5" s="2374"/>
      <c r="C5" s="2374"/>
      <c r="D5" s="2374"/>
      <c r="E5" s="2374"/>
      <c r="F5" s="2375"/>
      <c r="G5" s="1073"/>
      <c r="H5" s="1073"/>
    </row>
    <row r="6" spans="1:8" s="1074" customFormat="1" ht="41.25" customHeight="1" x14ac:dyDescent="0.2">
      <c r="A6" s="2367" t="s">
        <v>1792</v>
      </c>
      <c r="B6" s="2368"/>
      <c r="C6" s="2368"/>
      <c r="D6" s="2368"/>
      <c r="E6" s="2368"/>
      <c r="F6" s="2369"/>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5237028</v>
      </c>
      <c r="C8" s="1836">
        <f>'Acct Summary 7-8'!D8</f>
        <v>771668</v>
      </c>
      <c r="D8" s="1836">
        <f>'Acct Summary 7-8'!F8</f>
        <v>422634</v>
      </c>
      <c r="E8" s="1836">
        <f>'Acct Summary 7-8'!I8</f>
        <v>57498</v>
      </c>
      <c r="F8" s="1836">
        <f>SUM(B8:E8)</f>
        <v>6488828</v>
      </c>
    </row>
    <row r="9" spans="1:8" s="1078" customFormat="1" ht="14.25" customHeight="1" thickBot="1" x14ac:dyDescent="0.25">
      <c r="A9" s="1077" t="s">
        <v>1436</v>
      </c>
      <c r="B9" s="1837">
        <f>'Acct Summary 7-8'!C17</f>
        <v>4531485</v>
      </c>
      <c r="C9" s="1837">
        <f>'Acct Summary 7-8'!D17</f>
        <v>875934</v>
      </c>
      <c r="D9" s="1837">
        <f>'Acct Summary 7-8'!F17</f>
        <v>407369</v>
      </c>
      <c r="E9" s="1836"/>
      <c r="F9" s="1836">
        <f>SUM(B9:E9)</f>
        <v>5814788</v>
      </c>
    </row>
    <row r="10" spans="1:8" s="1078" customFormat="1" ht="14.25" thickTop="1" thickBot="1" x14ac:dyDescent="0.25">
      <c r="A10" s="1079" t="s">
        <v>1437</v>
      </c>
      <c r="B10" s="1838">
        <f>(B8-B9)</f>
        <v>705543</v>
      </c>
      <c r="C10" s="1838">
        <f>(C8-C9)</f>
        <v>-104266</v>
      </c>
      <c r="D10" s="1838">
        <f>(D8-D9)</f>
        <v>15265</v>
      </c>
      <c r="E10" s="1837">
        <f>(E8-E9)</f>
        <v>57498</v>
      </c>
      <c r="F10" s="1839">
        <f>SUM(F8-F9)</f>
        <v>674040</v>
      </c>
    </row>
    <row r="11" spans="1:8" s="1078" customFormat="1" ht="14.25" thickTop="1" thickBot="1" x14ac:dyDescent="0.25">
      <c r="A11" s="1080" t="s">
        <v>1785</v>
      </c>
      <c r="B11" s="1840">
        <f>'Acct Summary 7-8'!C81</f>
        <v>2509583</v>
      </c>
      <c r="C11" s="1840">
        <f>'Acct Summary 7-8'!D81</f>
        <v>343467</v>
      </c>
      <c r="D11" s="1840">
        <f>'Acct Summary 7-8'!F81</f>
        <v>66102</v>
      </c>
      <c r="E11" s="1840">
        <f>'Acct Summary 7-8'!I81</f>
        <v>500031</v>
      </c>
      <c r="F11" s="1841">
        <f>SUM(B11:E11)</f>
        <v>3419183</v>
      </c>
    </row>
    <row r="12" spans="1:8" ht="16.5" customHeight="1" thickTop="1" x14ac:dyDescent="0.2">
      <c r="A12" s="1081"/>
      <c r="B12" s="1082"/>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3"/>
      <c r="B13" s="1084"/>
      <c r="C13" s="2355"/>
      <c r="D13" s="2356"/>
      <c r="E13" s="2356"/>
      <c r="F13" s="2357"/>
      <c r="H13" s="1073"/>
    </row>
    <row r="14" spans="1:8" ht="19.5" customHeight="1" x14ac:dyDescent="0.2">
      <c r="A14" s="1083"/>
      <c r="B14" s="1084"/>
      <c r="C14" s="2355"/>
      <c r="D14" s="2356"/>
      <c r="E14" s="2356"/>
      <c r="F14" s="2357"/>
      <c r="H14" s="1073"/>
    </row>
    <row r="15" spans="1:8" ht="17.25" customHeight="1" x14ac:dyDescent="0.2">
      <c r="A15" s="1083"/>
      <c r="B15" s="1084"/>
      <c r="C15" s="2358"/>
      <c r="D15" s="2359"/>
      <c r="E15" s="2359"/>
      <c r="F15" s="2360"/>
      <c r="H15" s="1073"/>
    </row>
    <row r="16" spans="1:8" s="310" customFormat="1" ht="51.75" hidden="1" customHeight="1" x14ac:dyDescent="0.2">
      <c r="A16" s="2354" t="s">
        <v>1787</v>
      </c>
      <c r="B16" s="2354"/>
      <c r="C16" s="2354"/>
      <c r="D16" s="2354"/>
      <c r="E16" s="2354"/>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6" t="s">
        <v>686</v>
      </c>
      <c r="B3" s="2377"/>
      <c r="C3" s="2377"/>
      <c r="D3" s="2378"/>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7" t="s">
        <v>1584</v>
      </c>
      <c r="D7" s="2388"/>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79" t="s">
        <v>1065</v>
      </c>
      <c r="B15" s="2380"/>
      <c r="C15" s="2380"/>
      <c r="D15" s="2381"/>
    </row>
    <row r="16" spans="1:4" s="667" customFormat="1" ht="24" customHeight="1" x14ac:dyDescent="0.2">
      <c r="A16" s="2382" t="s">
        <v>684</v>
      </c>
      <c r="B16" s="2383"/>
      <c r="C16" s="2383"/>
      <c r="D16" s="2384"/>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1" t="s">
        <v>332</v>
      </c>
      <c r="D21" s="2392"/>
    </row>
    <row r="22" spans="1:10" ht="12.75" x14ac:dyDescent="0.2">
      <c r="A22" s="1138"/>
      <c r="B22" s="1139">
        <v>2</v>
      </c>
      <c r="C22" s="2389" t="s">
        <v>1605</v>
      </c>
      <c r="D22" s="2390"/>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3" t="s">
        <v>557</v>
      </c>
      <c r="D43" s="2394"/>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5" t="s">
        <v>817</v>
      </c>
      <c r="D56" s="2386"/>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5" t="s">
        <v>1797</v>
      </c>
      <c r="D70" s="2386"/>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17054023026</v>
      </c>
    </row>
    <row r="3" spans="1:2" x14ac:dyDescent="0.2">
      <c r="A3" t="s">
        <v>1013</v>
      </c>
      <c r="B3" s="138" t="str">
        <f>COVER!A15</f>
        <v>Logan</v>
      </c>
    </row>
    <row r="4" spans="1:2" x14ac:dyDescent="0.2">
      <c r="A4" t="s">
        <v>1064</v>
      </c>
      <c r="B4" s="138" t="str">
        <f>COVER!A17</f>
        <v>Mt. Pulaski CUSD 23</v>
      </c>
    </row>
    <row r="5" spans="1:2" x14ac:dyDescent="0.2">
      <c r="A5" t="s">
        <v>728</v>
      </c>
      <c r="B5" s="138" t="str">
        <f>COVER!A38</f>
        <v>Phil Shelton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Tim C. Custis, CPA</v>
      </c>
    </row>
    <row r="18" spans="1:2" x14ac:dyDescent="0.2">
      <c r="A18" t="s">
        <v>1212</v>
      </c>
      <c r="B18" s="138" t="str">
        <f>COVER!T17</f>
        <v>4200 N Knoxville Ave</v>
      </c>
    </row>
    <row r="19" spans="1:2" x14ac:dyDescent="0.2">
      <c r="A19" t="s">
        <v>941</v>
      </c>
      <c r="B19" s="138" t="str">
        <f>COVER!T25</f>
        <v>tcustis@gorenzcpa.com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2509583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2509583</v>
      </c>
      <c r="D92" s="2" t="str">
        <f t="shared" si="0"/>
        <v>Error?</v>
      </c>
    </row>
    <row r="93" spans="1:4" x14ac:dyDescent="0.2">
      <c r="A93" s="5">
        <v>32</v>
      </c>
      <c r="B93" s="138">
        <f>'Assets-Liab 5-6'!C41</f>
        <v>2509583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343467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343085</v>
      </c>
      <c r="D123" s="2" t="str">
        <f t="shared" si="0"/>
        <v>Error?</v>
      </c>
    </row>
    <row r="124" spans="1:4" x14ac:dyDescent="0.2">
      <c r="A124" s="5">
        <v>63</v>
      </c>
      <c r="B124" s="138">
        <f>'Assets-Liab 5-6'!D41</f>
        <v>343467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16163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16163</v>
      </c>
      <c r="D140" s="2" t="str">
        <f t="shared" si="1"/>
        <v>Error?</v>
      </c>
    </row>
    <row r="141" spans="1:4" x14ac:dyDescent="0.2">
      <c r="A141" s="5">
        <v>80</v>
      </c>
      <c r="B141" s="138">
        <f>'Assets-Liab 5-6'!E41</f>
        <v>16163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66102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66102</v>
      </c>
      <c r="D170" s="2" t="str">
        <f t="shared" si="1"/>
        <v>Error?</v>
      </c>
    </row>
    <row r="171" spans="1:4" x14ac:dyDescent="0.2">
      <c r="A171" s="5">
        <v>110</v>
      </c>
      <c r="B171" s="138">
        <f>'Assets-Liab 5-6'!F41</f>
        <v>66102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103300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103300</v>
      </c>
      <c r="D189" s="2" t="str">
        <f t="shared" si="1"/>
        <v>Error?</v>
      </c>
    </row>
    <row r="190" spans="1:4" x14ac:dyDescent="0.2">
      <c r="A190" s="5">
        <v>129</v>
      </c>
      <c r="B190" s="138">
        <f>'Assets-Liab 5-6'!G41</f>
        <v>103300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200000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478123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478123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248659</v>
      </c>
      <c r="D273" s="2" t="str">
        <f t="shared" si="3"/>
        <v>Error?</v>
      </c>
    </row>
    <row r="274" spans="1:4" x14ac:dyDescent="0.2">
      <c r="A274" s="5">
        <v>213</v>
      </c>
      <c r="B274" s="138">
        <f>'Assets-Liab 5-6'!M17</f>
        <v>7519707</v>
      </c>
      <c r="D274" s="2" t="str">
        <f t="shared" si="3"/>
        <v>Error?</v>
      </c>
    </row>
    <row r="275" spans="1:4" x14ac:dyDescent="0.2">
      <c r="A275" s="5">
        <v>214</v>
      </c>
      <c r="B275" s="138">
        <f>'Assets-Liab 5-6'!M18</f>
        <v>367632</v>
      </c>
      <c r="D275" s="2" t="str">
        <f t="shared" si="3"/>
        <v>Error?</v>
      </c>
    </row>
    <row r="276" spans="1:4" x14ac:dyDescent="0.2">
      <c r="A276" s="5">
        <v>215</v>
      </c>
      <c r="B276" s="138">
        <f>'Assets-Liab 5-6'!M19</f>
        <v>922111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9075691</v>
      </c>
      <c r="C279" s="2" t="s">
        <v>594</v>
      </c>
      <c r="D279" s="2" t="str">
        <f t="shared" si="3"/>
        <v>Error?</v>
      </c>
    </row>
    <row r="280" spans="1:4" x14ac:dyDescent="0.2">
      <c r="A280" s="5">
        <v>219</v>
      </c>
      <c r="B280" s="138">
        <f>'Assets-Liab 5-6'!M40</f>
        <v>9075691</v>
      </c>
      <c r="D280" s="2" t="str">
        <f t="shared" si="3"/>
        <v>Error?</v>
      </c>
    </row>
    <row r="281" spans="1:4" x14ac:dyDescent="0.2">
      <c r="A281" s="5">
        <v>220</v>
      </c>
      <c r="B281" s="138">
        <f>'Assets-Liab 5-6'!M41</f>
        <v>9075691</v>
      </c>
      <c r="C281" s="2" t="s">
        <v>594</v>
      </c>
      <c r="D281" s="2" t="str">
        <f t="shared" si="3"/>
        <v>Error?</v>
      </c>
    </row>
    <row r="282" spans="1:4" x14ac:dyDescent="0.2">
      <c r="A282" s="5">
        <v>221</v>
      </c>
      <c r="B282" s="138">
        <f>'Assets-Liab 5-6'!N21</f>
        <v>16163</v>
      </c>
      <c r="D282" s="2" t="str">
        <f t="shared" si="3"/>
        <v>Error?</v>
      </c>
    </row>
    <row r="283" spans="1:4" x14ac:dyDescent="0.2">
      <c r="A283" s="5">
        <v>222</v>
      </c>
      <c r="B283" s="138">
        <f>'Assets-Liab 5-6'!N22</f>
        <v>365849</v>
      </c>
      <c r="D283" s="2" t="str">
        <f t="shared" si="3"/>
        <v>Error?</v>
      </c>
    </row>
    <row r="284" spans="1:4" x14ac:dyDescent="0.2">
      <c r="A284" s="5">
        <v>223</v>
      </c>
      <c r="B284" s="138">
        <f>'Assets-Liab 5-6'!N23</f>
        <v>382012</v>
      </c>
      <c r="C284" s="2" t="s">
        <v>594</v>
      </c>
      <c r="D284" s="2" t="str">
        <f t="shared" si="3"/>
        <v>Error?</v>
      </c>
    </row>
    <row r="285" spans="1:4" x14ac:dyDescent="0.2">
      <c r="A285" s="5">
        <v>224</v>
      </c>
      <c r="B285" s="138">
        <f>'Assets-Liab 5-6'!N36</f>
        <v>382012</v>
      </c>
      <c r="D285" s="2" t="str">
        <f t="shared" si="3"/>
        <v>Error?</v>
      </c>
    </row>
    <row r="286" spans="1:4" x14ac:dyDescent="0.2">
      <c r="A286" s="10">
        <v>225</v>
      </c>
      <c r="D286" s="2" t="str">
        <f t="shared" si="3"/>
        <v>OK</v>
      </c>
    </row>
    <row r="287" spans="1:4" x14ac:dyDescent="0.2">
      <c r="A287" s="5">
        <v>226</v>
      </c>
      <c r="B287" s="138">
        <f>'Assets-Liab 5-6'!N37</f>
        <v>382012</v>
      </c>
      <c r="C287" s="2" t="s">
        <v>594</v>
      </c>
      <c r="D287" s="2" t="str">
        <f t="shared" si="3"/>
        <v>Error?</v>
      </c>
    </row>
    <row r="288" spans="1:4" x14ac:dyDescent="0.2">
      <c r="A288" s="5">
        <v>227</v>
      </c>
      <c r="B288" s="138">
        <f>'Assets-Liab 5-6'!N41</f>
        <v>382012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1929031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212222</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2588542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46692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46692</v>
      </c>
      <c r="C727" s="2" t="s">
        <v>594</v>
      </c>
      <c r="D727" s="2" t="str">
        <f t="shared" si="10"/>
        <v>Error?</v>
      </c>
    </row>
    <row r="728" spans="1:4" x14ac:dyDescent="0.2">
      <c r="A728" s="5">
        <v>667</v>
      </c>
      <c r="B728" s="138">
        <f>'Expenditures 15-22'!C44</f>
        <v>2500</v>
      </c>
      <c r="D728" s="2" t="str">
        <f t="shared" si="10"/>
        <v>Error?</v>
      </c>
    </row>
    <row r="729" spans="1:4" x14ac:dyDescent="0.2">
      <c r="A729" s="5">
        <v>668</v>
      </c>
      <c r="B729" s="138">
        <f>'Expenditures 15-22'!C45</f>
        <v>93094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95594</v>
      </c>
      <c r="C731" s="2" t="s">
        <v>594</v>
      </c>
      <c r="D731" s="2" t="str">
        <f t="shared" si="10"/>
        <v>Error?</v>
      </c>
    </row>
    <row r="732" spans="1:4" x14ac:dyDescent="0.2">
      <c r="A732" s="5">
        <v>671</v>
      </c>
      <c r="B732" s="138">
        <f>'Expenditures 15-22'!C49</f>
        <v>2522</v>
      </c>
      <c r="D732" s="2" t="str">
        <f t="shared" si="10"/>
        <v>Error?</v>
      </c>
    </row>
    <row r="733" spans="1:4" x14ac:dyDescent="0.2">
      <c r="A733" s="5">
        <v>672</v>
      </c>
      <c r="B733" s="138">
        <f>'Expenditures 15-22'!C50</f>
        <v>148698</v>
      </c>
      <c r="D733" s="2" t="str">
        <f t="shared" si="10"/>
        <v>Error?</v>
      </c>
    </row>
    <row r="734" spans="1:4" x14ac:dyDescent="0.2">
      <c r="A734" s="5">
        <v>673</v>
      </c>
      <c r="B734" s="138">
        <f>'Expenditures 15-22'!C53</f>
        <v>151220</v>
      </c>
      <c r="C734" s="2" t="s">
        <v>594</v>
      </c>
      <c r="D734" s="2" t="str">
        <f t="shared" si="10"/>
        <v>Error?</v>
      </c>
    </row>
    <row r="735" spans="1:4" x14ac:dyDescent="0.2">
      <c r="A735" s="5">
        <v>674</v>
      </c>
      <c r="B735" s="138">
        <f>'Expenditures 15-22'!C55</f>
        <v>247256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247256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49955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80910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130865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671627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3260169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366501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47081</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506785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10814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10814</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7531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7531</v>
      </c>
      <c r="C789" s="2" t="s">
        <v>594</v>
      </c>
      <c r="D789" s="2" t="str">
        <f t="shared" si="11"/>
        <v>Error?</v>
      </c>
    </row>
    <row r="790" spans="1:4" x14ac:dyDescent="0.2">
      <c r="A790" s="5">
        <v>729</v>
      </c>
      <c r="B790" s="138">
        <f>'Expenditures 15-22'!D49</f>
        <v>50</v>
      </c>
      <c r="D790" s="2" t="str">
        <f t="shared" si="11"/>
        <v>Error?</v>
      </c>
    </row>
    <row r="791" spans="1:4" x14ac:dyDescent="0.2">
      <c r="A791" s="5">
        <v>730</v>
      </c>
      <c r="B791" s="138">
        <f>'Expenditures 15-22'!D50</f>
        <v>28035</v>
      </c>
      <c r="D791" s="2" t="str">
        <f t="shared" si="11"/>
        <v>Error?</v>
      </c>
    </row>
    <row r="792" spans="1:4" x14ac:dyDescent="0.2">
      <c r="A792" s="5">
        <v>731</v>
      </c>
      <c r="B792" s="138">
        <f>'Expenditures 15-22'!D53</f>
        <v>28085</v>
      </c>
      <c r="C792" s="2" t="s">
        <v>594</v>
      </c>
      <c r="D792" s="2" t="str">
        <f t="shared" si="11"/>
        <v>Error?</v>
      </c>
    </row>
    <row r="793" spans="1:4" x14ac:dyDescent="0.2">
      <c r="A793" s="5">
        <v>732</v>
      </c>
      <c r="B793" s="138">
        <f>'Expenditures 15-22'!D55</f>
        <v>31889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31889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5396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12140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17536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95855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602640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16708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96</v>
      </c>
      <c r="D833" s="2" t="str">
        <f t="shared" si="12"/>
        <v>Error?</v>
      </c>
    </row>
    <row r="834" spans="1:4" x14ac:dyDescent="0.2">
      <c r="A834" s="5">
        <v>773</v>
      </c>
      <c r="B834" s="138">
        <f>'Expenditures 15-22'!E14</f>
        <v>19918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65024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23309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23309</v>
      </c>
      <c r="C843" s="2" t="s">
        <v>594</v>
      </c>
      <c r="D843" s="2" t="str">
        <f t="shared" si="12"/>
        <v>Error?</v>
      </c>
    </row>
    <row r="844" spans="1:4" x14ac:dyDescent="0.2">
      <c r="A844" s="5">
        <v>783</v>
      </c>
      <c r="B844" s="138">
        <f>'Expenditures 15-22'!E44</f>
        <v>18535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18535</v>
      </c>
      <c r="C847" s="2" t="s">
        <v>594</v>
      </c>
      <c r="D847" s="2" t="str">
        <f t="shared" si="12"/>
        <v>Error?</v>
      </c>
    </row>
    <row r="848" spans="1:4" x14ac:dyDescent="0.2">
      <c r="A848" s="5">
        <v>787</v>
      </c>
      <c r="B848" s="138">
        <f>'Expenditures 15-22'!E49</f>
        <v>17227</v>
      </c>
      <c r="D848" s="2" t="str">
        <f t="shared" si="12"/>
        <v>Error?</v>
      </c>
    </row>
    <row r="849" spans="1:4" x14ac:dyDescent="0.2">
      <c r="A849" s="5">
        <v>788</v>
      </c>
      <c r="B849" s="138">
        <f>'Expenditures 15-22'!E50</f>
        <v>2047</v>
      </c>
      <c r="D849" s="2" t="str">
        <f t="shared" si="12"/>
        <v>Error?</v>
      </c>
    </row>
    <row r="850" spans="1:4" x14ac:dyDescent="0.2">
      <c r="A850" s="5">
        <v>789</v>
      </c>
      <c r="B850" s="138">
        <f>'Expenditures 15-22'!E53</f>
        <v>19274</v>
      </c>
      <c r="C850" s="2" t="s">
        <v>594</v>
      </c>
      <c r="D850" s="2" t="str">
        <f t="shared" si="12"/>
        <v>Error?</v>
      </c>
    </row>
    <row r="851" spans="1:4" x14ac:dyDescent="0.2">
      <c r="A851" s="5">
        <v>790</v>
      </c>
      <c r="B851" s="138">
        <f>'Expenditures 15-22'!E55</f>
        <v>14424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14424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1309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4225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5534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81076</v>
      </c>
      <c r="C871" s="2" t="s">
        <v>594</v>
      </c>
      <c r="D871" s="2" t="str">
        <f t="shared" si="12"/>
        <v>Error?</v>
      </c>
    </row>
    <row r="872" spans="1:4" x14ac:dyDescent="0.2">
      <c r="A872" s="5">
        <v>811</v>
      </c>
      <c r="B872" s="138">
        <f>'Expenditures 15-22'!E75</f>
        <v>4178</v>
      </c>
      <c r="D872" s="2" t="str">
        <f t="shared" si="12"/>
        <v>Error?</v>
      </c>
    </row>
    <row r="873" spans="1:4" x14ac:dyDescent="0.2">
      <c r="A873" s="5">
        <v>812</v>
      </c>
      <c r="B873" s="138">
        <f>'Expenditures 15-22'!E114</f>
        <v>274536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67198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4807</v>
      </c>
      <c r="D891" s="2" t="str">
        <f t="shared" si="12"/>
        <v>Error?</v>
      </c>
    </row>
    <row r="892" spans="1:4" x14ac:dyDescent="0.2">
      <c r="A892" s="5">
        <v>831</v>
      </c>
      <c r="B892" s="138">
        <f>'Expenditures 15-22'!F14</f>
        <v>18564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123755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485</v>
      </c>
      <c r="D896" s="2" t="str">
        <f t="shared" si="13"/>
        <v>Error?</v>
      </c>
    </row>
    <row r="897" spans="1:4" x14ac:dyDescent="0.2">
      <c r="A897" s="5">
        <v>836</v>
      </c>
      <c r="B897" s="138">
        <f>'Expenditures 15-22'!F38</f>
        <v>792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1277</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1543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1543</v>
      </c>
      <c r="C905" s="2" t="s">
        <v>594</v>
      </c>
      <c r="D905" s="2" t="str">
        <f t="shared" si="13"/>
        <v>Error?</v>
      </c>
    </row>
    <row r="906" spans="1:4" x14ac:dyDescent="0.2">
      <c r="A906" s="5">
        <v>845</v>
      </c>
      <c r="B906" s="138">
        <f>'Expenditures 15-22'!F49</f>
        <v>13120</v>
      </c>
      <c r="D906" s="2" t="str">
        <f t="shared" si="13"/>
        <v>Error?</v>
      </c>
    </row>
    <row r="907" spans="1:4" x14ac:dyDescent="0.2">
      <c r="A907" s="5">
        <v>846</v>
      </c>
      <c r="B907" s="138">
        <f>'Expenditures 15-22'!F50</f>
        <v>2432</v>
      </c>
      <c r="D907" s="2" t="str">
        <f t="shared" si="13"/>
        <v>Error?</v>
      </c>
    </row>
    <row r="908" spans="1:4" x14ac:dyDescent="0.2">
      <c r="A908" s="5">
        <v>847</v>
      </c>
      <c r="B908" s="138">
        <f>'Expenditures 15-22'!F53</f>
        <v>15552</v>
      </c>
      <c r="C908" s="2" t="s">
        <v>594</v>
      </c>
      <c r="D908" s="2" t="str">
        <f t="shared" si="13"/>
        <v>Error?</v>
      </c>
    </row>
    <row r="909" spans="1:4" x14ac:dyDescent="0.2">
      <c r="A909" s="5">
        <v>848</v>
      </c>
      <c r="B909" s="138">
        <f>'Expenditures 15-22'!F55</f>
        <v>12026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12026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2149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98625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100774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1215</v>
      </c>
      <c r="D928" s="2" t="str">
        <f t="shared" si="13"/>
        <v>Error?</v>
      </c>
    </row>
    <row r="929" spans="1:4" x14ac:dyDescent="0.2">
      <c r="A929" s="5">
        <v>868</v>
      </c>
      <c r="B929" s="138">
        <f>'Expenditures 15-22'!F74</f>
        <v>132387</v>
      </c>
      <c r="C929" s="2" t="s">
        <v>594</v>
      </c>
      <c r="D929" s="2" t="str">
        <f t="shared" si="13"/>
        <v>Error?</v>
      </c>
    </row>
    <row r="930" spans="1:4" x14ac:dyDescent="0.2">
      <c r="A930" s="5">
        <v>869</v>
      </c>
      <c r="B930" s="138">
        <f>'Expenditures 15-22'!F75</f>
        <v>3770</v>
      </c>
      <c r="D930" s="2" t="str">
        <f t="shared" si="13"/>
        <v>Error?</v>
      </c>
    </row>
    <row r="931" spans="1:4" x14ac:dyDescent="0.2">
      <c r="A931" s="5">
        <v>870</v>
      </c>
      <c r="B931" s="138">
        <f>'Expenditures 15-22'!F114</f>
        <v>259912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999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999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999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999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9630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9630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2009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2009</v>
      </c>
      <c r="C1021" s="2" t="s">
        <v>594</v>
      </c>
      <c r="D1021" s="2" t="str">
        <f t="shared" si="14"/>
        <v>Error?</v>
      </c>
    </row>
    <row r="1022" spans="1:4" x14ac:dyDescent="0.2">
      <c r="A1022" s="5">
        <v>961</v>
      </c>
      <c r="B1022" s="138">
        <f>'Expenditures 15-22'!H49</f>
        <v>2031</v>
      </c>
      <c r="D1022" s="2" t="str">
        <f t="shared" si="14"/>
        <v>Error?</v>
      </c>
    </row>
    <row r="1023" spans="1:4" x14ac:dyDescent="0.2">
      <c r="A1023" s="5">
        <v>962</v>
      </c>
      <c r="B1023" s="138">
        <f>'Expenditures 15-22'!H50</f>
        <v>5838</v>
      </c>
      <c r="D1023" s="2" t="str">
        <f t="shared" ref="D1023:D1086" si="15">IF(ISBLANK(B1023),"OK",IF(A1023-B1023=0,"OK","Error?"))</f>
        <v>Error?</v>
      </c>
    </row>
    <row r="1024" spans="1:4" x14ac:dyDescent="0.2">
      <c r="A1024" s="5">
        <v>963</v>
      </c>
      <c r="B1024" s="138">
        <f>'Expenditures 15-22'!H53</f>
        <v>7869</v>
      </c>
      <c r="C1024" s="2" t="s">
        <v>594</v>
      </c>
      <c r="D1024" s="2" t="str">
        <f t="shared" si="15"/>
        <v>Error?</v>
      </c>
    </row>
    <row r="1025" spans="1:4" x14ac:dyDescent="0.2">
      <c r="A1025" s="5">
        <v>964</v>
      </c>
      <c r="B1025" s="138">
        <f>'Expenditures 15-22'!H55</f>
        <v>776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558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558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11212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112387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133229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2379438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264206</v>
      </c>
      <c r="C1105" s="2" t="s">
        <v>594</v>
      </c>
      <c r="D1105" s="2" t="str">
        <f t="shared" si="16"/>
        <v>Error?</v>
      </c>
    </row>
    <row r="1106" spans="1:4" x14ac:dyDescent="0.2">
      <c r="A1106" s="5">
        <v>1045</v>
      </c>
      <c r="B1106" s="138">
        <f>'Expenditures 15-22'!K14</f>
        <v>48112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3293736</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57991</v>
      </c>
      <c r="C1110" s="2" t="s">
        <v>594</v>
      </c>
      <c r="D1110" s="2" t="str">
        <f t="shared" si="16"/>
        <v>Error?</v>
      </c>
    </row>
    <row r="1111" spans="1:4" x14ac:dyDescent="0.2">
      <c r="A1111" s="5">
        <v>1050</v>
      </c>
      <c r="B1111" s="138">
        <f>'Expenditures 15-22'!K38</f>
        <v>24101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82092</v>
      </c>
      <c r="C1115" s="2" t="s">
        <v>594</v>
      </c>
      <c r="D1115" s="2" t="str">
        <f t="shared" si="16"/>
        <v>Error?</v>
      </c>
    </row>
    <row r="1116" spans="1:4" x14ac:dyDescent="0.2">
      <c r="A1116" s="5">
        <v>1055</v>
      </c>
      <c r="B1116" s="138">
        <f>'Expenditures 15-22'!K44</f>
        <v>21035</v>
      </c>
      <c r="C1116" s="2" t="s">
        <v>594</v>
      </c>
      <c r="D1116" s="2" t="str">
        <f t="shared" si="16"/>
        <v>Error?</v>
      </c>
    </row>
    <row r="1117" spans="1:4" x14ac:dyDescent="0.2">
      <c r="A1117" s="5">
        <v>1056</v>
      </c>
      <c r="B1117" s="138">
        <f>'Expenditures 15-22'!K45</f>
        <v>104177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125212</v>
      </c>
      <c r="C1119" s="2" t="s">
        <v>594</v>
      </c>
      <c r="D1119" s="2" t="str">
        <f t="shared" si="16"/>
        <v>Error?</v>
      </c>
    </row>
    <row r="1120" spans="1:4" x14ac:dyDescent="0.2">
      <c r="A1120" s="5">
        <v>1059</v>
      </c>
      <c r="B1120" s="138">
        <f>'Expenditures 15-22'!K49</f>
        <v>34950</v>
      </c>
      <c r="C1120" s="2" t="s">
        <v>594</v>
      </c>
      <c r="D1120" s="2" t="str">
        <f t="shared" si="16"/>
        <v>Error?</v>
      </c>
    </row>
    <row r="1121" spans="1:4" x14ac:dyDescent="0.2">
      <c r="A1121" s="5">
        <v>1060</v>
      </c>
      <c r="B1121" s="138">
        <f>'Expenditures 15-22'!K50</f>
        <v>187050</v>
      </c>
      <c r="C1121" s="2" t="s">
        <v>594</v>
      </c>
      <c r="D1121" s="2" t="str">
        <f t="shared" si="16"/>
        <v>Error?</v>
      </c>
    </row>
    <row r="1122" spans="1:4" x14ac:dyDescent="0.2">
      <c r="A1122" s="5">
        <v>1061</v>
      </c>
      <c r="B1122" s="138">
        <f>'Expenditures 15-22'!K53</f>
        <v>222000</v>
      </c>
      <c r="C1122" s="2" t="s">
        <v>594</v>
      </c>
      <c r="D1122" s="2" t="str">
        <f t="shared" si="16"/>
        <v>Error?</v>
      </c>
    </row>
    <row r="1123" spans="1:4" x14ac:dyDescent="0.2">
      <c r="A1123" s="5">
        <v>1062</v>
      </c>
      <c r="B1123" s="138">
        <f>'Expenditures 15-22'!K55</f>
        <v>306371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306371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58809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197457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256266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1215</v>
      </c>
      <c r="C1142" s="2" t="s">
        <v>594</v>
      </c>
      <c r="D1142" s="2" t="str">
        <f t="shared" si="16"/>
        <v>Error?</v>
      </c>
    </row>
    <row r="1143" spans="1:4" x14ac:dyDescent="0.2">
      <c r="A1143" s="5">
        <v>1082</v>
      </c>
      <c r="B1143" s="138">
        <f>'Expenditures 15-22'!K74</f>
        <v>993156</v>
      </c>
      <c r="C1143" s="2" t="s">
        <v>594</v>
      </c>
      <c r="D1143" s="2" t="str">
        <f t="shared" si="16"/>
        <v>Error?</v>
      </c>
    </row>
    <row r="1144" spans="1:4" x14ac:dyDescent="0.2">
      <c r="A1144" s="5">
        <v>1083</v>
      </c>
      <c r="B1144" s="138">
        <f>'Expenditures 15-22'!K75</f>
        <v>7948</v>
      </c>
      <c r="C1144" s="2" t="s">
        <v>594</v>
      </c>
      <c r="D1144" s="2" t="str">
        <f t="shared" si="16"/>
        <v>Error?</v>
      </c>
    </row>
    <row r="1145" spans="1:4" x14ac:dyDescent="0.2">
      <c r="A1145" s="5">
        <v>1084</v>
      </c>
      <c r="B1145" s="138">
        <f>'Expenditures 15-22'!K102</f>
        <v>236645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4531485</v>
      </c>
      <c r="C1152" s="2" t="s">
        <v>594</v>
      </c>
      <c r="D1152" s="2" t="str">
        <f t="shared" si="17"/>
        <v>Error?</v>
      </c>
    </row>
    <row r="1153" spans="1:4" x14ac:dyDescent="0.2">
      <c r="A1153" s="5">
        <v>1092</v>
      </c>
      <c r="B1153" s="138">
        <f>'Expenditures 15-22'!K115</f>
        <v>705543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222678</v>
      </c>
      <c r="D1221" s="2" t="str">
        <f t="shared" si="18"/>
        <v>Error?</v>
      </c>
    </row>
    <row r="1222" spans="1:4" x14ac:dyDescent="0.2">
      <c r="A1222" s="10">
        <v>1161</v>
      </c>
      <c r="D1222" s="2" t="str">
        <f t="shared" si="18"/>
        <v>OK</v>
      </c>
    </row>
    <row r="1223" spans="1:4" x14ac:dyDescent="0.2">
      <c r="A1223" s="5">
        <v>1162</v>
      </c>
      <c r="B1223" s="138">
        <f>'Expenditures 15-22'!C127</f>
        <v>222678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222678</v>
      </c>
      <c r="C1225" s="2" t="s">
        <v>594</v>
      </c>
      <c r="D1225" s="2" t="str">
        <f t="shared" si="18"/>
        <v>Error?</v>
      </c>
    </row>
    <row r="1226" spans="1:4" x14ac:dyDescent="0.2">
      <c r="A1226" s="5">
        <v>1165</v>
      </c>
      <c r="B1226" s="138">
        <f>'Expenditures 15-22'!C151</f>
        <v>222678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23363</v>
      </c>
      <c r="D1229" s="2" t="str">
        <f t="shared" si="18"/>
        <v>Error?</v>
      </c>
    </row>
    <row r="1230" spans="1:4" x14ac:dyDescent="0.2">
      <c r="A1230" s="10">
        <v>1169</v>
      </c>
      <c r="D1230" s="2" t="str">
        <f t="shared" si="18"/>
        <v>OK</v>
      </c>
    </row>
    <row r="1231" spans="1:4" x14ac:dyDescent="0.2">
      <c r="A1231" s="5">
        <v>1170</v>
      </c>
      <c r="B1231" s="138">
        <f>'Expenditures 15-22'!D127</f>
        <v>23363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23363</v>
      </c>
      <c r="C1233" s="2" t="s">
        <v>594</v>
      </c>
      <c r="D1233" s="2" t="str">
        <f t="shared" si="18"/>
        <v>Error?</v>
      </c>
    </row>
    <row r="1234" spans="1:4" x14ac:dyDescent="0.2">
      <c r="A1234" s="5">
        <v>1173</v>
      </c>
      <c r="B1234" s="138">
        <f>'Expenditures 15-22'!D151</f>
        <v>23363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267349</v>
      </c>
      <c r="D1237" s="2" t="str">
        <f t="shared" si="18"/>
        <v>Error?</v>
      </c>
    </row>
    <row r="1238" spans="1:4" x14ac:dyDescent="0.2">
      <c r="A1238" s="10">
        <v>1177</v>
      </c>
      <c r="D1238" s="2" t="str">
        <f t="shared" si="18"/>
        <v>OK</v>
      </c>
    </row>
    <row r="1239" spans="1:4" x14ac:dyDescent="0.2">
      <c r="A1239" s="5">
        <v>1178</v>
      </c>
      <c r="B1239" s="138">
        <f>'Expenditures 15-22'!E127</f>
        <v>267349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267349</v>
      </c>
      <c r="C1241" s="2" t="s">
        <v>594</v>
      </c>
      <c r="D1241" s="2" t="str">
        <f t="shared" si="18"/>
        <v>Error?</v>
      </c>
    </row>
    <row r="1242" spans="1:4" x14ac:dyDescent="0.2">
      <c r="A1242" s="5">
        <v>1181</v>
      </c>
      <c r="B1242" s="138">
        <f>'Expenditures 15-22'!E151</f>
        <v>267349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183399</v>
      </c>
      <c r="D1245" s="2" t="str">
        <f t="shared" si="18"/>
        <v>Error?</v>
      </c>
    </row>
    <row r="1246" spans="1:4" x14ac:dyDescent="0.2">
      <c r="A1246" s="10">
        <v>1185</v>
      </c>
      <c r="D1246" s="2" t="str">
        <f t="shared" si="18"/>
        <v>OK</v>
      </c>
    </row>
    <row r="1247" spans="1:4" x14ac:dyDescent="0.2">
      <c r="A1247" s="5">
        <v>1186</v>
      </c>
      <c r="B1247" s="138">
        <f>'Expenditures 15-22'!F127</f>
        <v>183399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183399</v>
      </c>
      <c r="C1249" s="2" t="s">
        <v>594</v>
      </c>
      <c r="D1249" s="2" t="str">
        <f t="shared" si="18"/>
        <v>Error?</v>
      </c>
    </row>
    <row r="1250" spans="1:4" x14ac:dyDescent="0.2">
      <c r="A1250" s="5">
        <v>1189</v>
      </c>
      <c r="B1250" s="138">
        <f>'Expenditures 15-22'!F151</f>
        <v>183399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179145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179145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179145</v>
      </c>
      <c r="C1258" s="2" t="s">
        <v>594</v>
      </c>
      <c r="D1258" s="2" t="str">
        <f t="shared" si="18"/>
        <v>Error?</v>
      </c>
    </row>
    <row r="1259" spans="1:4" x14ac:dyDescent="0.2">
      <c r="A1259" s="5">
        <v>1198</v>
      </c>
      <c r="B1259" s="138">
        <f>'Expenditures 15-22'!G151</f>
        <v>179145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875934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875934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875934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875934</v>
      </c>
      <c r="C1288" s="2" t="s">
        <v>594</v>
      </c>
      <c r="D1288" s="2" t="str">
        <f t="shared" si="19"/>
        <v>Error?</v>
      </c>
    </row>
    <row r="1289" spans="1:4" x14ac:dyDescent="0.2">
      <c r="A1289" s="5">
        <v>1228</v>
      </c>
      <c r="B1289" s="138">
        <f>'Expenditures 15-22'!K152</f>
        <v>-104266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594</v>
      </c>
      <c r="D1308" s="2" t="str">
        <f t="shared" si="19"/>
        <v>Error?</v>
      </c>
    </row>
    <row r="1309" spans="1:4" x14ac:dyDescent="0.2">
      <c r="A1309" s="5">
        <v>1248</v>
      </c>
      <c r="B1309" s="138">
        <f>'Expenditures 15-22'!E174</f>
        <v>1000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12543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163508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176051</v>
      </c>
      <c r="C1317" s="2" t="s">
        <v>594</v>
      </c>
      <c r="D1317" s="2" t="str">
        <f t="shared" si="19"/>
        <v>Error?</v>
      </c>
    </row>
    <row r="1318" spans="1:4" x14ac:dyDescent="0.2">
      <c r="A1318" s="5">
        <v>1257</v>
      </c>
      <c r="B1318" s="138">
        <f>'Expenditures 15-22'!H174</f>
        <v>176051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12543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163508</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177051</v>
      </c>
      <c r="C1331" s="2" t="s">
        <v>594</v>
      </c>
      <c r="D1331" s="2" t="str">
        <f t="shared" si="19"/>
        <v>Error?</v>
      </c>
    </row>
    <row r="1332" spans="1:4" x14ac:dyDescent="0.2">
      <c r="A1332" s="5">
        <v>1271</v>
      </c>
      <c r="B1332" s="138">
        <f>'Expenditures 15-22'!K174</f>
        <v>177051</v>
      </c>
      <c r="C1332" s="2" t="s">
        <v>594</v>
      </c>
      <c r="D1332" s="2" t="str">
        <f t="shared" si="19"/>
        <v>Error?</v>
      </c>
    </row>
    <row r="1333" spans="1:4" x14ac:dyDescent="0.2">
      <c r="A1333" s="5">
        <v>1272</v>
      </c>
      <c r="B1333" s="138">
        <f>'Expenditures 15-22'!K175</f>
        <v>-42945</v>
      </c>
      <c r="C1333" s="2" t="s">
        <v>594</v>
      </c>
      <c r="D1333" s="2" t="str">
        <f t="shared" si="19"/>
        <v>Error?</v>
      </c>
    </row>
    <row r="1334" spans="1:4" x14ac:dyDescent="0.2">
      <c r="A1334" s="10">
        <v>1273</v>
      </c>
      <c r="D1334" s="2" t="str">
        <f t="shared" si="19"/>
        <v>OK</v>
      </c>
    </row>
    <row r="1335" spans="1:4" x14ac:dyDescent="0.2">
      <c r="A1335" s="5">
        <v>1274</v>
      </c>
      <c r="B1335" s="138">
        <f>'Expenditures 15-22'!C182</f>
        <v>209787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209787</v>
      </c>
      <c r="C1339" s="2" t="s">
        <v>594</v>
      </c>
      <c r="D1339" s="2" t="str">
        <f t="shared" si="19"/>
        <v>Error?</v>
      </c>
    </row>
    <row r="1340" spans="1:4" x14ac:dyDescent="0.2">
      <c r="A1340" s="5">
        <v>1279</v>
      </c>
      <c r="B1340" s="138">
        <f>'Expenditures 15-22'!C210</f>
        <v>209787</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133367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133367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133367</v>
      </c>
      <c r="C1353" s="2" t="s">
        <v>594</v>
      </c>
      <c r="D1353" s="2" t="str">
        <f t="shared" si="20"/>
        <v>Error?</v>
      </c>
    </row>
    <row r="1354" spans="1:4" x14ac:dyDescent="0.2">
      <c r="A1354" s="5">
        <v>1293</v>
      </c>
      <c r="B1354" s="138">
        <f>'Expenditures 15-22'!F182</f>
        <v>45010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45010</v>
      </c>
      <c r="C1358" s="2" t="s">
        <v>594</v>
      </c>
      <c r="D1358" s="2" t="str">
        <f t="shared" si="20"/>
        <v>Error?</v>
      </c>
    </row>
    <row r="1359" spans="1:4" x14ac:dyDescent="0.2">
      <c r="A1359" s="5">
        <v>1298</v>
      </c>
      <c r="B1359" s="138">
        <f>'Expenditures 15-22'!F210</f>
        <v>45010</v>
      </c>
      <c r="C1359" s="2" t="s">
        <v>594</v>
      </c>
      <c r="D1359" s="2" t="str">
        <f t="shared" si="20"/>
        <v>Error?</v>
      </c>
    </row>
    <row r="1360" spans="1:4" x14ac:dyDescent="0.2">
      <c r="A1360" s="5">
        <v>1299</v>
      </c>
      <c r="B1360" s="138">
        <f>'Expenditures 15-22'!G182</f>
        <v>19205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19205</v>
      </c>
      <c r="C1364" s="2" t="s">
        <v>594</v>
      </c>
      <c r="D1364" s="2" t="str">
        <f t="shared" si="20"/>
        <v>Error?</v>
      </c>
    </row>
    <row r="1365" spans="1:4" x14ac:dyDescent="0.2">
      <c r="A1365" s="5">
        <v>1304</v>
      </c>
      <c r="B1365" s="138">
        <f>'Expenditures 15-22'!G210</f>
        <v>19205</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407369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407369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407369</v>
      </c>
      <c r="C1388" s="2" t="s">
        <v>594</v>
      </c>
      <c r="D1388" s="2" t="str">
        <f t="shared" si="20"/>
        <v>Error?</v>
      </c>
    </row>
    <row r="1389" spans="1:4" x14ac:dyDescent="0.2">
      <c r="A1389" s="5">
        <v>1328</v>
      </c>
      <c r="B1389" s="138">
        <f>'Expenditures 15-22'!K211</f>
        <v>15265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2923</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52264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636</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636</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5277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5277</v>
      </c>
      <c r="C1421" s="2" t="s">
        <v>594</v>
      </c>
      <c r="D1421" s="2" t="str">
        <f t="shared" si="21"/>
        <v>Error?</v>
      </c>
    </row>
    <row r="1422" spans="1:4" x14ac:dyDescent="0.2">
      <c r="A1422" s="5">
        <v>1361</v>
      </c>
      <c r="B1422" s="138">
        <f>'Expenditures 15-22'!D245</f>
        <v>348</v>
      </c>
      <c r="D1422" s="2" t="str">
        <f t="shared" si="21"/>
        <v>Error?</v>
      </c>
    </row>
    <row r="1423" spans="1:4" x14ac:dyDescent="0.2">
      <c r="A1423" s="5">
        <v>1362</v>
      </c>
      <c r="B1423" s="138">
        <f>'Expenditures 15-22'!D246</f>
        <v>6036</v>
      </c>
      <c r="D1423" s="2" t="str">
        <f t="shared" si="21"/>
        <v>Error?</v>
      </c>
    </row>
    <row r="1424" spans="1:4" x14ac:dyDescent="0.2">
      <c r="A1424" s="5">
        <v>1363</v>
      </c>
      <c r="B1424" s="138">
        <f>'Expenditures 15-22'!D257</f>
        <v>10587</v>
      </c>
      <c r="C1424" s="2" t="s">
        <v>594</v>
      </c>
      <c r="D1424" s="2" t="str">
        <f t="shared" si="21"/>
        <v>Error?</v>
      </c>
    </row>
    <row r="1425" spans="1:4" x14ac:dyDescent="0.2">
      <c r="A1425" s="5">
        <v>1364</v>
      </c>
      <c r="B1425" s="138">
        <f>'Expenditures 15-22'!D259</f>
        <v>14123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14123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7031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32906</v>
      </c>
      <c r="D1431" s="2" t="str">
        <f t="shared" si="21"/>
        <v>Error?</v>
      </c>
    </row>
    <row r="1432" spans="1:4" x14ac:dyDescent="0.2">
      <c r="A1432" s="5">
        <v>1371</v>
      </c>
      <c r="B1432" s="138">
        <f>'Expenditures 15-22'!D267</f>
        <v>21761</v>
      </c>
      <c r="D1432" s="2" t="str">
        <f t="shared" si="21"/>
        <v>Error?</v>
      </c>
    </row>
    <row r="1433" spans="1:4" x14ac:dyDescent="0.2">
      <c r="A1433" s="5">
        <v>1372</v>
      </c>
      <c r="B1433" s="138">
        <f>'Expenditures 15-22'!D268</f>
        <v>11700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73398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104021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156285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2923</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52264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636</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636</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5277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5277</v>
      </c>
      <c r="C1485" s="2" t="s">
        <v>594</v>
      </c>
      <c r="D1485" s="2" t="str">
        <f t="shared" si="22"/>
        <v>Error?</v>
      </c>
    </row>
    <row r="1486" spans="1:4" x14ac:dyDescent="0.2">
      <c r="A1486" s="5">
        <v>1425</v>
      </c>
      <c r="B1486" s="138">
        <f>'Expenditures 15-22'!K245</f>
        <v>348</v>
      </c>
      <c r="C1486" s="2" t="s">
        <v>594</v>
      </c>
      <c r="D1486" s="2" t="str">
        <f t="shared" si="22"/>
        <v>Error?</v>
      </c>
    </row>
    <row r="1487" spans="1:4" x14ac:dyDescent="0.2">
      <c r="A1487" s="5">
        <v>1426</v>
      </c>
      <c r="B1487" s="138">
        <f>'Expenditures 15-22'!K246</f>
        <v>6036</v>
      </c>
      <c r="C1487" s="2" t="s">
        <v>594</v>
      </c>
      <c r="D1487" s="2" t="str">
        <f t="shared" si="22"/>
        <v>Error?</v>
      </c>
    </row>
    <row r="1488" spans="1:4" x14ac:dyDescent="0.2">
      <c r="A1488" s="5">
        <v>1427</v>
      </c>
      <c r="B1488" s="138">
        <f>'Expenditures 15-22'!K257</f>
        <v>10587</v>
      </c>
      <c r="C1488" s="2" t="s">
        <v>594</v>
      </c>
      <c r="D1488" s="2" t="str">
        <f t="shared" si="22"/>
        <v>Error?</v>
      </c>
    </row>
    <row r="1489" spans="1:4" x14ac:dyDescent="0.2">
      <c r="A1489" s="5">
        <v>1428</v>
      </c>
      <c r="B1489" s="138">
        <f>'Expenditures 15-22'!K259</f>
        <v>14123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14123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7031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32906</v>
      </c>
      <c r="C1495" s="2" t="s">
        <v>594</v>
      </c>
      <c r="D1495" s="2" t="str">
        <f t="shared" si="22"/>
        <v>Error?</v>
      </c>
    </row>
    <row r="1496" spans="1:4" x14ac:dyDescent="0.2">
      <c r="A1496" s="5">
        <v>1435</v>
      </c>
      <c r="B1496" s="138">
        <f>'Expenditures 15-22'!K267</f>
        <v>21761</v>
      </c>
      <c r="C1496" s="2" t="s">
        <v>594</v>
      </c>
      <c r="D1496" s="2" t="str">
        <f t="shared" si="22"/>
        <v>Error?</v>
      </c>
    </row>
    <row r="1497" spans="1:4" x14ac:dyDescent="0.2">
      <c r="A1497" s="5">
        <v>1436</v>
      </c>
      <c r="B1497" s="138">
        <f>'Expenditures 15-22'!K268</f>
        <v>11700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73398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104021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156285</v>
      </c>
      <c r="C1517" s="2" t="s">
        <v>594</v>
      </c>
      <c r="D1517" s="2" t="str">
        <f t="shared" si="22"/>
        <v>Error?</v>
      </c>
    </row>
    <row r="1518" spans="1:4" x14ac:dyDescent="0.2">
      <c r="A1518" s="5">
        <v>1457</v>
      </c>
      <c r="B1518" s="138">
        <f>'Expenditures 15-22'!K296</f>
        <v>-36882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39328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39328</v>
      </c>
      <c r="C1535" s="2" t="s">
        <v>594</v>
      </c>
      <c r="D1535" s="2" t="str">
        <f t="shared" ref="D1535:D1598" si="23">IF(ISBLANK(B1535),"OK",IF(A1535-B1535=0,"OK","Error?"))</f>
        <v>Error?</v>
      </c>
    </row>
    <row r="1536" spans="1:4" x14ac:dyDescent="0.2">
      <c r="A1536" s="5">
        <v>1475</v>
      </c>
      <c r="B1536" s="138">
        <f>'Expenditures 15-22'!E312</f>
        <v>39328</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58142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58142</v>
      </c>
      <c r="C1547" s="2" t="s">
        <v>594</v>
      </c>
      <c r="D1547" s="2" t="str">
        <f t="shared" si="23"/>
        <v>Error?</v>
      </c>
    </row>
    <row r="1548" spans="1:4" x14ac:dyDescent="0.2">
      <c r="A1548" s="5">
        <v>1487</v>
      </c>
      <c r="B1548" s="138">
        <f>'Expenditures 15-22'!G312</f>
        <v>58142</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97470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97470</v>
      </c>
      <c r="C1559" s="2" t="s">
        <v>594</v>
      </c>
      <c r="D1559" s="2" t="str">
        <f t="shared" si="23"/>
        <v>Error?</v>
      </c>
    </row>
    <row r="1560" spans="1:4" x14ac:dyDescent="0.2">
      <c r="A1560" s="5">
        <v>1499</v>
      </c>
      <c r="B1560" s="138">
        <f>'Expenditures 15-22'!K312</f>
        <v>97470</v>
      </c>
      <c r="C1560" s="2" t="s">
        <v>594</v>
      </c>
      <c r="D1560" s="2" t="str">
        <f t="shared" si="23"/>
        <v>Error?</v>
      </c>
    </row>
    <row r="1561" spans="1:4" x14ac:dyDescent="0.2">
      <c r="A1561" s="5">
        <v>1500</v>
      </c>
      <c r="B1561" s="138">
        <f>'Expenditures 15-22'!K313</f>
        <v>146788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1773978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2509583</v>
      </c>
      <c r="C1630" s="2" t="s">
        <v>594</v>
      </c>
      <c r="D1630" s="2" t="str">
        <f t="shared" si="24"/>
        <v>Error?</v>
      </c>
    </row>
    <row r="1631" spans="1:4" x14ac:dyDescent="0.2">
      <c r="A1631" s="5">
        <v>1570</v>
      </c>
      <c r="B1631" s="138">
        <f>'Acct Summary 7-8'!D79</f>
        <v>491472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343467</v>
      </c>
      <c r="C1644" s="2" t="s">
        <v>594</v>
      </c>
      <c r="D1644" s="2" t="str">
        <f t="shared" si="24"/>
        <v>Error?</v>
      </c>
    </row>
    <row r="1645" spans="1:4" x14ac:dyDescent="0.2">
      <c r="A1645" s="5">
        <v>1584</v>
      </c>
      <c r="B1645" s="138">
        <f>'Acct Summary 7-8'!E79</f>
        <v>15369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16163</v>
      </c>
      <c r="C1658" s="2" t="s">
        <v>594</v>
      </c>
      <c r="D1658" s="2" t="str">
        <f t="shared" si="24"/>
        <v>Error?</v>
      </c>
    </row>
    <row r="1659" spans="1:4" x14ac:dyDescent="0.2">
      <c r="A1659" s="5">
        <v>1598</v>
      </c>
      <c r="B1659" s="138">
        <f>'Acct Summary 7-8'!F79</f>
        <v>50837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66102</v>
      </c>
      <c r="C1672" s="2" t="s">
        <v>594</v>
      </c>
      <c r="D1672" s="2" t="str">
        <f t="shared" si="25"/>
        <v>Error?</v>
      </c>
    </row>
    <row r="1673" spans="1:4" x14ac:dyDescent="0.2">
      <c r="A1673" s="5">
        <v>1612</v>
      </c>
      <c r="B1673" s="138">
        <f>'Acct Summary 7-8'!G79</f>
        <v>140182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103300</v>
      </c>
      <c r="C1686" s="2" t="s">
        <v>594</v>
      </c>
      <c r="D1686" s="2" t="str">
        <f t="shared" si="25"/>
        <v>Error?</v>
      </c>
    </row>
    <row r="1687" spans="1:4" x14ac:dyDescent="0.2">
      <c r="A1687" s="5">
        <v>1626</v>
      </c>
      <c r="B1687" s="138">
        <f>'Acct Summary 7-8'!H79</f>
        <v>331335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478123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3742822</v>
      </c>
      <c r="C1744" s="2" t="s">
        <v>594</v>
      </c>
      <c r="D1744" s="2" t="str">
        <f t="shared" si="26"/>
        <v>Error?</v>
      </c>
    </row>
    <row r="1745" spans="1:5" x14ac:dyDescent="0.2">
      <c r="A1745" s="5">
        <v>1684</v>
      </c>
      <c r="B1745" s="138">
        <f>'Tax Sched 23'!B5</f>
        <v>682582</v>
      </c>
      <c r="C1745" s="2" t="s">
        <v>594</v>
      </c>
      <c r="D1745" s="2" t="str">
        <f t="shared" si="26"/>
        <v>Error?</v>
      </c>
    </row>
    <row r="1746" spans="1:5" x14ac:dyDescent="0.2">
      <c r="A1746" s="5">
        <v>1685</v>
      </c>
      <c r="B1746" s="138">
        <f>'Tax Sched 23'!B6</f>
        <v>133943</v>
      </c>
      <c r="C1746" s="2" t="s">
        <v>594</v>
      </c>
      <c r="D1746" s="2" t="str">
        <f t="shared" si="26"/>
        <v>Error?</v>
      </c>
    </row>
    <row r="1747" spans="1:5" x14ac:dyDescent="0.2">
      <c r="A1747" s="5">
        <v>1686</v>
      </c>
      <c r="B1747" s="138">
        <f>'Tax Sched 23'!B7</f>
        <v>227527</v>
      </c>
      <c r="C1747" s="2" t="s">
        <v>594</v>
      </c>
      <c r="D1747" s="2" t="str">
        <f t="shared" si="26"/>
        <v>Error?</v>
      </c>
    </row>
    <row r="1748" spans="1:5" x14ac:dyDescent="0.2">
      <c r="A1748" s="5">
        <v>1687</v>
      </c>
      <c r="B1748" s="138">
        <f>'Tax Sched 23'!B8</f>
        <v>30164</v>
      </c>
      <c r="C1748" s="2" t="s">
        <v>594</v>
      </c>
      <c r="D1748" s="2" t="str">
        <f t="shared" si="26"/>
        <v>Error?</v>
      </c>
    </row>
    <row r="1749" spans="1:5" x14ac:dyDescent="0.2">
      <c r="A1749" s="5">
        <v>1688</v>
      </c>
      <c r="B1749" s="138">
        <f>'Tax Sched 23'!B10</f>
        <v>56882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285634</v>
      </c>
      <c r="C1752" s="2" t="s">
        <v>594</v>
      </c>
      <c r="D1752" s="2" t="str">
        <f t="shared" si="26"/>
        <v>Error?</v>
      </c>
    </row>
    <row r="1753" spans="1:5" x14ac:dyDescent="0.2">
      <c r="A1753" s="5">
        <v>1692</v>
      </c>
      <c r="B1753" s="138">
        <f>'Tax Sched 23'!B12</f>
        <v>56882</v>
      </c>
      <c r="C1753" s="2" t="s">
        <v>594</v>
      </c>
      <c r="D1753" s="2" t="str">
        <f t="shared" si="26"/>
        <v>Error?</v>
      </c>
    </row>
    <row r="1754" spans="1:5" x14ac:dyDescent="0.2">
      <c r="A1754" s="5">
        <v>1693</v>
      </c>
      <c r="B1754" s="138">
        <f>'Tax Sched 23'!B14</f>
        <v>45506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5399123</v>
      </c>
      <c r="C1759" s="2" t="s">
        <v>594</v>
      </c>
      <c r="D1759" s="2" t="str">
        <f t="shared" si="26"/>
        <v>Error?</v>
      </c>
    </row>
    <row r="1760" spans="1:5" x14ac:dyDescent="0.2">
      <c r="A1760" s="5">
        <v>1699</v>
      </c>
      <c r="B1760" s="138">
        <f>'Tax Sched 23'!D4</f>
        <v>3668874</v>
      </c>
      <c r="C1760" s="2" t="s">
        <v>594</v>
      </c>
      <c r="D1760" s="2" t="str">
        <f t="shared" si="26"/>
        <v>Error?</v>
      </c>
    </row>
    <row r="1761" spans="1:5" x14ac:dyDescent="0.2">
      <c r="A1761" s="5">
        <v>1700</v>
      </c>
      <c r="B1761" s="138">
        <f>'Tax Sched 23'!D5</f>
        <v>669096</v>
      </c>
      <c r="C1761" s="2" t="s">
        <v>594</v>
      </c>
      <c r="D1761" s="2" t="str">
        <f t="shared" si="26"/>
        <v>Error?</v>
      </c>
    </row>
    <row r="1762" spans="1:5" s="8" customFormat="1" x14ac:dyDescent="0.2">
      <c r="A1762" s="5">
        <v>1701</v>
      </c>
      <c r="B1762" s="138">
        <f>'Tax Sched 23'!D6</f>
        <v>131344</v>
      </c>
      <c r="C1762" s="2" t="s">
        <v>594</v>
      </c>
      <c r="D1762" s="2" t="str">
        <f t="shared" si="26"/>
        <v>Error?</v>
      </c>
      <c r="E1762" s="9"/>
    </row>
    <row r="1763" spans="1:5" x14ac:dyDescent="0.2">
      <c r="A1763" s="5">
        <v>1702</v>
      </c>
      <c r="B1763" s="138">
        <f>'Tax Sched 23'!D7</f>
        <v>223032</v>
      </c>
      <c r="C1763" s="2" t="s">
        <v>594</v>
      </c>
      <c r="D1763" s="2" t="str">
        <f t="shared" si="26"/>
        <v>Error?</v>
      </c>
    </row>
    <row r="1764" spans="1:5" x14ac:dyDescent="0.2">
      <c r="A1764" s="5">
        <v>1703</v>
      </c>
      <c r="B1764" s="138">
        <f>'Tax Sched 23'!D8</f>
        <v>29485</v>
      </c>
      <c r="C1764" s="2" t="s">
        <v>594</v>
      </c>
      <c r="D1764" s="2" t="str">
        <f t="shared" si="26"/>
        <v>Error?</v>
      </c>
    </row>
    <row r="1765" spans="1:5" x14ac:dyDescent="0.2">
      <c r="A1765" s="5">
        <v>1704</v>
      </c>
      <c r="B1765" s="138">
        <f>'Tax Sched 23'!D10</f>
        <v>55758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280084</v>
      </c>
      <c r="C1768" s="2" t="s">
        <v>594</v>
      </c>
      <c r="D1768" s="2" t="str">
        <f t="shared" si="26"/>
        <v>Error?</v>
      </c>
    </row>
    <row r="1769" spans="1:5" x14ac:dyDescent="0.2">
      <c r="A1769" s="5">
        <v>1708</v>
      </c>
      <c r="B1769" s="138">
        <f>'Tax Sched 23'!D12</f>
        <v>55758</v>
      </c>
      <c r="C1769" s="2" t="s">
        <v>594</v>
      </c>
      <c r="D1769" s="2" t="str">
        <f t="shared" si="26"/>
        <v>Error?</v>
      </c>
    </row>
    <row r="1770" spans="1:5" x14ac:dyDescent="0.2">
      <c r="A1770" s="5">
        <v>1709</v>
      </c>
      <c r="B1770" s="138">
        <f>'Tax Sched 23'!D14</f>
        <v>44607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5292426</v>
      </c>
      <c r="C1775" s="2" t="s">
        <v>594</v>
      </c>
      <c r="D1775" s="2" t="str">
        <f t="shared" si="26"/>
        <v>Error?</v>
      </c>
    </row>
    <row r="1776" spans="1:5" x14ac:dyDescent="0.2">
      <c r="A1776" s="5">
        <v>1715</v>
      </c>
      <c r="B1776" s="138">
        <f>'Tax Sched 23'!C4</f>
        <v>73948</v>
      </c>
      <c r="D1776" s="2" t="str">
        <f t="shared" si="26"/>
        <v>Error?</v>
      </c>
    </row>
    <row r="1777" spans="1:4" x14ac:dyDescent="0.2">
      <c r="A1777" s="5">
        <v>1716</v>
      </c>
      <c r="B1777" s="138">
        <f>'Tax Sched 23'!C5</f>
        <v>13486</v>
      </c>
      <c r="D1777" s="2" t="str">
        <f t="shared" si="26"/>
        <v>Error?</v>
      </c>
    </row>
    <row r="1778" spans="1:4" x14ac:dyDescent="0.2">
      <c r="A1778" s="5">
        <v>1717</v>
      </c>
      <c r="B1778" s="138">
        <f>'Tax Sched 23'!C6</f>
        <v>2599</v>
      </c>
      <c r="D1778" s="2" t="str">
        <f t="shared" si="26"/>
        <v>Error?</v>
      </c>
    </row>
    <row r="1779" spans="1:4" x14ac:dyDescent="0.2">
      <c r="A1779" s="5">
        <v>1718</v>
      </c>
      <c r="B1779" s="138">
        <f>'Tax Sched 23'!C7</f>
        <v>4495</v>
      </c>
      <c r="D1779" s="2" t="str">
        <f t="shared" si="26"/>
        <v>Error?</v>
      </c>
    </row>
    <row r="1780" spans="1:4" x14ac:dyDescent="0.2">
      <c r="A1780" s="5">
        <v>1719</v>
      </c>
      <c r="B1780" s="138">
        <f>'Tax Sched 23'!C8</f>
        <v>679</v>
      </c>
      <c r="D1780" s="2" t="str">
        <f t="shared" si="26"/>
        <v>Error?</v>
      </c>
    </row>
    <row r="1781" spans="1:4" x14ac:dyDescent="0.2">
      <c r="A1781" s="5">
        <v>1720</v>
      </c>
      <c r="B1781" s="138">
        <f>'Tax Sched 23'!C10</f>
        <v>1124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5550</v>
      </c>
      <c r="D1784" s="2" t="str">
        <f t="shared" si="26"/>
        <v>Error?</v>
      </c>
    </row>
    <row r="1785" spans="1:4" x14ac:dyDescent="0.2">
      <c r="A1785" s="5">
        <v>1724</v>
      </c>
      <c r="B1785" s="138">
        <f>'Tax Sched 23'!C12</f>
        <v>1124</v>
      </c>
      <c r="D1785" s="2" t="str">
        <f t="shared" si="26"/>
        <v>Error?</v>
      </c>
    </row>
    <row r="1786" spans="1:4" x14ac:dyDescent="0.2">
      <c r="A1786" s="5">
        <v>1725</v>
      </c>
      <c r="B1786" s="138">
        <f>'Tax Sched 23'!C14</f>
        <v>899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106697</v>
      </c>
      <c r="C1791" s="2" t="s">
        <v>594</v>
      </c>
      <c r="D1791" s="2" t="str">
        <f t="shared" ref="D1791:D1854" si="27">IF(ISBLANK(B1791),"OK",IF(A1791-B1791=0,"OK","Error?"))</f>
        <v>Error?</v>
      </c>
    </row>
    <row r="1792" spans="1:4" x14ac:dyDescent="0.2">
      <c r="A1792" s="5">
        <v>1731</v>
      </c>
      <c r="B1792" s="138">
        <f>'Tax Sched 23'!F4</f>
        <v>3736638</v>
      </c>
      <c r="C1792" s="2" t="s">
        <v>594</v>
      </c>
      <c r="D1792" s="2" t="str">
        <f t="shared" si="27"/>
        <v>Error?</v>
      </c>
    </row>
    <row r="1793" spans="1:4" x14ac:dyDescent="0.2">
      <c r="A1793" s="5">
        <v>1732</v>
      </c>
      <c r="B1793" s="138">
        <f>'Tax Sched 23'!F5</f>
        <v>681454</v>
      </c>
      <c r="C1793" s="2" t="s">
        <v>594</v>
      </c>
      <c r="D1793" s="2" t="str">
        <f t="shared" si="27"/>
        <v>Error?</v>
      </c>
    </row>
    <row r="1794" spans="1:4" x14ac:dyDescent="0.2">
      <c r="A1794" s="5">
        <v>1733</v>
      </c>
      <c r="B1794" s="138">
        <f>'Tax Sched 23'!F6</f>
        <v>131316</v>
      </c>
      <c r="C1794" s="2" t="s">
        <v>594</v>
      </c>
      <c r="D1794" s="2" t="str">
        <f t="shared" si="27"/>
        <v>Error?</v>
      </c>
    </row>
    <row r="1795" spans="1:4" x14ac:dyDescent="0.2">
      <c r="A1795" s="5">
        <v>1734</v>
      </c>
      <c r="B1795" s="138">
        <f>'Tax Sched 23'!F7</f>
        <v>227152</v>
      </c>
      <c r="C1795" s="2" t="s">
        <v>594</v>
      </c>
      <c r="D1795" s="2" t="str">
        <f t="shared" si="27"/>
        <v>Error?</v>
      </c>
    </row>
    <row r="1796" spans="1:4" x14ac:dyDescent="0.2">
      <c r="A1796" s="5">
        <v>1735</v>
      </c>
      <c r="B1796" s="138">
        <f>'Tax Sched 23'!F8</f>
        <v>34323</v>
      </c>
      <c r="C1796" s="2" t="s">
        <v>594</v>
      </c>
      <c r="D1796" s="2" t="str">
        <f t="shared" si="27"/>
        <v>Error?</v>
      </c>
    </row>
    <row r="1797" spans="1:4" x14ac:dyDescent="0.2">
      <c r="A1797" s="5">
        <v>1736</v>
      </c>
      <c r="B1797" s="138">
        <f>'Tax Sched 23'!F10</f>
        <v>56788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280452</v>
      </c>
      <c r="C1800" s="2" t="s">
        <v>594</v>
      </c>
      <c r="D1800" s="2" t="str">
        <f t="shared" si="27"/>
        <v>Error?</v>
      </c>
    </row>
    <row r="1801" spans="1:4" x14ac:dyDescent="0.2">
      <c r="A1801" s="5">
        <v>1740</v>
      </c>
      <c r="B1801" s="138">
        <f>'Tax Sched 23'!F12</f>
        <v>56788</v>
      </c>
      <c r="C1801" s="2" t="s">
        <v>594</v>
      </c>
      <c r="D1801" s="2" t="str">
        <f t="shared" si="27"/>
        <v>Error?</v>
      </c>
    </row>
    <row r="1802" spans="1:4" x14ac:dyDescent="0.2">
      <c r="A1802" s="5">
        <v>1741</v>
      </c>
      <c r="B1802" s="138">
        <f>'Tax Sched 23'!F14</f>
        <v>45430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5391470</v>
      </c>
      <c r="C1807" s="2" t="s">
        <v>594</v>
      </c>
      <c r="D1807" s="2" t="str">
        <f t="shared" si="27"/>
        <v>Error?</v>
      </c>
    </row>
    <row r="1808" spans="1:4" x14ac:dyDescent="0.2">
      <c r="A1808" s="5">
        <v>1747</v>
      </c>
      <c r="B1808" s="138">
        <f>'Tax Sched 23'!E4</f>
        <v>3810586</v>
      </c>
      <c r="D1808" s="2" t="str">
        <f t="shared" si="27"/>
        <v>Error?</v>
      </c>
    </row>
    <row r="1809" spans="1:4" x14ac:dyDescent="0.2">
      <c r="A1809" s="5">
        <v>1748</v>
      </c>
      <c r="B1809" s="138">
        <f>'Tax Sched 23'!E5</f>
        <v>694940</v>
      </c>
      <c r="D1809" s="2" t="str">
        <f t="shared" si="27"/>
        <v>Error?</v>
      </c>
    </row>
    <row r="1810" spans="1:4" x14ac:dyDescent="0.2">
      <c r="A1810" s="5">
        <v>1749</v>
      </c>
      <c r="B1810" s="138">
        <f>'Tax Sched 23'!E6</f>
        <v>133915</v>
      </c>
      <c r="D1810" s="2" t="str">
        <f t="shared" si="27"/>
        <v>Error?</v>
      </c>
    </row>
    <row r="1811" spans="1:4" x14ac:dyDescent="0.2">
      <c r="A1811" s="5">
        <v>1750</v>
      </c>
      <c r="B1811" s="138">
        <f>'Tax Sched 23'!E7</f>
        <v>231647</v>
      </c>
      <c r="D1811" s="2" t="str">
        <f t="shared" si="27"/>
        <v>Error?</v>
      </c>
    </row>
    <row r="1812" spans="1:4" x14ac:dyDescent="0.2">
      <c r="A1812" s="5">
        <v>1751</v>
      </c>
      <c r="B1812" s="138">
        <f>'Tax Sched 23'!E8</f>
        <v>35002</v>
      </c>
      <c r="D1812" s="2" t="str">
        <f t="shared" si="27"/>
        <v>Error?</v>
      </c>
    </row>
    <row r="1813" spans="1:4" x14ac:dyDescent="0.2">
      <c r="A1813" s="5">
        <v>1752</v>
      </c>
      <c r="B1813" s="138">
        <f>'Tax Sched 23'!E10</f>
        <v>57912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286002</v>
      </c>
      <c r="D1816" s="2" t="str">
        <f t="shared" si="27"/>
        <v>Error?</v>
      </c>
    </row>
    <row r="1817" spans="1:4" x14ac:dyDescent="0.2">
      <c r="A1817" s="5">
        <v>1756</v>
      </c>
      <c r="B1817" s="138">
        <f>'Tax Sched 23'!E12</f>
        <v>57912</v>
      </c>
      <c r="D1817" s="2" t="str">
        <f t="shared" si="27"/>
        <v>Error?</v>
      </c>
    </row>
    <row r="1818" spans="1:4" x14ac:dyDescent="0.2">
      <c r="A1818" s="5">
        <v>1757</v>
      </c>
      <c r="B1818" s="138">
        <f>'Tax Sched 23'!E14</f>
        <v>46329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5498167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545520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45506</v>
      </c>
      <c r="D1972" s="2" t="str">
        <f t="shared" si="29"/>
        <v>Error?</v>
      </c>
    </row>
    <row r="1973" spans="1:5" x14ac:dyDescent="0.2">
      <c r="A1973" s="5">
        <v>1912</v>
      </c>
      <c r="B1973" s="138">
        <f>'Rest Tax Levies-Tort Im 25'!H6</f>
        <v>7</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45513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45513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118890</v>
      </c>
      <c r="D2008" s="2" t="str">
        <f t="shared" si="30"/>
        <v>Error?</v>
      </c>
    </row>
    <row r="2009" spans="1:4" x14ac:dyDescent="0.2">
      <c r="A2009" s="5">
        <v>1948</v>
      </c>
      <c r="B2009" s="138">
        <f>'Cap Outlay Deprec 26'!C8</f>
        <v>7367565</v>
      </c>
      <c r="D2009" s="2" t="str">
        <f t="shared" si="30"/>
        <v>Error?</v>
      </c>
    </row>
    <row r="2010" spans="1:4" x14ac:dyDescent="0.2">
      <c r="A2010" s="5">
        <v>1949</v>
      </c>
      <c r="B2010" s="138">
        <f>'Cap Outlay Deprec 26'!C10</f>
        <v>367632</v>
      </c>
      <c r="D2010" s="2" t="str">
        <f t="shared" si="30"/>
        <v>Error?</v>
      </c>
    </row>
    <row r="2011" spans="1:4" x14ac:dyDescent="0.2">
      <c r="A2011" s="5">
        <v>1950</v>
      </c>
      <c r="B2011" s="138">
        <f>'Cap Outlay Deprec 26'!C12</f>
        <v>791859</v>
      </c>
      <c r="D2011" s="2" t="str">
        <f t="shared" si="30"/>
        <v>Error?</v>
      </c>
    </row>
    <row r="2012" spans="1:4" x14ac:dyDescent="0.2">
      <c r="A2012" s="5">
        <v>1951</v>
      </c>
      <c r="B2012" s="138">
        <f>'Cap Outlay Deprec 26'!C13</f>
        <v>93936</v>
      </c>
      <c r="D2012" s="2" t="str">
        <f t="shared" si="30"/>
        <v>Error?</v>
      </c>
    </row>
    <row r="2013" spans="1:4" x14ac:dyDescent="0.2">
      <c r="A2013" s="5">
        <v>1952</v>
      </c>
      <c r="B2013" s="138">
        <f>'Cap Outlay Deprec 26'!C16</f>
        <v>8872383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152142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68562</v>
      </c>
      <c r="D2017" s="2" t="str">
        <f t="shared" si="30"/>
        <v>Error?</v>
      </c>
    </row>
    <row r="2018" spans="1:4" x14ac:dyDescent="0.2">
      <c r="A2018" s="5">
        <v>1957</v>
      </c>
      <c r="B2018" s="138">
        <f>'Cap Outlay Deprec 26'!D13</f>
        <v>19205</v>
      </c>
      <c r="D2018" s="2" t="str">
        <f t="shared" si="30"/>
        <v>Error?</v>
      </c>
    </row>
    <row r="2019" spans="1:4" x14ac:dyDescent="0.2">
      <c r="A2019" s="5">
        <v>1958</v>
      </c>
      <c r="B2019" s="138">
        <f>'Cap Outlay Deprec 26'!D16</f>
        <v>257491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54183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54183</v>
      </c>
      <c r="C2025" s="2" t="s">
        <v>594</v>
      </c>
      <c r="D2025" s="2" t="str">
        <f t="shared" si="30"/>
        <v>Error?</v>
      </c>
    </row>
    <row r="2026" spans="1:4" x14ac:dyDescent="0.2">
      <c r="A2026" s="5">
        <v>1965</v>
      </c>
      <c r="B2026" s="138">
        <f>'Cap Outlay Deprec 26'!F5</f>
        <v>118890</v>
      </c>
      <c r="C2026" s="2" t="s">
        <v>594</v>
      </c>
      <c r="D2026" s="2" t="str">
        <f t="shared" si="30"/>
        <v>Error?</v>
      </c>
    </row>
    <row r="2027" spans="1:4" x14ac:dyDescent="0.2">
      <c r="A2027" s="5">
        <v>1966</v>
      </c>
      <c r="B2027" s="138">
        <f>'Cap Outlay Deprec 26'!F8</f>
        <v>7519707</v>
      </c>
      <c r="C2027" s="2" t="s">
        <v>594</v>
      </c>
      <c r="D2027" s="2" t="str">
        <f t="shared" si="30"/>
        <v>Error?</v>
      </c>
    </row>
    <row r="2028" spans="1:4" x14ac:dyDescent="0.2">
      <c r="A2028" s="5">
        <v>1967</v>
      </c>
      <c r="B2028" s="138">
        <f>'Cap Outlay Deprec 26'!F10</f>
        <v>367632</v>
      </c>
      <c r="C2028" s="2" t="s">
        <v>594</v>
      </c>
      <c r="D2028" s="2" t="str">
        <f t="shared" si="30"/>
        <v>Error?</v>
      </c>
    </row>
    <row r="2029" spans="1:4" x14ac:dyDescent="0.2">
      <c r="A2029" s="5">
        <v>1968</v>
      </c>
      <c r="B2029" s="138">
        <f>'Cap Outlay Deprec 26'!F12</f>
        <v>806238</v>
      </c>
      <c r="C2029" s="2" t="s">
        <v>594</v>
      </c>
      <c r="D2029" s="2" t="str">
        <f t="shared" si="30"/>
        <v>Error?</v>
      </c>
    </row>
    <row r="2030" spans="1:4" x14ac:dyDescent="0.2">
      <c r="A2030" s="5">
        <v>1969</v>
      </c>
      <c r="B2030" s="138">
        <f>'Cap Outlay Deprec 26'!F13</f>
        <v>113141</v>
      </c>
      <c r="C2030" s="2" t="s">
        <v>594</v>
      </c>
      <c r="D2030" s="2" t="str">
        <f t="shared" si="30"/>
        <v>Error?</v>
      </c>
    </row>
    <row r="2031" spans="1:4" x14ac:dyDescent="0.2">
      <c r="A2031" s="5">
        <v>1970</v>
      </c>
      <c r="B2031" s="138">
        <f>'Cap Outlay Deprec 26'!F16</f>
        <v>9075691</v>
      </c>
      <c r="C2031" s="2" t="s">
        <v>594</v>
      </c>
      <c r="D2031" s="2" t="str">
        <f t="shared" si="30"/>
        <v>Error?</v>
      </c>
    </row>
    <row r="2032" spans="1:4" x14ac:dyDescent="0.2">
      <c r="A2032" s="10">
        <v>1971</v>
      </c>
      <c r="D2032" s="2" t="str">
        <f t="shared" si="30"/>
        <v>OK</v>
      </c>
    </row>
    <row r="2033" spans="1:4" x14ac:dyDescent="0.2">
      <c r="A2033" s="5">
        <v>1972</v>
      </c>
      <c r="B2033" s="138">
        <f>'Cap Outlay Deprec 26'!H8</f>
        <v>4044290</v>
      </c>
      <c r="D2033" s="2" t="str">
        <f t="shared" si="30"/>
        <v>Error?</v>
      </c>
    </row>
    <row r="2034" spans="1:4" x14ac:dyDescent="0.2">
      <c r="A2034" s="5">
        <v>1973</v>
      </c>
      <c r="B2034" s="138">
        <f>'Cap Outlay Deprec 26'!H10</f>
        <v>113510</v>
      </c>
      <c r="D2034" s="2" t="str">
        <f t="shared" si="30"/>
        <v>Error?</v>
      </c>
    </row>
    <row r="2035" spans="1:4" x14ac:dyDescent="0.2">
      <c r="A2035" s="5">
        <v>1974</v>
      </c>
      <c r="B2035" s="138">
        <f>'Cap Outlay Deprec 26'!H12</f>
        <v>320355</v>
      </c>
      <c r="D2035" s="2" t="str">
        <f t="shared" si="30"/>
        <v>Error?</v>
      </c>
    </row>
    <row r="2036" spans="1:4" x14ac:dyDescent="0.2">
      <c r="A2036" s="5">
        <v>1975</v>
      </c>
      <c r="B2036" s="138">
        <f>'Cap Outlay Deprec 26'!H13</f>
        <v>88665</v>
      </c>
      <c r="D2036" s="2" t="str">
        <f t="shared" si="30"/>
        <v>Error?</v>
      </c>
    </row>
    <row r="2037" spans="1:4" x14ac:dyDescent="0.2">
      <c r="A2037" s="5">
        <v>1976</v>
      </c>
      <c r="B2037" s="138">
        <f>'Cap Outlay Deprec 26'!H16</f>
        <v>4582527</v>
      </c>
      <c r="C2037" s="2" t="s">
        <v>594</v>
      </c>
      <c r="D2037" s="2" t="str">
        <f t="shared" si="30"/>
        <v>Error?</v>
      </c>
    </row>
    <row r="2038" spans="1:4" x14ac:dyDescent="0.2">
      <c r="A2038" s="10">
        <v>1977</v>
      </c>
      <c r="D2038" s="2" t="str">
        <f t="shared" si="30"/>
        <v>OK</v>
      </c>
    </row>
    <row r="2039" spans="1:4" x14ac:dyDescent="0.2">
      <c r="A2039" s="5">
        <v>1978</v>
      </c>
      <c r="B2039" s="138">
        <f>'Cap Outlay Deprec 26'!I8</f>
        <v>93429</v>
      </c>
      <c r="D2039" s="2" t="str">
        <f t="shared" si="30"/>
        <v>Error?</v>
      </c>
    </row>
    <row r="2040" spans="1:4" x14ac:dyDescent="0.2">
      <c r="A2040" s="5">
        <v>1979</v>
      </c>
      <c r="B2040" s="138">
        <f>'Cap Outlay Deprec 26'!I10</f>
        <v>18290</v>
      </c>
      <c r="D2040" s="2" t="str">
        <f t="shared" si="30"/>
        <v>Error?</v>
      </c>
    </row>
    <row r="2041" spans="1:4" x14ac:dyDescent="0.2">
      <c r="A2041" s="5">
        <v>1980</v>
      </c>
      <c r="B2041" s="138">
        <f>'Cap Outlay Deprec 26'!I12</f>
        <v>81046</v>
      </c>
      <c r="D2041" s="2" t="str">
        <f t="shared" si="30"/>
        <v>Error?</v>
      </c>
    </row>
    <row r="2042" spans="1:4" x14ac:dyDescent="0.2">
      <c r="A2042" s="5">
        <v>1981</v>
      </c>
      <c r="B2042" s="138">
        <f>'Cap Outlay Deprec 26'!I13</f>
        <v>9112</v>
      </c>
      <c r="D2042" s="2" t="str">
        <f t="shared" si="30"/>
        <v>Error?</v>
      </c>
    </row>
    <row r="2043" spans="1:4" x14ac:dyDescent="0.2">
      <c r="A2043" s="5">
        <v>1982</v>
      </c>
      <c r="B2043" s="138">
        <f>'Cap Outlay Deprec 26'!I16</f>
        <v>204472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54183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54183</v>
      </c>
      <c r="C2049" s="2" t="s">
        <v>594</v>
      </c>
      <c r="D2049" s="2" t="str">
        <f t="shared" si="31"/>
        <v>Error?</v>
      </c>
    </row>
    <row r="2050" spans="1:4" x14ac:dyDescent="0.2">
      <c r="A2050" s="10">
        <v>1989</v>
      </c>
      <c r="D2050" s="2" t="str">
        <f t="shared" si="31"/>
        <v>OK</v>
      </c>
    </row>
    <row r="2051" spans="1:4" x14ac:dyDescent="0.2">
      <c r="A2051" s="5">
        <v>1990</v>
      </c>
      <c r="B2051" s="138">
        <f>'Cap Outlay Deprec 26'!K8</f>
        <v>4137719</v>
      </c>
      <c r="C2051" s="2" t="s">
        <v>594</v>
      </c>
      <c r="D2051" s="2" t="str">
        <f t="shared" si="31"/>
        <v>Error?</v>
      </c>
    </row>
    <row r="2052" spans="1:4" x14ac:dyDescent="0.2">
      <c r="A2052" s="5">
        <v>1991</v>
      </c>
      <c r="B2052" s="138">
        <f>'Cap Outlay Deprec 26'!K10</f>
        <v>131800</v>
      </c>
      <c r="C2052" s="2" t="s">
        <v>594</v>
      </c>
      <c r="D2052" s="2" t="str">
        <f t="shared" si="31"/>
        <v>Error?</v>
      </c>
    </row>
    <row r="2053" spans="1:4" x14ac:dyDescent="0.2">
      <c r="A2053" s="5">
        <v>1992</v>
      </c>
      <c r="B2053" s="138">
        <f>'Cap Outlay Deprec 26'!K12</f>
        <v>347218</v>
      </c>
      <c r="C2053" s="2" t="s">
        <v>594</v>
      </c>
      <c r="D2053" s="2" t="str">
        <f t="shared" si="31"/>
        <v>Error?</v>
      </c>
    </row>
    <row r="2054" spans="1:4" x14ac:dyDescent="0.2">
      <c r="A2054" s="5">
        <v>1993</v>
      </c>
      <c r="B2054" s="138">
        <f>'Cap Outlay Deprec 26'!K13</f>
        <v>97777</v>
      </c>
      <c r="C2054" s="2" t="s">
        <v>594</v>
      </c>
      <c r="D2054" s="2" t="str">
        <f t="shared" si="31"/>
        <v>Error?</v>
      </c>
    </row>
    <row r="2055" spans="1:4" x14ac:dyDescent="0.2">
      <c r="A2055" s="5">
        <v>1994</v>
      </c>
      <c r="B2055" s="138">
        <f>'Cap Outlay Deprec 26'!K16</f>
        <v>4732816</v>
      </c>
      <c r="C2055" s="2" t="s">
        <v>594</v>
      </c>
      <c r="D2055" s="2" t="str">
        <f t="shared" si="31"/>
        <v>Error?</v>
      </c>
    </row>
    <row r="2056" spans="1:4" x14ac:dyDescent="0.2">
      <c r="A2056" s="5">
        <v>1995</v>
      </c>
      <c r="B2056" s="138">
        <f>'Cap Outlay Deprec 26'!L5</f>
        <v>118890</v>
      </c>
      <c r="C2056" s="2" t="s">
        <v>594</v>
      </c>
      <c r="D2056" s="2" t="str">
        <f t="shared" si="31"/>
        <v>Error?</v>
      </c>
    </row>
    <row r="2057" spans="1:4" x14ac:dyDescent="0.2">
      <c r="A2057" s="5">
        <v>1996</v>
      </c>
      <c r="B2057" s="138">
        <f>'Cap Outlay Deprec 26'!L8</f>
        <v>3381988</v>
      </c>
      <c r="C2057" s="2" t="s">
        <v>594</v>
      </c>
      <c r="D2057" s="2" t="str">
        <f t="shared" si="31"/>
        <v>Error?</v>
      </c>
    </row>
    <row r="2058" spans="1:4" x14ac:dyDescent="0.2">
      <c r="A2058" s="5">
        <v>1997</v>
      </c>
      <c r="B2058" s="138">
        <f>'Cap Outlay Deprec 26'!L10</f>
        <v>235832</v>
      </c>
      <c r="C2058" s="2" t="s">
        <v>594</v>
      </c>
      <c r="D2058" s="2" t="str">
        <f t="shared" si="31"/>
        <v>Error?</v>
      </c>
    </row>
    <row r="2059" spans="1:4" x14ac:dyDescent="0.2">
      <c r="A2059" s="5">
        <v>1998</v>
      </c>
      <c r="B2059" s="138">
        <f>'Cap Outlay Deprec 26'!L12</f>
        <v>459020</v>
      </c>
      <c r="C2059" s="2" t="s">
        <v>594</v>
      </c>
      <c r="D2059" s="2" t="str">
        <f t="shared" si="31"/>
        <v>Error?</v>
      </c>
    </row>
    <row r="2060" spans="1:4" x14ac:dyDescent="0.2">
      <c r="A2060" s="5">
        <v>1999</v>
      </c>
      <c r="B2060" s="138">
        <f>'Cap Outlay Deprec 26'!L13</f>
        <v>15364</v>
      </c>
      <c r="C2060" s="2" t="s">
        <v>594</v>
      </c>
      <c r="D2060" s="2" t="str">
        <f t="shared" si="31"/>
        <v>Error?</v>
      </c>
    </row>
    <row r="2061" spans="1:4" x14ac:dyDescent="0.2">
      <c r="A2061" s="5">
        <v>2000</v>
      </c>
      <c r="B2061" s="138">
        <f>'Cap Outlay Deprec 26'!L16</f>
        <v>4342875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124258</v>
      </c>
      <c r="C2088" s="2" t="s">
        <v>594</v>
      </c>
      <c r="D2088" s="2" t="str">
        <f t="shared" si="31"/>
        <v>Error?</v>
      </c>
    </row>
    <row r="2089" spans="1:4" x14ac:dyDescent="0.2">
      <c r="A2089" s="5">
        <v>2028</v>
      </c>
      <c r="B2089" s="138">
        <f>'Expenditures 15-22'!K92</f>
        <v>112387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382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478123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4254962</v>
      </c>
      <c r="C2551" s="2" t="s">
        <v>594</v>
      </c>
      <c r="D2551" s="2" t="str">
        <f t="shared" si="38"/>
        <v>Error?</v>
      </c>
    </row>
    <row r="2552" spans="1:4" x14ac:dyDescent="0.2">
      <c r="A2552" s="10">
        <v>2491</v>
      </c>
      <c r="D2552" s="2" t="str">
        <f t="shared" si="38"/>
        <v>OK</v>
      </c>
    </row>
    <row r="2553" spans="1:4" x14ac:dyDescent="0.2">
      <c r="A2553" s="5">
        <v>2492</v>
      </c>
      <c r="B2553" s="138">
        <f>'Acct Summary 7-8'!C6</f>
        <v>669559</v>
      </c>
      <c r="C2553" s="2" t="s">
        <v>594</v>
      </c>
      <c r="D2553" s="2" t="str">
        <f t="shared" si="38"/>
        <v>Error?</v>
      </c>
    </row>
    <row r="2554" spans="1:4" x14ac:dyDescent="0.2">
      <c r="A2554" s="5">
        <v>2493</v>
      </c>
      <c r="B2554" s="138">
        <f>'Acct Summary 7-8'!C7</f>
        <v>312507</v>
      </c>
      <c r="C2554" s="2" t="s">
        <v>594</v>
      </c>
      <c r="D2554" s="2" t="str">
        <f t="shared" si="38"/>
        <v>Error?</v>
      </c>
    </row>
    <row r="2555" spans="1:4" x14ac:dyDescent="0.2">
      <c r="A2555" s="5">
        <v>2494</v>
      </c>
      <c r="B2555" s="138">
        <f>'Acct Summary 7-8'!C8</f>
        <v>5237028</v>
      </c>
      <c r="C2555" s="2" t="s">
        <v>594</v>
      </c>
      <c r="D2555" s="2" t="str">
        <f t="shared" si="38"/>
        <v>Error?</v>
      </c>
    </row>
    <row r="2556" spans="1:4" x14ac:dyDescent="0.2">
      <c r="A2556" s="5">
        <v>2495</v>
      </c>
      <c r="B2556" s="138">
        <f>'Acct Summary 7-8'!C12</f>
        <v>3293736</v>
      </c>
      <c r="C2556" s="2" t="s">
        <v>594</v>
      </c>
      <c r="D2556" s="2" t="str">
        <f t="shared" si="38"/>
        <v>Error?</v>
      </c>
    </row>
    <row r="2557" spans="1:4" x14ac:dyDescent="0.2">
      <c r="A2557" s="5">
        <v>2496</v>
      </c>
      <c r="B2557" s="138">
        <f>'Acct Summary 7-8'!C13</f>
        <v>993156</v>
      </c>
      <c r="C2557" s="2" t="s">
        <v>594</v>
      </c>
      <c r="D2557" s="2" t="str">
        <f t="shared" si="38"/>
        <v>Error?</v>
      </c>
    </row>
    <row r="2558" spans="1:4" x14ac:dyDescent="0.2">
      <c r="A2558" s="5">
        <v>2497</v>
      </c>
      <c r="B2558" s="138">
        <f>'Acct Summary 7-8'!C14</f>
        <v>7948</v>
      </c>
      <c r="C2558" s="2" t="s">
        <v>594</v>
      </c>
      <c r="D2558" s="2" t="str">
        <f t="shared" si="38"/>
        <v>Error?</v>
      </c>
    </row>
    <row r="2559" spans="1:4" x14ac:dyDescent="0.2">
      <c r="A2559" s="5">
        <v>2498</v>
      </c>
      <c r="B2559" s="138">
        <f>'Acct Summary 7-8'!C15</f>
        <v>236645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4531485</v>
      </c>
      <c r="C2561" s="2" t="s">
        <v>594</v>
      </c>
      <c r="D2561" s="2" t="str">
        <f t="shared" si="39"/>
        <v>Error?</v>
      </c>
    </row>
    <row r="2562" spans="1:4" x14ac:dyDescent="0.2">
      <c r="A2562" s="5">
        <v>2501</v>
      </c>
      <c r="B2562" s="138">
        <f>'Acct Summary 7-8'!C20</f>
        <v>705543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771668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771668</v>
      </c>
      <c r="C2568" s="2" t="s">
        <v>594</v>
      </c>
      <c r="D2568" s="2" t="str">
        <f t="shared" si="39"/>
        <v>Error?</v>
      </c>
    </row>
    <row r="2569" spans="1:4" x14ac:dyDescent="0.2">
      <c r="A2569" s="5">
        <v>2508</v>
      </c>
      <c r="B2569" s="138">
        <f>'Acct Summary 7-8'!D13</f>
        <v>875934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875934</v>
      </c>
      <c r="C2573" s="2" t="s">
        <v>594</v>
      </c>
      <c r="D2573" s="2" t="str">
        <f t="shared" si="39"/>
        <v>Error?</v>
      </c>
    </row>
    <row r="2574" spans="1:4" x14ac:dyDescent="0.2">
      <c r="A2574" s="5">
        <v>2513</v>
      </c>
      <c r="B2574" s="138">
        <f>'Acct Summary 7-8'!D20</f>
        <v>-104266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228780</v>
      </c>
      <c r="C2591" s="2" t="s">
        <v>594</v>
      </c>
      <c r="D2591" s="2" t="str">
        <f t="shared" si="39"/>
        <v>Error?</v>
      </c>
    </row>
    <row r="2592" spans="1:4" x14ac:dyDescent="0.2">
      <c r="A2592" s="10">
        <v>2531</v>
      </c>
      <c r="D2592" s="2" t="str">
        <f t="shared" si="39"/>
        <v>OK</v>
      </c>
    </row>
    <row r="2593" spans="1:4" x14ac:dyDescent="0.2">
      <c r="A2593" s="5">
        <v>2532</v>
      </c>
      <c r="B2593" s="138">
        <f>'Acct Summary 7-8'!F6</f>
        <v>193854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422634</v>
      </c>
      <c r="C2595" s="2" t="s">
        <v>594</v>
      </c>
      <c r="D2595" s="2" t="str">
        <f t="shared" si="39"/>
        <v>Error?</v>
      </c>
    </row>
    <row r="2596" spans="1:4" x14ac:dyDescent="0.2">
      <c r="A2596" s="5">
        <v>2535</v>
      </c>
      <c r="B2596" s="138">
        <f>'Acct Summary 7-8'!F13</f>
        <v>407369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407369</v>
      </c>
      <c r="C2600" s="2" t="s">
        <v>594</v>
      </c>
      <c r="D2600" s="2" t="str">
        <f t="shared" si="39"/>
        <v>Error?</v>
      </c>
    </row>
    <row r="2601" spans="1:4" x14ac:dyDescent="0.2">
      <c r="A2601" s="5">
        <v>2540</v>
      </c>
      <c r="B2601" s="138">
        <f>'Acct Summary 7-8'!F20</f>
        <v>15265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119403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119403</v>
      </c>
      <c r="C2606" s="2" t="s">
        <v>594</v>
      </c>
      <c r="D2606" s="2" t="str">
        <f t="shared" si="39"/>
        <v>Error?</v>
      </c>
    </row>
    <row r="2607" spans="1:4" x14ac:dyDescent="0.2">
      <c r="A2607" s="5">
        <v>2546</v>
      </c>
      <c r="B2607" s="138">
        <f>'Acct Summary 7-8'!G12</f>
        <v>52264</v>
      </c>
      <c r="C2607" s="2" t="s">
        <v>594</v>
      </c>
      <c r="D2607" s="2" t="str">
        <f t="shared" si="39"/>
        <v>Error?</v>
      </c>
    </row>
    <row r="2608" spans="1:4" x14ac:dyDescent="0.2">
      <c r="A2608" s="5">
        <v>2547</v>
      </c>
      <c r="B2608" s="138">
        <f>'Acct Summary 7-8'!G13</f>
        <v>104021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156285</v>
      </c>
      <c r="C2612" s="2" t="s">
        <v>594</v>
      </c>
      <c r="D2612" s="2" t="str">
        <f t="shared" si="39"/>
        <v>Error?</v>
      </c>
    </row>
    <row r="2613" spans="1:4" x14ac:dyDescent="0.2">
      <c r="A2613" s="5">
        <v>2552</v>
      </c>
      <c r="B2613" s="138">
        <f>'Acct Summary 7-8'!G20</f>
        <v>-36882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134106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134106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177051</v>
      </c>
      <c r="C2634" s="2" t="s">
        <v>594</v>
      </c>
      <c r="D2634" s="2" t="str">
        <f t="shared" si="40"/>
        <v>Error?</v>
      </c>
    </row>
    <row r="2635" spans="1:4" x14ac:dyDescent="0.2">
      <c r="A2635" s="5">
        <v>2574</v>
      </c>
      <c r="B2635" s="138">
        <f>'Acct Summary 7-8'!E17</f>
        <v>177051</v>
      </c>
      <c r="C2635" s="2" t="s">
        <v>594</v>
      </c>
      <c r="D2635" s="2" t="str">
        <f t="shared" si="40"/>
        <v>Error?</v>
      </c>
    </row>
    <row r="2636" spans="1:4" x14ac:dyDescent="0.2">
      <c r="A2636" s="5">
        <v>2575</v>
      </c>
      <c r="B2636" s="138">
        <f>'Acct Summary 7-8'!E20</f>
        <v>-42945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244258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244258</v>
      </c>
      <c r="C2658" s="2" t="s">
        <v>594</v>
      </c>
      <c r="D2658" s="2" t="str">
        <f t="shared" si="40"/>
        <v>Error?</v>
      </c>
    </row>
    <row r="2659" spans="1:4" x14ac:dyDescent="0.2">
      <c r="A2659" s="5">
        <v>2598</v>
      </c>
      <c r="B2659" s="138">
        <f>'Acct Summary 7-8'!H13</f>
        <v>97470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97470</v>
      </c>
      <c r="C2661" s="2" t="s">
        <v>594</v>
      </c>
      <c r="D2661" s="2" t="str">
        <f t="shared" si="40"/>
        <v>Error?</v>
      </c>
    </row>
    <row r="2662" spans="1:4" x14ac:dyDescent="0.2">
      <c r="A2662" s="5">
        <v>2601</v>
      </c>
      <c r="B2662" s="138">
        <f>'Acct Summary 7-8'!H20</f>
        <v>146788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124258</v>
      </c>
      <c r="C2789" s="2" t="s">
        <v>594</v>
      </c>
      <c r="D2789" s="2" t="str">
        <f t="shared" si="42"/>
        <v>Error?</v>
      </c>
    </row>
    <row r="2790" spans="1:4" x14ac:dyDescent="0.2">
      <c r="A2790" s="5">
        <v>2729</v>
      </c>
      <c r="B2790" s="138">
        <f>'Expenditures 15-22'!E102</f>
        <v>124258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17582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500031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84386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500031</v>
      </c>
      <c r="D2912" s="2" t="str">
        <f t="shared" si="44"/>
        <v>Error?</v>
      </c>
    </row>
    <row r="2913" spans="1:4" x14ac:dyDescent="0.2">
      <c r="A2913" s="5">
        <v>2852</v>
      </c>
      <c r="B2913" s="138">
        <f>'Assets-Liab 5-6'!I41</f>
        <v>500031</v>
      </c>
      <c r="C2913" s="2" t="s">
        <v>594</v>
      </c>
      <c r="D2913" s="2" t="str">
        <f t="shared" si="44"/>
        <v>Error?</v>
      </c>
    </row>
    <row r="2914" spans="1:4" x14ac:dyDescent="0.2">
      <c r="A2914" s="5">
        <v>2853</v>
      </c>
      <c r="B2914" s="138">
        <f>'Assets-Liab 5-6'!L33</f>
        <v>84386</v>
      </c>
      <c r="D2914" s="2" t="str">
        <f t="shared" si="44"/>
        <v>Error?</v>
      </c>
    </row>
    <row r="2915" spans="1:4" x14ac:dyDescent="0.2">
      <c r="A2915" s="10">
        <v>2854</v>
      </c>
      <c r="D2915" s="2" t="str">
        <f t="shared" si="44"/>
        <v>OK</v>
      </c>
    </row>
    <row r="2916" spans="1:4" x14ac:dyDescent="0.2">
      <c r="A2916" s="5">
        <v>2855</v>
      </c>
      <c r="B2916" s="138">
        <f>'Assets-Liab 5-6'!L34</f>
        <v>84386</v>
      </c>
      <c r="C2916" s="2" t="s">
        <v>594</v>
      </c>
      <c r="D2916" s="2" t="str">
        <f t="shared" si="44"/>
        <v>Error?</v>
      </c>
    </row>
    <row r="2917" spans="1:4" x14ac:dyDescent="0.2">
      <c r="A2917" s="5">
        <v>2856</v>
      </c>
      <c r="B2917" s="138">
        <f>'Assets-Liab 5-6'!L41</f>
        <v>84386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124258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124258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25741</v>
      </c>
      <c r="D3055" s="2" t="str">
        <f t="shared" si="46"/>
        <v>Error?</v>
      </c>
    </row>
    <row r="3056" spans="1:4" x14ac:dyDescent="0.2">
      <c r="A3056" s="5">
        <v>2995</v>
      </c>
      <c r="B3056" s="138">
        <f>'Expenditures 15-22'!D10</f>
        <v>14870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31270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71881</v>
      </c>
      <c r="C3062" s="2" t="s">
        <v>594</v>
      </c>
      <c r="D3062" s="2" t="str">
        <f t="shared" si="46"/>
        <v>Error?</v>
      </c>
    </row>
    <row r="3063" spans="1:4" x14ac:dyDescent="0.2">
      <c r="A3063" s="10">
        <v>3002</v>
      </c>
      <c r="D3063" s="2" t="str">
        <f t="shared" si="46"/>
        <v>OK</v>
      </c>
    </row>
    <row r="3064" spans="1:4" x14ac:dyDescent="0.2">
      <c r="A3064" s="5">
        <v>3003</v>
      </c>
      <c r="B3064" s="138">
        <f>'Expenditures 15-22'!D219</f>
        <v>367</v>
      </c>
      <c r="D3064" s="2" t="str">
        <f t="shared" si="46"/>
        <v>Error?</v>
      </c>
    </row>
    <row r="3065" spans="1:4" x14ac:dyDescent="0.2">
      <c r="A3065" s="5">
        <v>3004</v>
      </c>
      <c r="B3065" s="138">
        <f>'Expenditures 15-22'!K219</f>
        <v>367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57498</v>
      </c>
      <c r="C3225" s="2" t="s">
        <v>594</v>
      </c>
      <c r="D3225" s="2" t="str">
        <f t="shared" si="49"/>
        <v>Error?</v>
      </c>
    </row>
    <row r="3226" spans="1:4" x14ac:dyDescent="0.2">
      <c r="A3226" s="5">
        <v>3165</v>
      </c>
      <c r="B3226" s="138">
        <f>'Acct Summary 7-8'!I8</f>
        <v>57498</v>
      </c>
      <c r="C3226" s="2" t="s">
        <v>594</v>
      </c>
      <c r="D3226" s="2" t="str">
        <f t="shared" si="49"/>
        <v>Error?</v>
      </c>
    </row>
    <row r="3227" spans="1:4" x14ac:dyDescent="0.2">
      <c r="A3227" s="5">
        <v>3166</v>
      </c>
      <c r="B3227" s="138">
        <f>'Acct Summary 7-8'!I20</f>
        <v>57498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30062</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30062</v>
      </c>
      <c r="C3232" s="2" t="s">
        <v>594</v>
      </c>
      <c r="D3232" s="2" t="str">
        <f t="shared" si="49"/>
        <v>Error?</v>
      </c>
    </row>
    <row r="3233" spans="1:4" x14ac:dyDescent="0.2">
      <c r="A3233" s="5">
        <v>3172</v>
      </c>
      <c r="B3233" s="138">
        <f>'Acct Summary 7-8'!C78</f>
        <v>735605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43739</v>
      </c>
      <c r="C3237" s="2" t="s">
        <v>594</v>
      </c>
      <c r="D3237" s="2" t="str">
        <f t="shared" si="49"/>
        <v>Error?</v>
      </c>
    </row>
    <row r="3238" spans="1:4" x14ac:dyDescent="0.2">
      <c r="A3238" s="5">
        <v>3177</v>
      </c>
      <c r="B3238" s="138">
        <f>'Acct Summary 7-8'!D77</f>
        <v>-43739</v>
      </c>
      <c r="C3238" s="2" t="s">
        <v>594</v>
      </c>
      <c r="D3238" s="2" t="str">
        <f t="shared" si="49"/>
        <v>Error?</v>
      </c>
    </row>
    <row r="3239" spans="1:4" x14ac:dyDescent="0.2">
      <c r="A3239" s="5">
        <v>3178</v>
      </c>
      <c r="B3239" s="138">
        <f>'Acct Summary 7-8'!D78</f>
        <v>-148005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15265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-36882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43739</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43739</v>
      </c>
      <c r="C3277" s="2" t="s">
        <v>594</v>
      </c>
      <c r="D3277" s="2" t="str">
        <f t="shared" si="50"/>
        <v>Error?</v>
      </c>
    </row>
    <row r="3278" spans="1:4" x14ac:dyDescent="0.2">
      <c r="A3278" s="5">
        <v>3217</v>
      </c>
      <c r="B3278" s="138">
        <f>'Acct Summary 7-8'!E78</f>
        <v>794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146788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57498</v>
      </c>
      <c r="C3320" s="2" t="s">
        <v>594</v>
      </c>
      <c r="D3320" s="2" t="str">
        <f t="shared" si="50"/>
        <v>Error?</v>
      </c>
    </row>
    <row r="3321" spans="1:4" x14ac:dyDescent="0.2">
      <c r="A3321" s="5">
        <v>3260</v>
      </c>
      <c r="B3321" s="138">
        <f>'Acct Summary 7-8'!I79</f>
        <v>442533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500031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330019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63422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24796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1717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419954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27196</v>
      </c>
      <c r="D3387" s="2" t="str">
        <f t="shared" si="51"/>
        <v>Error?</v>
      </c>
    </row>
    <row r="3388" spans="1:4" x14ac:dyDescent="0.2">
      <c r="A3388" s="5">
        <v>3327</v>
      </c>
      <c r="B3388" s="138">
        <f>'Expenditures 15-22'!D217</f>
        <v>18709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27196</v>
      </c>
      <c r="C3390" s="2" t="s">
        <v>594</v>
      </c>
      <c r="D3390" s="2" t="str">
        <f t="shared" si="51"/>
        <v>Error?</v>
      </c>
    </row>
    <row r="3391" spans="1:4" x14ac:dyDescent="0.2">
      <c r="A3391" s="5">
        <v>3330</v>
      </c>
      <c r="B3391" s="138">
        <f>'Expenditures 15-22'!K217</f>
        <v>18709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489409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43467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16163</v>
      </c>
      <c r="D3417" s="2" t="str">
        <f t="shared" si="52"/>
        <v>Error?</v>
      </c>
    </row>
    <row r="3418" spans="1:4" x14ac:dyDescent="0.2">
      <c r="A3418" s="10">
        <v>3357</v>
      </c>
      <c r="D3418" s="2" t="str">
        <f t="shared" si="52"/>
        <v>OK</v>
      </c>
    </row>
    <row r="3419" spans="1:4" x14ac:dyDescent="0.2">
      <c r="A3419" s="5">
        <v>3358</v>
      </c>
      <c r="B3419" s="138">
        <f>'Assets-Liab 5-6'!F4</f>
        <v>66102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103300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278123</v>
      </c>
      <c r="D3425" s="2" t="str">
        <f t="shared" si="52"/>
        <v>Error?</v>
      </c>
    </row>
    <row r="3426" spans="1:4" x14ac:dyDescent="0.2">
      <c r="A3426" s="10">
        <v>3365</v>
      </c>
      <c r="D3426" s="2" t="str">
        <f t="shared" si="52"/>
        <v>OK</v>
      </c>
    </row>
    <row r="3427" spans="1:4" x14ac:dyDescent="0.2">
      <c r="A3427" s="5">
        <v>3366</v>
      </c>
      <c r="B3427" s="138">
        <f>'Assets-Liab 5-6'!I4</f>
        <v>500031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84386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80299</v>
      </c>
      <c r="C3446" s="2" t="s">
        <v>594</v>
      </c>
      <c r="D3446" s="2" t="str">
        <f t="shared" si="52"/>
        <v>Error?</v>
      </c>
    </row>
    <row r="3447" spans="1:4" x14ac:dyDescent="0.2">
      <c r="A3447" s="5">
        <v>3386</v>
      </c>
      <c r="B3447" s="138">
        <f>'Tax Sched 23'!D16</f>
        <v>78630</v>
      </c>
      <c r="C3447" s="2" t="s">
        <v>594</v>
      </c>
      <c r="D3447" s="2" t="str">
        <f t="shared" si="52"/>
        <v>Error?</v>
      </c>
    </row>
    <row r="3448" spans="1:4" x14ac:dyDescent="0.2">
      <c r="A3448" s="5">
        <v>3387</v>
      </c>
      <c r="B3448" s="138">
        <f>'Tax Sched 23'!C16</f>
        <v>1669</v>
      </c>
      <c r="D3448" s="2" t="str">
        <f t="shared" si="52"/>
        <v>Error?</v>
      </c>
    </row>
    <row r="3449" spans="1:4" x14ac:dyDescent="0.2">
      <c r="A3449" s="5">
        <v>3388</v>
      </c>
      <c r="B3449" s="138">
        <f>'Tax Sched 23'!F16</f>
        <v>84341</v>
      </c>
      <c r="C3449" s="2" t="s">
        <v>594</v>
      </c>
      <c r="D3449" s="2" t="str">
        <f t="shared" si="52"/>
        <v>Error?</v>
      </c>
    </row>
    <row r="3450" spans="1:4" x14ac:dyDescent="0.2">
      <c r="A3450" s="5">
        <v>3389</v>
      </c>
      <c r="B3450" s="138">
        <f>'Tax Sched 23'!E16</f>
        <v>86010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17582</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17582</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17582</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30062</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232315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232315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232315</v>
      </c>
      <c r="D3567" s="2" t="str">
        <f t="shared" si="54"/>
        <v>Error?</v>
      </c>
    </row>
    <row r="3568" spans="1:4" x14ac:dyDescent="0.2">
      <c r="A3568" s="5">
        <v>3507</v>
      </c>
      <c r="B3568" s="138">
        <f>'Assets-Liab 5-6'!K41</f>
        <v>232315</v>
      </c>
      <c r="C3568" s="2" t="s">
        <v>594</v>
      </c>
      <c r="D3568" s="2" t="str">
        <f t="shared" si="54"/>
        <v>Error?</v>
      </c>
    </row>
    <row r="3569" spans="1:4" x14ac:dyDescent="0.2">
      <c r="A3569" s="5">
        <v>3508</v>
      </c>
      <c r="B3569" s="138">
        <f>'Acct Summary 7-8'!K4</f>
        <v>60568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60568</v>
      </c>
      <c r="C3571" s="2" t="s">
        <v>594</v>
      </c>
      <c r="D3571" s="2" t="str">
        <f t="shared" si="54"/>
        <v>Error?</v>
      </c>
    </row>
    <row r="3572" spans="1:4" x14ac:dyDescent="0.2">
      <c r="A3572" s="5">
        <v>3511</v>
      </c>
      <c r="B3572" s="138">
        <f>'Acct Summary 7-8'!K13</f>
        <v>36034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36034</v>
      </c>
      <c r="C3575" s="2" t="s">
        <v>594</v>
      </c>
      <c r="D3575" s="2" t="str">
        <f t="shared" si="54"/>
        <v>Error?</v>
      </c>
    </row>
    <row r="3576" spans="1:4" x14ac:dyDescent="0.2">
      <c r="A3576" s="5">
        <v>3515</v>
      </c>
      <c r="B3576" s="138">
        <f>'Acct Summary 7-8'!K20</f>
        <v>24534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24534</v>
      </c>
      <c r="C3588" s="2" t="s">
        <v>594</v>
      </c>
      <c r="D3588" s="2" t="str">
        <f t="shared" si="55"/>
        <v>Error?</v>
      </c>
    </row>
    <row r="3589" spans="1:4" x14ac:dyDescent="0.2">
      <c r="A3589" s="5">
        <v>3528</v>
      </c>
      <c r="B3589" s="138">
        <f>'Acct Summary 7-8'!K79</f>
        <v>207781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232315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36034</v>
      </c>
      <c r="D3632" s="2" t="str">
        <f t="shared" si="55"/>
        <v>Error?</v>
      </c>
    </row>
    <row r="3633" spans="1:4" x14ac:dyDescent="0.2">
      <c r="A3633" s="5">
        <v>3572</v>
      </c>
      <c r="B3633" s="138">
        <f>'Expenditures 15-22'!E350</f>
        <v>36034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36034</v>
      </c>
      <c r="C3635" s="2" t="s">
        <v>594</v>
      </c>
      <c r="D3635" s="2" t="str">
        <f t="shared" si="55"/>
        <v>Error?</v>
      </c>
    </row>
    <row r="3636" spans="1:4" x14ac:dyDescent="0.2">
      <c r="A3636" s="5">
        <v>3575</v>
      </c>
      <c r="B3636" s="138">
        <f>'Expenditures 15-22'!E367</f>
        <v>36034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36034</v>
      </c>
      <c r="C3669" s="2" t="s">
        <v>594</v>
      </c>
      <c r="D3669" s="2" t="str">
        <f t="shared" si="56"/>
        <v>Error?</v>
      </c>
    </row>
    <row r="3670" spans="1:4" x14ac:dyDescent="0.2">
      <c r="A3670" s="5">
        <v>3609</v>
      </c>
      <c r="B3670" s="138">
        <f>'Expenditures 15-22'!K350</f>
        <v>36034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36034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36034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24534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56882</v>
      </c>
      <c r="C3725" s="2" t="s">
        <v>594</v>
      </c>
      <c r="D3725" s="2" t="str">
        <f t="shared" si="57"/>
        <v>Error?</v>
      </c>
    </row>
    <row r="3726" spans="1:4" x14ac:dyDescent="0.2">
      <c r="A3726" s="5">
        <v>3665</v>
      </c>
      <c r="B3726" s="138">
        <f>'Tax Sched 23'!D13</f>
        <v>55758</v>
      </c>
      <c r="C3726" s="2" t="s">
        <v>594</v>
      </c>
      <c r="D3726" s="2" t="str">
        <f t="shared" si="57"/>
        <v>Error?</v>
      </c>
    </row>
    <row r="3727" spans="1:4" x14ac:dyDescent="0.2">
      <c r="A3727" s="5">
        <v>3666</v>
      </c>
      <c r="B3727" s="138">
        <f>'Tax Sched 23'!C13</f>
        <v>1124</v>
      </c>
      <c r="D3727" s="2" t="str">
        <f t="shared" si="57"/>
        <v>Error?</v>
      </c>
    </row>
    <row r="3728" spans="1:4" x14ac:dyDescent="0.2">
      <c r="A3728" s="5">
        <v>3667</v>
      </c>
      <c r="B3728" s="138">
        <f>'Tax Sched 23'!F13</f>
        <v>56788</v>
      </c>
      <c r="C3728" s="2" t="s">
        <v>594</v>
      </c>
      <c r="D3728" s="2" t="str">
        <f t="shared" si="57"/>
        <v>Error?</v>
      </c>
    </row>
    <row r="3729" spans="1:4" x14ac:dyDescent="0.2">
      <c r="A3729" s="5">
        <v>3668</v>
      </c>
      <c r="B3729" s="138">
        <f>'Tax Sched 23'!E13</f>
        <v>57912</v>
      </c>
      <c r="D3729" s="2" t="str">
        <f t="shared" si="57"/>
        <v>Error?</v>
      </c>
    </row>
    <row r="3730" spans="1:4" x14ac:dyDescent="0.2">
      <c r="A3730" s="5">
        <v>3669</v>
      </c>
      <c r="B3730" s="138">
        <f>'ICR Computation 30'!E10</f>
        <v>95319.6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2270051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7507079</v>
      </c>
      <c r="C4122" s="2" t="s">
        <v>594</v>
      </c>
      <c r="D4122" s="2" t="str">
        <f t="shared" si="63"/>
        <v>Error?</v>
      </c>
    </row>
    <row r="4123" spans="1:4" x14ac:dyDescent="0.2">
      <c r="A4123" s="5">
        <v>4062</v>
      </c>
      <c r="B4123" s="138">
        <f>'Acct Summary 7-8'!D10</f>
        <v>771668</v>
      </c>
      <c r="C4123" s="2" t="s">
        <v>594</v>
      </c>
      <c r="D4123" s="2" t="str">
        <f t="shared" si="63"/>
        <v>Error?</v>
      </c>
    </row>
    <row r="4124" spans="1:4" x14ac:dyDescent="0.2">
      <c r="A4124" s="5">
        <v>4063</v>
      </c>
      <c r="B4124" s="138">
        <f>'Acct Summary 7-8'!E10</f>
        <v>134106</v>
      </c>
      <c r="C4124" s="2" t="s">
        <v>594</v>
      </c>
      <c r="D4124" s="2" t="str">
        <f t="shared" si="63"/>
        <v>Error?</v>
      </c>
    </row>
    <row r="4125" spans="1:4" x14ac:dyDescent="0.2">
      <c r="A4125" s="5">
        <v>4064</v>
      </c>
      <c r="B4125" s="138">
        <f>'Acct Summary 7-8'!F10</f>
        <v>422634</v>
      </c>
      <c r="C4125" s="2" t="s">
        <v>594</v>
      </c>
      <c r="D4125" s="2" t="str">
        <f t="shared" si="63"/>
        <v>Error?</v>
      </c>
    </row>
    <row r="4126" spans="1:4" x14ac:dyDescent="0.2">
      <c r="A4126" s="5">
        <v>4065</v>
      </c>
      <c r="B4126" s="138">
        <f>'Acct Summary 7-8'!G10</f>
        <v>119403</v>
      </c>
      <c r="C4126" s="2" t="s">
        <v>594</v>
      </c>
      <c r="D4126" s="2" t="str">
        <f t="shared" si="63"/>
        <v>Error?</v>
      </c>
    </row>
    <row r="4127" spans="1:4" x14ac:dyDescent="0.2">
      <c r="A4127" s="5">
        <v>4066</v>
      </c>
      <c r="B4127" s="138">
        <f>'Acct Summary 7-8'!H10</f>
        <v>244258</v>
      </c>
      <c r="C4127" s="2" t="s">
        <v>594</v>
      </c>
      <c r="D4127" s="2" t="str">
        <f t="shared" si="63"/>
        <v>Error?</v>
      </c>
    </row>
    <row r="4128" spans="1:4" x14ac:dyDescent="0.2">
      <c r="A4128" s="5">
        <v>4067</v>
      </c>
      <c r="B4128" s="138">
        <f>'Acct Summary 7-8'!I10</f>
        <v>57498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60568</v>
      </c>
      <c r="C4130" s="2" t="s">
        <v>594</v>
      </c>
      <c r="D4130" s="2" t="str">
        <f t="shared" si="63"/>
        <v>Error?</v>
      </c>
    </row>
    <row r="4131" spans="1:4" x14ac:dyDescent="0.2">
      <c r="A4131" s="5">
        <v>4070</v>
      </c>
      <c r="B4131" s="138">
        <f>'Acct Summary 7-8'!C18</f>
        <v>2270051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6801536</v>
      </c>
      <c r="C4136" s="2" t="s">
        <v>594</v>
      </c>
      <c r="D4136" s="2" t="str">
        <f t="shared" si="63"/>
        <v>Error?</v>
      </c>
    </row>
    <row r="4137" spans="1:4" x14ac:dyDescent="0.2">
      <c r="A4137" s="5">
        <v>4076</v>
      </c>
      <c r="B4137" s="138">
        <f>'Acct Summary 7-8'!D19</f>
        <v>875934</v>
      </c>
      <c r="C4137" s="2" t="s">
        <v>594</v>
      </c>
      <c r="D4137" s="2" t="str">
        <f t="shared" si="63"/>
        <v>Error?</v>
      </c>
    </row>
    <row r="4138" spans="1:4" x14ac:dyDescent="0.2">
      <c r="A4138" s="5">
        <v>4077</v>
      </c>
      <c r="B4138" s="138">
        <f>'Acct Summary 7-8'!E19</f>
        <v>177051</v>
      </c>
      <c r="C4138" s="2" t="s">
        <v>594</v>
      </c>
      <c r="D4138" s="2" t="str">
        <f t="shared" si="63"/>
        <v>Error?</v>
      </c>
    </row>
    <row r="4139" spans="1:4" x14ac:dyDescent="0.2">
      <c r="A4139" s="5">
        <v>4078</v>
      </c>
      <c r="B4139" s="138">
        <f>'Acct Summary 7-8'!F19</f>
        <v>407369</v>
      </c>
      <c r="C4139" s="2" t="s">
        <v>594</v>
      </c>
      <c r="D4139" s="2" t="str">
        <f t="shared" si="63"/>
        <v>Error?</v>
      </c>
    </row>
    <row r="4140" spans="1:4" x14ac:dyDescent="0.2">
      <c r="A4140" s="5">
        <v>4079</v>
      </c>
      <c r="B4140" s="138">
        <f>'Acct Summary 7-8'!G19</f>
        <v>156285</v>
      </c>
      <c r="C4140" s="2" t="s">
        <v>594</v>
      </c>
      <c r="D4140" s="2" t="str">
        <f t="shared" si="63"/>
        <v>Error?</v>
      </c>
    </row>
    <row r="4141" spans="1:4" x14ac:dyDescent="0.2">
      <c r="A4141" s="5">
        <v>4080</v>
      </c>
      <c r="B4141" s="138">
        <f>'Acct Summary 7-8'!H19</f>
        <v>97470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36034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382012</v>
      </c>
      <c r="C4171" s="2" t="s">
        <v>594</v>
      </c>
      <c r="D4171" s="2" t="str">
        <f t="shared" si="64"/>
        <v>Error?</v>
      </c>
    </row>
    <row r="4172" spans="1:4" x14ac:dyDescent="0.2">
      <c r="A4172" s="5">
        <v>4111</v>
      </c>
      <c r="B4172" s="138">
        <f>'Short-Term Long-Term Debt 24'!J49</f>
        <v>365849</v>
      </c>
      <c r="C4172" s="2" t="s">
        <v>594</v>
      </c>
      <c r="D4172" s="2" t="str">
        <f t="shared" si="64"/>
        <v>Error?</v>
      </c>
    </row>
    <row r="4173" spans="1:4" x14ac:dyDescent="0.2">
      <c r="A4173" s="5">
        <v>4112</v>
      </c>
      <c r="B4173" s="138">
        <f>'Short-Term Long-Term Debt 24'!H49</f>
        <v>163508</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3290</v>
      </c>
      <c r="C4265" s="2" t="s">
        <v>594</v>
      </c>
      <c r="D4265" s="2" t="str">
        <f t="shared" si="65"/>
        <v>Error?</v>
      </c>
      <c r="E4265" s="128"/>
    </row>
    <row r="4266" spans="1:5" x14ac:dyDescent="0.2">
      <c r="A4266" s="12">
        <v>4205</v>
      </c>
      <c r="B4266" s="138">
        <f>('FP Info 3'!F10)*100000</f>
        <v>600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4090</v>
      </c>
      <c r="C4268" s="2" t="s">
        <v>594</v>
      </c>
      <c r="D4268" s="2" t="str">
        <f t="shared" si="65"/>
        <v>Error?</v>
      </c>
    </row>
    <row r="4269" spans="1:5" x14ac:dyDescent="0.2">
      <c r="A4269" s="12">
        <v>4208</v>
      </c>
      <c r="B4269" s="138">
        <f>'FP Info 3'!J16</f>
        <v>3419183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31457</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31457</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5939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115823270</v>
      </c>
      <c r="D4995" s="2" t="str">
        <f t="shared" si="77"/>
        <v>Error?</v>
      </c>
    </row>
    <row r="4996" spans="1:4" x14ac:dyDescent="0.2">
      <c r="A4996" s="12">
        <v>4935</v>
      </c>
      <c r="B4996" s="138">
        <f>'FP Info 3'!H31</f>
        <v>15983611.260000002</v>
      </c>
      <c r="D4996" s="2" t="str">
        <f t="shared" si="77"/>
        <v>Error?</v>
      </c>
    </row>
    <row r="4997" spans="1:4" x14ac:dyDescent="0.2">
      <c r="A4997" s="12">
        <v>4936</v>
      </c>
      <c r="B4997" s="138">
        <f>'FP Info 3'!H37</f>
        <v>382012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3742822</v>
      </c>
      <c r="D5061" s="2" t="str">
        <f t="shared" si="78"/>
        <v>Error?</v>
      </c>
    </row>
    <row r="5062" spans="1:4" x14ac:dyDescent="0.2">
      <c r="A5062" s="10">
        <v>5001</v>
      </c>
      <c r="D5062" s="2" t="str">
        <f t="shared" si="78"/>
        <v>OK</v>
      </c>
    </row>
    <row r="5063" spans="1:4" x14ac:dyDescent="0.2">
      <c r="A5063" s="5">
        <v>5002</v>
      </c>
      <c r="B5063" s="138">
        <f>'Revenues 9-14'!C7</f>
        <v>45506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3788328</v>
      </c>
      <c r="C5066" s="2" t="s">
        <v>594</v>
      </c>
      <c r="D5066" s="2" t="str">
        <f t="shared" si="78"/>
        <v>Error?</v>
      </c>
    </row>
    <row r="5067" spans="1:4" x14ac:dyDescent="0.2">
      <c r="A5067" s="5">
        <v>5006</v>
      </c>
      <c r="B5067" s="138">
        <f>'Revenues 9-14'!C14</f>
        <v>856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200171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201027</v>
      </c>
      <c r="C5071" s="2" t="s">
        <v>594</v>
      </c>
      <c r="D5071" s="2" t="str">
        <f t="shared" si="78"/>
        <v>Error?</v>
      </c>
    </row>
    <row r="5072" spans="1:4" x14ac:dyDescent="0.2">
      <c r="A5072" s="5">
        <v>5011</v>
      </c>
      <c r="B5072" s="138">
        <f>'Revenues 9-14'!C20</f>
        <v>25005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25005</v>
      </c>
      <c r="C5087" s="2" t="s">
        <v>594</v>
      </c>
      <c r="D5087" s="2" t="str">
        <f t="shared" si="78"/>
        <v>Error?</v>
      </c>
    </row>
    <row r="5088" spans="1:4" x14ac:dyDescent="0.2">
      <c r="A5088" s="5">
        <v>5027</v>
      </c>
      <c r="B5088" s="138">
        <f>'Revenues 9-14'!C65</f>
        <v>52298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52298</v>
      </c>
      <c r="C5090" s="2" t="s">
        <v>594</v>
      </c>
      <c r="D5090" s="2" t="str">
        <f t="shared" si="78"/>
        <v>Error?</v>
      </c>
    </row>
    <row r="5091" spans="1:4" x14ac:dyDescent="0.2">
      <c r="A5091" s="5">
        <v>5030</v>
      </c>
      <c r="B5091" s="138">
        <f>'Revenues 9-14'!C70</f>
        <v>940</v>
      </c>
      <c r="D5091" s="2" t="str">
        <f t="shared" si="78"/>
        <v>Error?</v>
      </c>
    </row>
    <row r="5092" spans="1:4" x14ac:dyDescent="0.2">
      <c r="A5092" s="5">
        <v>5031</v>
      </c>
      <c r="B5092" s="138">
        <f>'Revenues 9-14'!C71</f>
        <v>729</v>
      </c>
      <c r="D5092" s="2" t="str">
        <f t="shared" si="78"/>
        <v>Error?</v>
      </c>
    </row>
    <row r="5093" spans="1:4" x14ac:dyDescent="0.2">
      <c r="A5093" s="5">
        <v>5032</v>
      </c>
      <c r="B5093" s="138">
        <f>'Revenues 9-14'!C72</f>
        <v>901</v>
      </c>
      <c r="D5093" s="2" t="str">
        <f t="shared" si="78"/>
        <v>Error?</v>
      </c>
    </row>
    <row r="5094" spans="1:4" x14ac:dyDescent="0.2">
      <c r="A5094" s="5">
        <v>5033</v>
      </c>
      <c r="B5094" s="138">
        <f>'Revenues 9-14'!C73</f>
        <v>7147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89025</v>
      </c>
      <c r="C5096" s="2" t="s">
        <v>594</v>
      </c>
      <c r="D5096" s="2" t="str">
        <f t="shared" si="78"/>
        <v>Error?</v>
      </c>
    </row>
    <row r="5097" spans="1:4" x14ac:dyDescent="0.2">
      <c r="A5097" s="5">
        <v>5036</v>
      </c>
      <c r="B5097" s="138">
        <f>'Revenues 9-14'!C77</f>
        <v>14337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14425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28762</v>
      </c>
      <c r="C5102" s="2" t="s">
        <v>594</v>
      </c>
      <c r="D5102" s="2" t="str">
        <f t="shared" si="78"/>
        <v>Error?</v>
      </c>
    </row>
    <row r="5103" spans="1:4" x14ac:dyDescent="0.2">
      <c r="A5103" s="5">
        <v>5042</v>
      </c>
      <c r="B5103" s="138">
        <f>'Revenues 9-14'!C84</f>
        <v>42656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42656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9055</v>
      </c>
      <c r="D5114" s="2" t="str">
        <f t="shared" si="78"/>
        <v>Error?</v>
      </c>
    </row>
    <row r="5115" spans="1:4" x14ac:dyDescent="0.2">
      <c r="A5115" s="5">
        <v>5054</v>
      </c>
      <c r="B5115" s="138">
        <f>'Revenues 9-14'!C98</f>
        <v>3157</v>
      </c>
      <c r="D5115" s="2" t="str">
        <f t="shared" si="78"/>
        <v>Error?</v>
      </c>
    </row>
    <row r="5116" spans="1:4" x14ac:dyDescent="0.2">
      <c r="A5116" s="5">
        <v>5055</v>
      </c>
      <c r="B5116" s="138">
        <f>'Revenues 9-14'!C99</f>
        <v>1643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200</v>
      </c>
      <c r="D5118" s="2" t="str">
        <f t="shared" si="78"/>
        <v>Error?</v>
      </c>
    </row>
    <row r="5119" spans="1:4" x14ac:dyDescent="0.2">
      <c r="A5119" s="5">
        <v>5058</v>
      </c>
      <c r="B5119" s="138">
        <f>'Revenues 9-14'!C107</f>
        <v>10659</v>
      </c>
      <c r="D5119" s="2" t="str">
        <f t="shared" ref="D5119:D5182" si="79">IF(ISBLANK(B5119),"OK",IF(A5119-B5119=0,"OK","Error?"))</f>
        <v>Error?</v>
      </c>
    </row>
    <row r="5120" spans="1:4" x14ac:dyDescent="0.2">
      <c r="A5120" s="5">
        <v>5059</v>
      </c>
      <c r="B5120" s="138">
        <f>'Revenues 9-14'!C108</f>
        <v>27861</v>
      </c>
      <c r="C5120" s="2" t="s">
        <v>594</v>
      </c>
      <c r="D5120" s="2" t="str">
        <f t="shared" si="79"/>
        <v>Error?</v>
      </c>
    </row>
    <row r="5121" spans="1:4" x14ac:dyDescent="0.2">
      <c r="A5121" s="5">
        <v>5060</v>
      </c>
      <c r="B5121" s="138">
        <f>'Revenues 9-14'!C109</f>
        <v>4254962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547461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547461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35452</v>
      </c>
      <c r="D5134" s="2" t="str">
        <f t="shared" si="79"/>
        <v>Error?</v>
      </c>
    </row>
    <row r="5135" spans="1:4" x14ac:dyDescent="0.2">
      <c r="A5135" s="5">
        <v>5074</v>
      </c>
      <c r="B5135" s="138">
        <f>'Revenues 9-14'!C126</f>
        <v>36628</v>
      </c>
      <c r="D5135" s="2" t="str">
        <f t="shared" si="79"/>
        <v>Error?</v>
      </c>
    </row>
    <row r="5136" spans="1:4" x14ac:dyDescent="0.2">
      <c r="A5136" s="10">
        <v>5075</v>
      </c>
      <c r="D5136" s="2" t="str">
        <f t="shared" si="79"/>
        <v>OK</v>
      </c>
    </row>
    <row r="5137" spans="1:4" x14ac:dyDescent="0.2">
      <c r="A5137" s="5">
        <v>5076</v>
      </c>
      <c r="B5137" s="138">
        <f>'Revenues 9-14'!C127</f>
        <v>35740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107820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3690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1535</v>
      </c>
      <c r="D5167" s="2" t="str">
        <f t="shared" si="79"/>
        <v>Error?</v>
      </c>
    </row>
    <row r="5168" spans="1:4" x14ac:dyDescent="0.2">
      <c r="A5168" s="5">
        <v>5107</v>
      </c>
      <c r="B5168" s="138">
        <f>'Revenues 9-14'!C147</f>
        <v>7553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122098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669559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96489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16776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113265</v>
      </c>
      <c r="C5246" s="2" t="s">
        <v>594</v>
      </c>
      <c r="D5246" s="2" t="str">
        <f t="shared" si="80"/>
        <v>Error?</v>
      </c>
    </row>
    <row r="5247" spans="1:4" x14ac:dyDescent="0.2">
      <c r="A5247" s="5">
        <v>5186</v>
      </c>
      <c r="B5247" s="138">
        <f>'Revenues 9-14'!C203</f>
        <v>90173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90173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6465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65208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71673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312507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312507</v>
      </c>
      <c r="C5326" s="2" t="s">
        <v>594</v>
      </c>
      <c r="D5326" s="2" t="str">
        <f t="shared" si="82"/>
        <v>Error?</v>
      </c>
    </row>
    <row r="5327" spans="1:4" x14ac:dyDescent="0.2">
      <c r="A5327" s="5">
        <v>5266</v>
      </c>
      <c r="B5327" s="138">
        <f>'Revenues 9-14'!C275</f>
        <v>5237028</v>
      </c>
      <c r="C5327" s="2" t="s">
        <v>594</v>
      </c>
      <c r="D5327" s="2" t="str">
        <f t="shared" si="82"/>
        <v>Error?</v>
      </c>
    </row>
    <row r="5328" spans="1:4" x14ac:dyDescent="0.2">
      <c r="A5328" s="5">
        <v>5267</v>
      </c>
      <c r="B5328" s="138">
        <f>'Revenues 9-14'!D5</f>
        <v>682582</v>
      </c>
      <c r="D5328" s="2" t="str">
        <f t="shared" si="82"/>
        <v>Error?</v>
      </c>
    </row>
    <row r="5329" spans="1:4" x14ac:dyDescent="0.2">
      <c r="A5329" s="10">
        <v>5268</v>
      </c>
      <c r="D5329" s="2" t="str">
        <f t="shared" si="82"/>
        <v>OK</v>
      </c>
    </row>
    <row r="5330" spans="1:4" x14ac:dyDescent="0.2">
      <c r="A5330" s="5">
        <v>5269</v>
      </c>
      <c r="B5330" s="138">
        <f>'Revenues 9-14'!D6</f>
        <v>56882</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739464</v>
      </c>
      <c r="C5334" s="2" t="s">
        <v>594</v>
      </c>
      <c r="D5334" s="2" t="str">
        <f t="shared" si="82"/>
        <v>Error?</v>
      </c>
    </row>
    <row r="5335" spans="1:4" x14ac:dyDescent="0.2">
      <c r="A5335" s="5">
        <v>5274</v>
      </c>
      <c r="B5335" s="138">
        <f>'Revenues 9-14'!D14</f>
        <v>152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152</v>
      </c>
      <c r="C5339" s="2" t="s">
        <v>594</v>
      </c>
      <c r="D5339" s="2" t="str">
        <f t="shared" si="82"/>
        <v>Error?</v>
      </c>
    </row>
    <row r="5340" spans="1:4" x14ac:dyDescent="0.2">
      <c r="A5340" s="5">
        <v>5279</v>
      </c>
      <c r="B5340" s="138">
        <f>'Revenues 9-14'!D65</f>
        <v>10011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10011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22041</v>
      </c>
      <c r="D5354" s="2" t="str">
        <f t="shared" si="82"/>
        <v>Error?</v>
      </c>
    </row>
    <row r="5355" spans="1:4" x14ac:dyDescent="0.2">
      <c r="A5355" s="5">
        <v>5294</v>
      </c>
      <c r="B5355" s="138">
        <f>'Revenues 9-14'!D108</f>
        <v>22041</v>
      </c>
      <c r="C5355" s="2" t="s">
        <v>594</v>
      </c>
      <c r="D5355" s="2" t="str">
        <f t="shared" si="82"/>
        <v>Error?</v>
      </c>
    </row>
    <row r="5356" spans="1:4" x14ac:dyDescent="0.2">
      <c r="A5356" s="5">
        <v>5295</v>
      </c>
      <c r="B5356" s="138">
        <f>'Revenues 9-14'!D109</f>
        <v>771668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771668</v>
      </c>
      <c r="C5508" s="2" t="s">
        <v>594</v>
      </c>
      <c r="D5508" s="2" t="str">
        <f t="shared" si="85"/>
        <v>Error?</v>
      </c>
    </row>
    <row r="5509" spans="1:4" x14ac:dyDescent="0.2">
      <c r="A5509" s="5">
        <v>5448</v>
      </c>
      <c r="B5509" s="138">
        <f>'Revenues 9-14'!E5</f>
        <v>133943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133943</v>
      </c>
      <c r="C5513" s="2" t="s">
        <v>594</v>
      </c>
      <c r="D5513" s="2" t="str">
        <f t="shared" si="85"/>
        <v>Error?</v>
      </c>
    </row>
    <row r="5514" spans="1:4" x14ac:dyDescent="0.2">
      <c r="A5514" s="5">
        <v>5453</v>
      </c>
      <c r="B5514" s="138">
        <f>'Revenues 9-14'!E14</f>
        <v>30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30</v>
      </c>
      <c r="C5518" s="2" t="s">
        <v>594</v>
      </c>
      <c r="D5518" s="2" t="str">
        <f t="shared" si="85"/>
        <v>Error?</v>
      </c>
    </row>
    <row r="5519" spans="1:4" x14ac:dyDescent="0.2">
      <c r="A5519" s="5">
        <v>5458</v>
      </c>
      <c r="B5519" s="138">
        <f>'Revenues 9-14'!E65</f>
        <v>133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134106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134106</v>
      </c>
      <c r="C5552" s="2" t="s">
        <v>594</v>
      </c>
      <c r="D5552" s="2" t="str">
        <f t="shared" si="85"/>
        <v>Error?</v>
      </c>
    </row>
    <row r="5553" spans="1:4" x14ac:dyDescent="0.2">
      <c r="A5553" s="5">
        <v>5492</v>
      </c>
      <c r="B5553" s="138">
        <f>'Revenues 9-14'!F5</f>
        <v>227527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227527</v>
      </c>
      <c r="C5557" s="2" t="s">
        <v>594</v>
      </c>
      <c r="D5557" s="2" t="str">
        <f t="shared" si="85"/>
        <v>Error?</v>
      </c>
    </row>
    <row r="5558" spans="1:4" x14ac:dyDescent="0.2">
      <c r="A5558" s="5">
        <v>5497</v>
      </c>
      <c r="B5558" s="138">
        <f>'Revenues 9-14'!F14</f>
        <v>51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378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378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824</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824</v>
      </c>
      <c r="C5587" s="2" t="s">
        <v>594</v>
      </c>
      <c r="D5587" s="2" t="str">
        <f t="shared" si="86"/>
        <v>Error?</v>
      </c>
    </row>
    <row r="5588" spans="1:4" x14ac:dyDescent="0.2">
      <c r="A5588" s="5">
        <v>5527</v>
      </c>
      <c r="B5588" s="138">
        <f>'Revenues 9-14'!F109</f>
        <v>228780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156845</v>
      </c>
      <c r="D5615" s="2" t="str">
        <f t="shared" si="86"/>
        <v>Error?</v>
      </c>
    </row>
    <row r="5616" spans="1:4" x14ac:dyDescent="0.2">
      <c r="A5616" s="10">
        <v>5555</v>
      </c>
      <c r="D5616" s="2" t="str">
        <f t="shared" si="86"/>
        <v>OK</v>
      </c>
    </row>
    <row r="5617" spans="1:4" x14ac:dyDescent="0.2">
      <c r="A5617" s="5">
        <v>5556</v>
      </c>
      <c r="B5617" s="138">
        <f>'Revenues 9-14'!F152</f>
        <v>37009</v>
      </c>
      <c r="D5617" s="2" t="str">
        <f t="shared" si="86"/>
        <v>Error?</v>
      </c>
    </row>
    <row r="5618" spans="1:4" x14ac:dyDescent="0.2">
      <c r="A5618" s="5">
        <v>5557</v>
      </c>
      <c r="B5618" s="138">
        <f>'Revenues 9-14'!F154</f>
        <v>193854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193854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193854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422634</v>
      </c>
      <c r="C5720" s="2" t="s">
        <v>594</v>
      </c>
      <c r="D5720" s="2" t="str">
        <f t="shared" si="88"/>
        <v>Error?</v>
      </c>
    </row>
    <row r="5721" spans="1:4" x14ac:dyDescent="0.2">
      <c r="A5721" s="5">
        <v>5660</v>
      </c>
      <c r="B5721" s="138">
        <f>'Revenues 9-14'!G5</f>
        <v>30164</v>
      </c>
      <c r="D5721" s="2" t="str">
        <f t="shared" si="88"/>
        <v>Error?</v>
      </c>
    </row>
    <row r="5722" spans="1:4" x14ac:dyDescent="0.2">
      <c r="A5722" s="5">
        <v>5661</v>
      </c>
      <c r="B5722" s="138">
        <f>'Revenues 9-14'!G7</f>
        <v>0</v>
      </c>
      <c r="D5722" s="2" t="str">
        <f t="shared" si="88"/>
        <v>Error?</v>
      </c>
    </row>
    <row r="5723" spans="1:4" x14ac:dyDescent="0.2">
      <c r="A5723" s="5">
        <v>5662</v>
      </c>
      <c r="B5723" s="138">
        <f>'Revenues 9-14'!G8</f>
        <v>80299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110463</v>
      </c>
      <c r="C5725" s="2" t="s">
        <v>594</v>
      </c>
      <c r="D5725" s="2" t="str">
        <f t="shared" si="88"/>
        <v>Error?</v>
      </c>
    </row>
    <row r="5726" spans="1:4" x14ac:dyDescent="0.2">
      <c r="A5726" s="5">
        <v>5665</v>
      </c>
      <c r="B5726" s="138">
        <f>'Revenues 9-14'!G14</f>
        <v>25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7700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7725</v>
      </c>
      <c r="C5730" s="2" t="s">
        <v>594</v>
      </c>
      <c r="D5730" s="2" t="str">
        <f t="shared" si="88"/>
        <v>Error?</v>
      </c>
    </row>
    <row r="5731" spans="1:4" x14ac:dyDescent="0.2">
      <c r="A5731" s="5">
        <v>5670</v>
      </c>
      <c r="B5731" s="138">
        <f>'Revenues 9-14'!G65</f>
        <v>1215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1215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119403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2532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2532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241726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244258</v>
      </c>
      <c r="C5915" s="2" t="s">
        <v>594</v>
      </c>
      <c r="D5915" s="2" t="str">
        <f t="shared" si="91"/>
        <v>Error?</v>
      </c>
    </row>
    <row r="5916" spans="1:4" x14ac:dyDescent="0.2">
      <c r="A5916" s="5">
        <v>5855</v>
      </c>
      <c r="B5916" s="138">
        <f>'Revenues 9-14'!I5</f>
        <v>56882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56882</v>
      </c>
      <c r="C5918" s="2" t="s">
        <v>594</v>
      </c>
      <c r="D5918" s="2" t="str">
        <f t="shared" si="91"/>
        <v>Error?</v>
      </c>
    </row>
    <row r="5919" spans="1:4" x14ac:dyDescent="0.2">
      <c r="A5919" s="5">
        <v>5858</v>
      </c>
      <c r="B5919" s="138">
        <f>'Revenues 9-14'!I14</f>
        <v>13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13</v>
      </c>
      <c r="C5923" s="2" t="s">
        <v>594</v>
      </c>
      <c r="D5923" s="2" t="str">
        <f t="shared" si="91"/>
        <v>Error?</v>
      </c>
    </row>
    <row r="5924" spans="1:4" x14ac:dyDescent="0.2">
      <c r="A5924" s="5">
        <v>5863</v>
      </c>
      <c r="B5924" s="138">
        <f>'Revenues 9-14'!I65</f>
        <v>603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603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57498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56882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56882</v>
      </c>
      <c r="C5987" s="2" t="s">
        <v>594</v>
      </c>
      <c r="D5987" s="2" t="str">
        <f t="shared" si="92"/>
        <v>Error?</v>
      </c>
    </row>
    <row r="5988" spans="1:4" x14ac:dyDescent="0.2">
      <c r="A5988" s="5">
        <v>5927</v>
      </c>
      <c r="B5988" s="138">
        <f>'Revenues 9-14'!K14</f>
        <v>13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13</v>
      </c>
      <c r="C5992" s="2" t="s">
        <v>594</v>
      </c>
      <c r="D5992" s="2" t="str">
        <f t="shared" si="92"/>
        <v>Error?</v>
      </c>
    </row>
    <row r="5993" spans="1:4" x14ac:dyDescent="0.2">
      <c r="A5993" s="5">
        <v>5932</v>
      </c>
      <c r="B5993" s="138">
        <f>'Revenues 9-14'!K65</f>
        <v>3673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3673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60568</v>
      </c>
      <c r="C6023" s="2" t="s">
        <v>594</v>
      </c>
      <c r="D6023" s="2" t="str">
        <f t="shared" si="93"/>
        <v>Error?</v>
      </c>
    </row>
    <row r="6024" spans="1:5" x14ac:dyDescent="0.2">
      <c r="A6024" s="5">
        <v>5963</v>
      </c>
      <c r="B6024" s="138">
        <f>'Revenues 9-14'!G109</f>
        <v>119403</v>
      </c>
      <c r="C6024" s="2" t="s">
        <v>594</v>
      </c>
      <c r="D6024" s="2" t="str">
        <f t="shared" si="93"/>
        <v>Error?</v>
      </c>
    </row>
    <row r="6025" spans="1:5" x14ac:dyDescent="0.2">
      <c r="A6025" s="5">
        <v>5964</v>
      </c>
      <c r="B6025" s="138">
        <f>'Revenues 9-14'!H109</f>
        <v>244258</v>
      </c>
      <c r="C6025" s="2" t="s">
        <v>594</v>
      </c>
      <c r="D6025" s="2" t="str">
        <f t="shared" si="93"/>
        <v>Error?</v>
      </c>
    </row>
    <row r="6026" spans="1:5" x14ac:dyDescent="0.2">
      <c r="A6026" s="5">
        <v>5965</v>
      </c>
      <c r="B6026" s="138">
        <f>'Revenues 9-14'!I109</f>
        <v>57498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60568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79308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23776.11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470.35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20174</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120394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120394</v>
      </c>
      <c r="D6215" s="2" t="str">
        <f t="shared" si="96"/>
        <v>Error?</v>
      </c>
      <c r="E6215" s="2" t="s">
        <v>199</v>
      </c>
    </row>
    <row r="6216" spans="1:5" x14ac:dyDescent="0.2">
      <c r="A6216">
        <v>6155</v>
      </c>
      <c r="B6216" s="138">
        <f>'Assets-Liab 5-6'!J41</f>
        <v>120394</v>
      </c>
      <c r="D6216" s="2" t="str">
        <f t="shared" si="96"/>
        <v>Error?</v>
      </c>
      <c r="E6216" s="2" t="s">
        <v>199</v>
      </c>
    </row>
    <row r="6217" spans="1:5" x14ac:dyDescent="0.2">
      <c r="A6217">
        <v>6156</v>
      </c>
      <c r="B6217" s="138">
        <f>'Assets-Liab 5-6'!J4</f>
        <v>120394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287454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287454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287454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227981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227981</v>
      </c>
      <c r="D6229" s="2" t="str">
        <f t="shared" si="96"/>
        <v>Error?</v>
      </c>
      <c r="E6229" s="2" t="s">
        <v>199</v>
      </c>
    </row>
    <row r="6230" spans="1:5" x14ac:dyDescent="0.2">
      <c r="A6230">
        <v>6169</v>
      </c>
      <c r="B6230" s="138">
        <f>'Acct Summary 7-8'!J20</f>
        <v>59473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43508</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231</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59473</v>
      </c>
      <c r="D6263" s="2" t="str">
        <f t="shared" si="96"/>
        <v>Error?</v>
      </c>
      <c r="E6263" s="2" t="s">
        <v>199</v>
      </c>
    </row>
    <row r="6264" spans="1:5" x14ac:dyDescent="0.2">
      <c r="A6264">
        <v>6203</v>
      </c>
      <c r="B6264" s="138">
        <f>'Acct Summary 7-8'!J79</f>
        <v>60921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120394</v>
      </c>
      <c r="D6266" s="2" t="str">
        <f t="shared" si="96"/>
        <v>Error?</v>
      </c>
      <c r="E6266" s="2" t="s">
        <v>199</v>
      </c>
    </row>
    <row r="6267" spans="1:5" x14ac:dyDescent="0.2">
      <c r="A6267">
        <v>6206</v>
      </c>
      <c r="B6267" s="138">
        <f>'Acct Summary 7-8'!C82</f>
        <v>735605</v>
      </c>
      <c r="D6267" s="2" t="str">
        <f t="shared" si="96"/>
        <v>Error?</v>
      </c>
      <c r="E6267" s="2" t="s">
        <v>199</v>
      </c>
    </row>
    <row r="6268" spans="1:5" x14ac:dyDescent="0.2">
      <c r="A6268">
        <v>6207</v>
      </c>
      <c r="B6268" s="138">
        <f>'Acct Summary 7-8'!D82</f>
        <v>-148005</v>
      </c>
      <c r="D6268" s="2" t="str">
        <f t="shared" si="96"/>
        <v>Error?</v>
      </c>
      <c r="E6268" s="2" t="s">
        <v>199</v>
      </c>
    </row>
    <row r="6269" spans="1:5" x14ac:dyDescent="0.2">
      <c r="A6269">
        <v>6208</v>
      </c>
      <c r="B6269" s="138">
        <f>'Acct Summary 7-8'!E82</f>
        <v>794</v>
      </c>
      <c r="D6269" s="2" t="str">
        <f t="shared" si="96"/>
        <v>Error?</v>
      </c>
      <c r="E6269" s="2" t="s">
        <v>199</v>
      </c>
    </row>
    <row r="6270" spans="1:5" x14ac:dyDescent="0.2">
      <c r="A6270">
        <v>6209</v>
      </c>
      <c r="B6270" s="138">
        <f>'Acct Summary 7-8'!F82</f>
        <v>15265</v>
      </c>
      <c r="D6270" s="2" t="str">
        <f t="shared" si="96"/>
        <v>Error?</v>
      </c>
      <c r="E6270" s="2" t="s">
        <v>199</v>
      </c>
    </row>
    <row r="6271" spans="1:5" x14ac:dyDescent="0.2">
      <c r="A6271">
        <v>6210</v>
      </c>
      <c r="B6271" s="138">
        <f>'Acct Summary 7-8'!G82</f>
        <v>-36882</v>
      </c>
      <c r="D6271" s="2" t="str">
        <f t="shared" ref="D6271:D6334" si="97">IF(ISBLANK(B6271),"OK",IF(A6271-B6271=0,"OK","Error?"))</f>
        <v>Error?</v>
      </c>
      <c r="E6271" s="2" t="s">
        <v>199</v>
      </c>
    </row>
    <row r="6272" spans="1:5" x14ac:dyDescent="0.2">
      <c r="A6272">
        <v>6211</v>
      </c>
      <c r="B6272" s="138">
        <f>'Acct Summary 7-8'!H82</f>
        <v>146788</v>
      </c>
      <c r="D6272" s="2" t="str">
        <f t="shared" si="97"/>
        <v>Error?</v>
      </c>
      <c r="E6272" s="2" t="s">
        <v>199</v>
      </c>
    </row>
    <row r="6273" spans="1:5" x14ac:dyDescent="0.2">
      <c r="A6273">
        <v>6212</v>
      </c>
      <c r="B6273" s="138">
        <f>'Acct Summary 7-8'!I82</f>
        <v>57498</v>
      </c>
      <c r="D6273" s="2" t="str">
        <f t="shared" si="97"/>
        <v>Error?</v>
      </c>
      <c r="E6273" s="2" t="s">
        <v>199</v>
      </c>
    </row>
    <row r="6274" spans="1:5" x14ac:dyDescent="0.2">
      <c r="A6274">
        <v>6213</v>
      </c>
      <c r="B6274" s="138">
        <f>'Acct Summary 7-8'!J82</f>
        <v>59473</v>
      </c>
      <c r="D6274" s="2" t="str">
        <f t="shared" si="97"/>
        <v>Error?</v>
      </c>
      <c r="E6274" s="2" t="s">
        <v>199</v>
      </c>
    </row>
    <row r="6275" spans="1:5" x14ac:dyDescent="0.2">
      <c r="A6275">
        <v>6214</v>
      </c>
      <c r="B6275" s="138">
        <f>'Acct Summary 7-8'!K82</f>
        <v>24534</v>
      </c>
      <c r="D6275" s="2" t="str">
        <f t="shared" si="97"/>
        <v>Error?</v>
      </c>
      <c r="E6275" s="2" t="s">
        <v>199</v>
      </c>
    </row>
    <row r="6276" spans="1:5" x14ac:dyDescent="0.2">
      <c r="A6276">
        <v>6215</v>
      </c>
      <c r="B6276" s="138">
        <f>'Acct Summary 7-8'!C83</f>
        <v>0.29311841847828901</v>
      </c>
      <c r="D6276" s="2" t="str">
        <f t="shared" si="97"/>
        <v>Error?</v>
      </c>
      <c r="E6276" s="2" t="s">
        <v>199</v>
      </c>
    </row>
    <row r="6277" spans="1:5" x14ac:dyDescent="0.2">
      <c r="A6277">
        <v>6216</v>
      </c>
      <c r="B6277" s="138">
        <f>'Acct Summary 7-8'!D83</f>
        <v>-0.43091476036999188</v>
      </c>
      <c r="D6277" s="2" t="str">
        <f t="shared" si="97"/>
        <v>Error?</v>
      </c>
      <c r="E6277" s="2" t="s">
        <v>199</v>
      </c>
    </row>
    <row r="6278" spans="1:5" x14ac:dyDescent="0.2">
      <c r="A6278">
        <v>6217</v>
      </c>
      <c r="B6278" s="138">
        <f>'Acct Summary 7-8'!E83</f>
        <v>4.9124543710944747E-2</v>
      </c>
      <c r="D6278" s="2" t="str">
        <f t="shared" si="97"/>
        <v>Error?</v>
      </c>
      <c r="E6278" s="2" t="s">
        <v>199</v>
      </c>
    </row>
    <row r="6279" spans="1:5" x14ac:dyDescent="0.2">
      <c r="A6279">
        <v>6218</v>
      </c>
      <c r="B6279" s="138">
        <f>'Acct Summary 7-8'!F83</f>
        <v>0.23093098544673382</v>
      </c>
      <c r="D6279" s="2" t="str">
        <f t="shared" si="97"/>
        <v>Error?</v>
      </c>
      <c r="E6279" s="2" t="s">
        <v>199</v>
      </c>
    </row>
    <row r="6280" spans="1:5" x14ac:dyDescent="0.2">
      <c r="A6280">
        <v>6219</v>
      </c>
      <c r="B6280" s="138">
        <f>'Acct Summary 7-8'!G83</f>
        <v>-0.35703775411423039</v>
      </c>
      <c r="D6280" s="2" t="str">
        <f t="shared" si="97"/>
        <v>Error?</v>
      </c>
      <c r="E6280" s="2" t="s">
        <v>199</v>
      </c>
    </row>
    <row r="6281" spans="1:5" x14ac:dyDescent="0.2">
      <c r="A6281">
        <v>6220</v>
      </c>
      <c r="B6281" s="138">
        <f>'Acct Summary 7-8'!H83</f>
        <v>0.30700886591943916</v>
      </c>
      <c r="D6281" s="2" t="str">
        <f t="shared" si="97"/>
        <v>Error?</v>
      </c>
      <c r="E6281" s="2" t="s">
        <v>199</v>
      </c>
    </row>
    <row r="6282" spans="1:5" x14ac:dyDescent="0.2">
      <c r="A6282">
        <v>6221</v>
      </c>
      <c r="B6282" s="138">
        <f>'Acct Summary 7-8'!I83</f>
        <v>0.11498887069001722</v>
      </c>
      <c r="D6282" s="2" t="str">
        <f t="shared" si="97"/>
        <v>Error?</v>
      </c>
      <c r="E6282" s="2" t="s">
        <v>199</v>
      </c>
    </row>
    <row r="6283" spans="1:5" x14ac:dyDescent="0.2">
      <c r="A6283">
        <v>6222</v>
      </c>
      <c r="B6283" s="138">
        <f>'Acct Summary 7-8'!J83</f>
        <v>0.49398641128295429</v>
      </c>
      <c r="D6283" s="2" t="str">
        <f t="shared" si="97"/>
        <v>Error?</v>
      </c>
      <c r="E6283" s="2" t="s">
        <v>199</v>
      </c>
    </row>
    <row r="6284" spans="1:5" x14ac:dyDescent="0.2">
      <c r="A6284">
        <v>6223</v>
      </c>
      <c r="B6284" s="138">
        <f>'Acct Summary 7-8'!K83</f>
        <v>0.10560661171254547</v>
      </c>
      <c r="D6284" s="2" t="str">
        <f t="shared" si="97"/>
        <v>Error?</v>
      </c>
      <c r="E6284" s="2" t="s">
        <v>199</v>
      </c>
    </row>
    <row r="6285" spans="1:5" x14ac:dyDescent="0.2">
      <c r="A6285">
        <v>6224</v>
      </c>
      <c r="B6285" s="138">
        <f>'Acct Summary 7-8'!E37</f>
        <v>43508</v>
      </c>
      <c r="D6285" s="2" t="str">
        <f t="shared" si="97"/>
        <v>Error?</v>
      </c>
      <c r="E6285" s="2" t="s">
        <v>199</v>
      </c>
    </row>
    <row r="6286" spans="1:5" x14ac:dyDescent="0.2">
      <c r="A6286">
        <v>6225</v>
      </c>
      <c r="B6286" s="138">
        <f>'Acct Summary 7-8'!E38</f>
        <v>231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285634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285634</v>
      </c>
      <c r="D6301" s="2" t="str">
        <f t="shared" si="97"/>
        <v>Error?</v>
      </c>
      <c r="E6301" s="2" t="s">
        <v>199</v>
      </c>
    </row>
    <row r="6302" spans="1:5" x14ac:dyDescent="0.2">
      <c r="A6302">
        <v>6241</v>
      </c>
      <c r="B6302" s="138">
        <f>'Revenues 9-14'!J14</f>
        <v>64</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64</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1756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1756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3147</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287454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3690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65096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45049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44000</v>
      </c>
      <c r="D6981" s="2" t="str">
        <f t="shared" si="108"/>
        <v>Error?</v>
      </c>
    </row>
    <row r="6982" spans="1:4" x14ac:dyDescent="0.2">
      <c r="A6982">
        <v>6921</v>
      </c>
      <c r="B6982" s="138">
        <f>'Expenditures 15-22'!K85</f>
        <v>44000</v>
      </c>
      <c r="D6982" s="2" t="str">
        <f t="shared" si="108"/>
        <v>Error?</v>
      </c>
    </row>
    <row r="6983" spans="1:4" x14ac:dyDescent="0.2">
      <c r="A6983">
        <v>6922</v>
      </c>
      <c r="B6983" s="138">
        <f>'Expenditures 15-22'!H86</f>
        <v>67652</v>
      </c>
      <c r="D6983" s="2" t="str">
        <f t="shared" si="108"/>
        <v>Error?</v>
      </c>
    </row>
    <row r="6984" spans="1:4" x14ac:dyDescent="0.2">
      <c r="A6984">
        <v>6923</v>
      </c>
      <c r="B6984" s="138">
        <f>'Expenditures 15-22'!K86</f>
        <v>67652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735</v>
      </c>
      <c r="D6987" s="2" t="str">
        <f t="shared" si="108"/>
        <v>Error?</v>
      </c>
    </row>
    <row r="6988" spans="1:4" x14ac:dyDescent="0.2">
      <c r="A6988">
        <v>6927</v>
      </c>
      <c r="B6988" s="138">
        <f>'Expenditures 15-22'!K88</f>
        <v>735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112387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227981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287454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2533</v>
      </c>
      <c r="D7075" s="2" t="str">
        <f t="shared" si="109"/>
        <v>Error?</v>
      </c>
    </row>
    <row r="7076" spans="1:4" x14ac:dyDescent="0.2">
      <c r="A7076">
        <v>7015</v>
      </c>
      <c r="B7076" s="138">
        <f>'Expenditures 15-22'!K218</f>
        <v>2533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536</v>
      </c>
      <c r="D7079" s="2" t="str">
        <f t="shared" si="109"/>
        <v>Error?</v>
      </c>
    </row>
    <row r="7080" spans="1:4" x14ac:dyDescent="0.2">
      <c r="A7080">
        <v>7019</v>
      </c>
      <c r="B7080" s="138">
        <f>'Expenditures 15-22'!K226</f>
        <v>536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4203</v>
      </c>
      <c r="D7093" s="2" t="str">
        <f t="shared" si="109"/>
        <v>Error?</v>
      </c>
    </row>
    <row r="7094" spans="1:4" x14ac:dyDescent="0.2">
      <c r="A7094">
        <v>7033</v>
      </c>
      <c r="B7094" s="138">
        <f>'Expenditures 15-22'!K254</f>
        <v>4203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45754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45754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6706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6706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34038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34038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117223</v>
      </c>
      <c r="D7172" s="2" t="str">
        <f t="shared" si="111"/>
        <v>Error?</v>
      </c>
    </row>
    <row r="7173" spans="1:4" x14ac:dyDescent="0.2">
      <c r="A7173">
        <v>7112</v>
      </c>
      <c r="B7173" s="138">
        <f>'Expenditures 15-22'!D325</f>
        <v>12568</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129791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11692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11692</v>
      </c>
      <c r="D7198" s="2" t="str">
        <f t="shared" si="111"/>
        <v>Error?</v>
      </c>
    </row>
    <row r="7199" spans="1:4" x14ac:dyDescent="0.2">
      <c r="A7199">
        <v>7138</v>
      </c>
      <c r="B7199" s="138">
        <f>'Expenditures 15-22'!C330</f>
        <v>117223</v>
      </c>
      <c r="D7199" s="2" t="str">
        <f t="shared" si="111"/>
        <v>Error?</v>
      </c>
    </row>
    <row r="7200" spans="1:4" x14ac:dyDescent="0.2">
      <c r="A7200">
        <v>7139</v>
      </c>
      <c r="B7200" s="138">
        <f>'Expenditures 15-22'!D330</f>
        <v>12568</v>
      </c>
      <c r="D7200" s="2" t="str">
        <f t="shared" si="111"/>
        <v>Error?</v>
      </c>
    </row>
    <row r="7201" spans="1:4" x14ac:dyDescent="0.2">
      <c r="A7201">
        <v>7140</v>
      </c>
      <c r="B7201" s="138">
        <f>'Expenditures 15-22'!E330</f>
        <v>98190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227981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117223</v>
      </c>
      <c r="D7216" s="2" t="str">
        <f t="shared" si="111"/>
        <v>Error?</v>
      </c>
    </row>
    <row r="7217" spans="1:4" x14ac:dyDescent="0.2">
      <c r="A7217">
        <v>7156</v>
      </c>
      <c r="B7217" s="138">
        <f>'Expenditures 15-22'!D342</f>
        <v>12568</v>
      </c>
      <c r="D7217" s="2" t="str">
        <f t="shared" si="111"/>
        <v>Error?</v>
      </c>
    </row>
    <row r="7218" spans="1:4" x14ac:dyDescent="0.2">
      <c r="A7218">
        <v>7157</v>
      </c>
      <c r="B7218" s="138">
        <f>'Expenditures 15-22'!E342</f>
        <v>98190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227981</v>
      </c>
      <c r="D7224" s="2" t="str">
        <f t="shared" si="111"/>
        <v>Error?</v>
      </c>
    </row>
    <row r="7225" spans="1:4" x14ac:dyDescent="0.2">
      <c r="A7225">
        <v>7164</v>
      </c>
      <c r="B7225" s="138">
        <f>'Expenditures 15-22'!K343</f>
        <v>59473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54538</v>
      </c>
      <c r="D7251" s="2" t="str">
        <f t="shared" si="112"/>
        <v>Error?</v>
      </c>
    </row>
    <row r="7252" spans="1:4" x14ac:dyDescent="0.2">
      <c r="A7252">
        <f t="shared" si="113"/>
        <v>7191</v>
      </c>
      <c r="B7252" s="138">
        <f>'Expenditures 15-22'!D9</f>
        <v>10456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102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36991</v>
      </c>
      <c r="D7263" s="2" t="str">
        <f t="shared" si="112"/>
        <v>Error?</v>
      </c>
    </row>
    <row r="7264" spans="1:4" x14ac:dyDescent="0.2">
      <c r="A7264">
        <f t="shared" si="113"/>
        <v>7203</v>
      </c>
      <c r="B7264" s="138">
        <f>'Expenditures 15-22'!D17</f>
        <v>4455</v>
      </c>
      <c r="D7264" s="2" t="str">
        <f t="shared" si="112"/>
        <v>Error?</v>
      </c>
    </row>
    <row r="7265" spans="1:5" x14ac:dyDescent="0.2">
      <c r="A7265">
        <f t="shared" si="113"/>
        <v>7204</v>
      </c>
      <c r="B7265" s="138">
        <f>'Expenditures 15-22'!E17</f>
        <v>3506</v>
      </c>
      <c r="D7265" s="2" t="str">
        <f t="shared" si="112"/>
        <v>Error?</v>
      </c>
    </row>
    <row r="7266" spans="1:5" x14ac:dyDescent="0.2">
      <c r="A7266">
        <f t="shared" si="113"/>
        <v>7205</v>
      </c>
      <c r="B7266" s="138">
        <f>'Expenditures 15-22'!F17</f>
        <v>97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129769</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129769</v>
      </c>
      <c r="D7600" s="2" t="str">
        <f t="shared" si="122"/>
        <v>Error?</v>
      </c>
      <c r="E7600" s="2" t="s">
        <v>19</v>
      </c>
    </row>
    <row r="7601" spans="1:5" x14ac:dyDescent="0.2">
      <c r="A7601">
        <f t="shared" si="123"/>
        <v>7540</v>
      </c>
      <c r="B7601" s="138">
        <f>'Cap Outlay Deprec 26'!H6</f>
        <v>12975</v>
      </c>
      <c r="D7601" s="2" t="str">
        <f t="shared" si="122"/>
        <v>Error?</v>
      </c>
      <c r="E7601" s="2" t="s">
        <v>19</v>
      </c>
    </row>
    <row r="7602" spans="1:5" x14ac:dyDescent="0.2">
      <c r="A7602">
        <f t="shared" si="123"/>
        <v>7541</v>
      </c>
      <c r="B7602" s="138">
        <f>'Cap Outlay Deprec 26'!I6</f>
        <v>2595</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15570</v>
      </c>
      <c r="D7604" s="2" t="str">
        <f t="shared" si="122"/>
        <v>Error?</v>
      </c>
      <c r="E7604" s="2" t="s">
        <v>19</v>
      </c>
    </row>
    <row r="7605" spans="1:5" x14ac:dyDescent="0.2">
      <c r="A7605">
        <f t="shared" si="123"/>
        <v>7544</v>
      </c>
      <c r="B7605" s="138">
        <f>'Cap Outlay Deprec 26'!L6</f>
        <v>114199</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2732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2732</v>
      </c>
      <c r="D7618" s="2" t="str">
        <f t="shared" si="124"/>
        <v>Error?</v>
      </c>
      <c r="E7618" s="2" t="s">
        <v>19</v>
      </c>
    </row>
    <row r="7619" spans="1:5" x14ac:dyDescent="0.2">
      <c r="A7619">
        <f t="shared" si="123"/>
        <v>7558</v>
      </c>
      <c r="B7619" s="138">
        <f>'Cap Outlay Deprec 26'!H14</f>
        <v>2732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2732</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204472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331335</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2531</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3147</v>
      </c>
      <c r="D7712" s="2" t="str">
        <f t="shared" si="126"/>
        <v>Error?</v>
      </c>
      <c r="E7712" s="2" t="s">
        <v>881</v>
      </c>
    </row>
    <row r="7713" spans="1:6" x14ac:dyDescent="0.2">
      <c r="A7713">
        <v>7652</v>
      </c>
      <c r="B7713" s="138">
        <f>'Rest Tax Levies-Tort Im 25'!J8</f>
        <v>241726</v>
      </c>
      <c r="D7713" s="2" t="str">
        <f t="shared" si="126"/>
        <v>Error?</v>
      </c>
      <c r="E7713" s="2" t="s">
        <v>881</v>
      </c>
    </row>
    <row r="7714" spans="1:6" x14ac:dyDescent="0.2">
      <c r="A7714">
        <v>7653</v>
      </c>
      <c r="B7714" s="138">
        <f>'Rest Tax Levies-Tort Im 25'!K9</f>
        <v>7554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244257</v>
      </c>
      <c r="D7718" s="2" t="str">
        <f t="shared" si="126"/>
        <v>Error?</v>
      </c>
      <c r="E7718" s="2" t="s">
        <v>881</v>
      </c>
    </row>
    <row r="7719" spans="1:6" x14ac:dyDescent="0.2">
      <c r="A7719">
        <v>7658</v>
      </c>
      <c r="B7719" s="138">
        <f>'Rest Tax Levies-Tort Im 25'!K12</f>
        <v>10701</v>
      </c>
      <c r="D7719" s="2" t="str">
        <f t="shared" si="126"/>
        <v>Error?</v>
      </c>
      <c r="E7719" s="2" t="s">
        <v>881</v>
      </c>
    </row>
    <row r="7720" spans="1:6" x14ac:dyDescent="0.2">
      <c r="A7720">
        <v>7659</v>
      </c>
      <c r="B7720" s="138">
        <f>'Rest Tax Levies-Tort Im 25'!H14</f>
        <v>45513</v>
      </c>
      <c r="D7720" s="2" t="str">
        <f t="shared" si="126"/>
        <v>Error?</v>
      </c>
      <c r="E7720" s="2" t="s">
        <v>881</v>
      </c>
    </row>
    <row r="7721" spans="1:6" x14ac:dyDescent="0.2">
      <c r="A7721">
        <v>7660</v>
      </c>
      <c r="B7721" s="138">
        <f>'Rest Tax Levies-Tort Im 25'!K14</f>
        <v>10701</v>
      </c>
      <c r="D7721" s="2" t="str">
        <f t="shared" si="126"/>
        <v>Error?</v>
      </c>
      <c r="E7721" s="2" t="s">
        <v>881</v>
      </c>
    </row>
    <row r="7722" spans="1:6" x14ac:dyDescent="0.2">
      <c r="A7722">
        <v>7661</v>
      </c>
      <c r="B7722" s="138">
        <f>'Rest Tax Levies-Tort Im 25'!J15</f>
        <v>97469.5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97469.5</v>
      </c>
      <c r="D7730" s="2" t="str">
        <f t="shared" si="126"/>
        <v>Error?</v>
      </c>
      <c r="E7730" s="2" t="s">
        <v>881</v>
      </c>
    </row>
    <row r="7731" spans="1:6" x14ac:dyDescent="0.2">
      <c r="A7731">
        <v>7670</v>
      </c>
      <c r="B7731" s="138">
        <f>'Revenues 9-14'!H103</f>
        <v>241726</v>
      </c>
      <c r="D7731" s="2" t="str">
        <f t="shared" si="126"/>
        <v>Error?</v>
      </c>
      <c r="E7731" s="2" t="s">
        <v>881</v>
      </c>
    </row>
    <row r="7732" spans="1:6" x14ac:dyDescent="0.2">
      <c r="A7732">
        <v>7671</v>
      </c>
      <c r="B7732" s="138">
        <f>'Rest Tax Levies-Tort Im 25'!J24</f>
        <v>478122.5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478122.5</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5" t="s">
        <v>1253</v>
      </c>
      <c r="B2" s="2395"/>
      <c r="C2" s="2395"/>
      <c r="D2" s="2395"/>
      <c r="E2" s="2395"/>
      <c r="F2" s="2395"/>
      <c r="G2" s="2395"/>
      <c r="H2" s="2395"/>
      <c r="I2" s="2395"/>
      <c r="J2" s="2395"/>
      <c r="K2" s="2395"/>
      <c r="L2" s="2395"/>
    </row>
    <row r="3" spans="1:29" ht="13.5" customHeight="1" x14ac:dyDescent="0.2">
      <c r="A3" s="2426" t="s">
        <v>1252</v>
      </c>
      <c r="B3" s="2426"/>
      <c r="C3" s="2426"/>
      <c r="D3" s="2426"/>
      <c r="E3" s="2426"/>
      <c r="F3" s="2426"/>
      <c r="G3" s="2426"/>
      <c r="H3" s="2426"/>
      <c r="I3" s="2426"/>
      <c r="J3" s="2426"/>
      <c r="K3" s="2426"/>
      <c r="L3" s="2426"/>
    </row>
    <row r="4" spans="1:29" ht="13.5" customHeight="1" x14ac:dyDescent="0.2">
      <c r="A4" s="2395" t="s">
        <v>1799</v>
      </c>
      <c r="B4" s="2416"/>
      <c r="C4" s="2416"/>
      <c r="D4" s="2416"/>
      <c r="E4" s="2416"/>
      <c r="F4" s="2416"/>
      <c r="G4" s="2416"/>
      <c r="H4" s="2416"/>
      <c r="I4" s="2416"/>
      <c r="J4" s="2416"/>
      <c r="K4" s="2416"/>
      <c r="L4" s="2416"/>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7" t="str">
        <f>COVER!A17</f>
        <v>Mt. Pulaski CUSD 23</v>
      </c>
      <c r="B7" s="2418"/>
      <c r="C7" s="2418"/>
      <c r="D7" s="2419"/>
      <c r="E7" s="2420">
        <f>COVER!A13</f>
        <v>17054023026</v>
      </c>
      <c r="F7" s="2421"/>
      <c r="G7" s="2427" t="str">
        <f>COVER!T23</f>
        <v>066-005027</v>
      </c>
      <c r="H7" s="2428"/>
      <c r="I7" s="2428"/>
      <c r="J7" s="2428"/>
      <c r="K7" s="2428"/>
      <c r="L7" s="2429"/>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0"/>
      <c r="B9" s="2431"/>
      <c r="C9" s="2431"/>
      <c r="D9" s="2431"/>
      <c r="E9" s="2431"/>
      <c r="F9" s="2432"/>
      <c r="G9" s="2401" t="str">
        <f>COVER!T13</f>
        <v>Gorenz and Associates, Ltd.</v>
      </c>
      <c r="H9" s="2433"/>
      <c r="I9" s="2433"/>
      <c r="J9" s="2433"/>
      <c r="K9" s="2433"/>
      <c r="L9" s="2434"/>
    </row>
    <row r="10" spans="1:29" ht="13.5" customHeight="1" x14ac:dyDescent="0.2">
      <c r="A10" s="2407" t="str">
        <f>COVER!A38</f>
        <v>Phil Shelton</v>
      </c>
      <c r="B10" s="2408"/>
      <c r="C10" s="2408"/>
      <c r="D10" s="2408"/>
      <c r="E10" s="2408"/>
      <c r="F10" s="2409"/>
      <c r="G10" s="2401" t="str">
        <f>COVER!T17</f>
        <v>4200 N Knoxville Ave</v>
      </c>
      <c r="H10" s="2402"/>
      <c r="I10" s="2402"/>
      <c r="J10" s="2402"/>
      <c r="K10" s="2402"/>
      <c r="L10" s="2403"/>
    </row>
    <row r="11" spans="1:29" ht="13.5" customHeight="1" x14ac:dyDescent="0.2">
      <c r="A11" s="1183" t="s">
        <v>1599</v>
      </c>
      <c r="B11" s="1184"/>
      <c r="C11" s="1185"/>
      <c r="D11" s="1190"/>
      <c r="E11" s="1185"/>
      <c r="F11" s="1189"/>
      <c r="G11" s="2401" t="str">
        <f>COVER!T19</f>
        <v>Peoria</v>
      </c>
      <c r="H11" s="2402"/>
      <c r="I11" s="2402"/>
      <c r="J11" s="2402"/>
      <c r="K11" s="2402"/>
      <c r="L11" s="2403"/>
    </row>
    <row r="12" spans="1:29" ht="13.5" customHeight="1" x14ac:dyDescent="0.2">
      <c r="A12" s="2410" t="s">
        <v>1598</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1600</v>
      </c>
      <c r="H13" s="2397"/>
      <c r="I13" s="2413" t="str">
        <f>COVER!T25</f>
        <v>tcustis@gorenzcpa.com</v>
      </c>
      <c r="J13" s="2414"/>
      <c r="K13" s="2414"/>
      <c r="L13" s="2415"/>
    </row>
    <row r="14" spans="1:29" ht="13.5" customHeight="1" x14ac:dyDescent="0.2">
      <c r="A14" s="2401" t="str">
        <f>COVER!A19</f>
        <v>119 North Garden Street</v>
      </c>
      <c r="B14" s="2402"/>
      <c r="C14" s="2402"/>
      <c r="D14" s="2402"/>
      <c r="E14" s="2402"/>
      <c r="F14" s="2403"/>
      <c r="G14" s="1194" t="s">
        <v>1247</v>
      </c>
      <c r="H14" s="1192"/>
      <c r="I14" s="1192"/>
      <c r="J14" s="1192"/>
      <c r="K14" s="1192"/>
      <c r="L14" s="1193"/>
    </row>
    <row r="15" spans="1:29" ht="13.5" customHeight="1" x14ac:dyDescent="0.2">
      <c r="A15" s="2401" t="str">
        <f>COVER!A21</f>
        <v>Mt. Pulaski</v>
      </c>
      <c r="B15" s="2402"/>
      <c r="C15" s="2402"/>
      <c r="D15" s="2402"/>
      <c r="E15" s="2402"/>
      <c r="F15" s="2403"/>
      <c r="G15" s="2398" t="str">
        <f>COVER!T15</f>
        <v>Tim C. Custis, CPA</v>
      </c>
      <c r="H15" s="2399"/>
      <c r="I15" s="2399"/>
      <c r="J15" s="2399"/>
      <c r="K15" s="2399"/>
      <c r="L15" s="2400"/>
    </row>
    <row r="16" spans="1:29" ht="12.2" customHeight="1" x14ac:dyDescent="0.2">
      <c r="A16" s="2423">
        <f>COVER!A25</f>
        <v>62548</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94" t="s">
        <v>1246</v>
      </c>
      <c r="H17" s="1192"/>
      <c r="I17" s="1192"/>
      <c r="J17" s="1192"/>
      <c r="K17" s="1196" t="s">
        <v>1245</v>
      </c>
      <c r="L17" s="1189"/>
      <c r="M17" s="1182"/>
    </row>
    <row r="18" spans="1:13" ht="12.2" customHeight="1" x14ac:dyDescent="0.2">
      <c r="A18" s="2407"/>
      <c r="B18" s="2408"/>
      <c r="C18" s="2408"/>
      <c r="D18" s="2408"/>
      <c r="E18" s="2408"/>
      <c r="F18" s="2409"/>
      <c r="G18" s="2417" t="str">
        <f>COVER!T21</f>
        <v>309-685-7621</v>
      </c>
      <c r="H18" s="2418"/>
      <c r="I18" s="2418"/>
      <c r="J18" s="2418"/>
      <c r="K18" s="2417" t="str">
        <f>COVER!X21</f>
        <v>309-685-4758</v>
      </c>
      <c r="L18" s="2422"/>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9" t="str">
        <f>'Single Audit Cover'!A7</f>
        <v>Mt. Pulaski CUSD 23</v>
      </c>
      <c r="B1" s="2416"/>
      <c r="C1" s="2416"/>
      <c r="D1" s="2416"/>
    </row>
    <row r="2" spans="1:11" s="1213" customFormat="1" ht="12.75" x14ac:dyDescent="0.2">
      <c r="A2" s="2440">
        <f>'Single Audit Cover'!E7</f>
        <v>17054023026</v>
      </c>
      <c r="B2" s="2441"/>
      <c r="C2" s="2441"/>
      <c r="D2" s="2441"/>
    </row>
    <row r="3" spans="1:11" s="1213" customFormat="1" ht="12.75" x14ac:dyDescent="0.2">
      <c r="A3" s="2439" t="s">
        <v>1593</v>
      </c>
      <c r="B3" s="2416"/>
      <c r="C3" s="2416"/>
      <c r="D3" s="2416"/>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3" t="str">
        <f>'Single Audit Cover'!A7</f>
        <v>Mt. Pulaski CUSD 23</v>
      </c>
      <c r="B1" s="2443"/>
      <c r="C1" s="2443"/>
      <c r="D1" s="2443"/>
      <c r="E1" s="2443"/>
    </row>
    <row r="2" spans="1:5" x14ac:dyDescent="0.2">
      <c r="A2" s="2444">
        <f>'Single Audit Cover'!E7</f>
        <v>17054023026</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58" t="s">
        <v>1305</v>
      </c>
    </row>
    <row r="10" spans="1:5" x14ac:dyDescent="0.2">
      <c r="A10" s="1259" t="s">
        <v>1304</v>
      </c>
      <c r="B10" s="1260" t="s">
        <v>1303</v>
      </c>
      <c r="C10" s="1260"/>
      <c r="D10" s="1261">
        <f>SUM('Acct Summary 7-8'!C7:K7)</f>
        <v>312507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23776.11</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0</v>
      </c>
    </row>
    <row r="19" spans="1:4" ht="13.5" thickBot="1" x14ac:dyDescent="0.25">
      <c r="A19" s="1263" t="s">
        <v>1297</v>
      </c>
      <c r="D19" s="1264">
        <f>SUM(D10:D17)</f>
        <v>336283.11</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5"/>
      <c r="B24" s="2445"/>
      <c r="D24" s="1266"/>
    </row>
    <row r="25" spans="1:4" x14ac:dyDescent="0.2">
      <c r="A25" s="2442"/>
      <c r="B25" s="2442"/>
      <c r="D25" s="1266"/>
    </row>
    <row r="26" spans="1:4" x14ac:dyDescent="0.2">
      <c r="A26" s="2442"/>
      <c r="B26" s="2442"/>
      <c r="D26" s="1266"/>
    </row>
    <row r="27" spans="1:4" x14ac:dyDescent="0.2">
      <c r="A27" s="2442"/>
      <c r="B27" s="2442"/>
      <c r="D27" s="1266"/>
    </row>
    <row r="28" spans="1:4" x14ac:dyDescent="0.2">
      <c r="A28" s="2442"/>
      <c r="B28" s="2442"/>
      <c r="D28" s="1266"/>
    </row>
    <row r="29" spans="1:4" x14ac:dyDescent="0.2">
      <c r="A29" s="2442"/>
      <c r="B29" s="2442"/>
      <c r="D29" s="1266"/>
    </row>
    <row r="30" spans="1:4" x14ac:dyDescent="0.2">
      <c r="A30" s="2442"/>
      <c r="B30" s="2442"/>
      <c r="D30" s="1266"/>
    </row>
    <row r="32" spans="1:4" x14ac:dyDescent="0.2">
      <c r="A32" s="1258" t="s">
        <v>1295</v>
      </c>
      <c r="D32" s="1261">
        <f>SUM(D19:D30)</f>
        <v>336283.11</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2"/>
      <c r="B40" s="2442"/>
      <c r="D40" s="1266"/>
    </row>
    <row r="41" spans="1:4" x14ac:dyDescent="0.2">
      <c r="A41" s="2442"/>
      <c r="B41" s="2442"/>
      <c r="D41" s="1269"/>
    </row>
    <row r="42" spans="1:4" x14ac:dyDescent="0.2">
      <c r="A42" s="2442"/>
      <c r="B42" s="2442"/>
      <c r="D42" s="1269"/>
    </row>
    <row r="43" spans="1:4" x14ac:dyDescent="0.2">
      <c r="A43" s="2442"/>
      <c r="B43" s="2442"/>
      <c r="D43" s="1269"/>
    </row>
    <row r="44" spans="1:4" x14ac:dyDescent="0.2">
      <c r="A44" s="2442"/>
      <c r="B44" s="2442"/>
      <c r="D44" s="1269"/>
    </row>
    <row r="45" spans="1:4" x14ac:dyDescent="0.2">
      <c r="A45" s="2442"/>
      <c r="B45" s="2442"/>
      <c r="D45" s="1269"/>
    </row>
    <row r="47" spans="1:4" x14ac:dyDescent="0.2">
      <c r="B47" s="1270" t="s">
        <v>1289</v>
      </c>
      <c r="C47" s="1270"/>
      <c r="D47" s="1271">
        <f>SUM(D35:D45)</f>
        <v>0</v>
      </c>
    </row>
    <row r="49" spans="2:4" x14ac:dyDescent="0.2">
      <c r="B49" s="1270" t="s">
        <v>1288</v>
      </c>
      <c r="C49" s="1270"/>
      <c r="D49" s="1271">
        <f>D32-D47</f>
        <v>336283.11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Mt. Pulaski CUSD 23</v>
      </c>
      <c r="B1" s="2456"/>
      <c r="C1" s="2456"/>
      <c r="D1" s="2456"/>
      <c r="E1" s="2456"/>
      <c r="F1" s="2456"/>
    </row>
    <row r="2" spans="1:7" ht="13.5" customHeight="1" x14ac:dyDescent="0.2">
      <c r="A2" s="2457">
        <f>'Single Audit Cover'!E7</f>
        <v>17054023026</v>
      </c>
      <c r="B2" s="2457"/>
      <c r="C2" s="2457"/>
      <c r="D2" s="2457"/>
      <c r="E2" s="2457"/>
      <c r="F2" s="2457"/>
      <c r="G2" s="1273"/>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4" t="s">
        <v>1831</v>
      </c>
      <c r="C6" s="317"/>
      <c r="D6" s="317"/>
    </row>
    <row r="7" spans="1:7" ht="60.95" customHeight="1" x14ac:dyDescent="0.2">
      <c r="A7" s="2455" t="s">
        <v>1832</v>
      </c>
      <c r="B7" s="2455"/>
      <c r="C7" s="2455"/>
      <c r="D7" s="2455"/>
      <c r="E7" s="2455"/>
      <c r="F7" s="2455"/>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5" t="s">
        <v>1834</v>
      </c>
      <c r="B13" s="2455"/>
      <c r="C13" s="2455"/>
      <c r="D13" s="2455"/>
      <c r="E13" s="2455"/>
      <c r="F13" s="2455"/>
    </row>
    <row r="14" spans="1:7" ht="9.75" customHeight="1" x14ac:dyDescent="0.2">
      <c r="C14" s="1258"/>
      <c r="D14" s="1258"/>
    </row>
    <row r="15" spans="1:7" ht="13.5" customHeight="1" x14ac:dyDescent="0.2">
      <c r="C15" s="1869" t="s">
        <v>1332</v>
      </c>
      <c r="D15" s="2453" t="s">
        <v>1331</v>
      </c>
      <c r="E15" s="2453"/>
      <c r="F15" s="2453"/>
    </row>
    <row r="16" spans="1:7" ht="13.5" customHeight="1" x14ac:dyDescent="0.2">
      <c r="A16" s="1280"/>
      <c r="B16" s="1274" t="s">
        <v>1330</v>
      </c>
      <c r="C16" s="1869" t="s">
        <v>1329</v>
      </c>
      <c r="D16" s="2454" t="s">
        <v>1670</v>
      </c>
      <c r="E16" s="2454"/>
      <c r="F16" s="2454"/>
    </row>
    <row r="17" spans="1:6" ht="20.45" customHeight="1" x14ac:dyDescent="0.2">
      <c r="A17" s="1281"/>
      <c r="B17" s="1282"/>
      <c r="C17" s="1283"/>
      <c r="D17" s="2448"/>
      <c r="E17" s="2448"/>
      <c r="F17" s="2448"/>
    </row>
    <row r="18" spans="1:6" ht="20.65" customHeight="1" x14ac:dyDescent="0.2">
      <c r="A18" s="1281"/>
      <c r="B18" s="1282"/>
      <c r="C18" s="1283"/>
      <c r="D18" s="2448"/>
      <c r="E18" s="2448"/>
      <c r="F18" s="2448"/>
    </row>
    <row r="19" spans="1:6" ht="20.65" customHeight="1" x14ac:dyDescent="0.2">
      <c r="A19" s="1281"/>
      <c r="B19" s="1282"/>
      <c r="C19" s="1283"/>
      <c r="D19" s="2448"/>
      <c r="E19" s="2448"/>
      <c r="F19" s="2448"/>
    </row>
    <row r="20" spans="1:6" ht="20.65" customHeight="1" x14ac:dyDescent="0.2">
      <c r="A20" s="1281"/>
      <c r="B20" s="1282"/>
      <c r="C20" s="1283"/>
      <c r="D20" s="2448"/>
      <c r="E20" s="2448"/>
      <c r="F20" s="2448"/>
    </row>
    <row r="21" spans="1:6" ht="20.65" customHeight="1" x14ac:dyDescent="0.2">
      <c r="A21" s="1281"/>
      <c r="B21" s="1282"/>
      <c r="C21" s="1283"/>
      <c r="D21" s="2448"/>
      <c r="E21" s="2448"/>
      <c r="F21" s="2448"/>
    </row>
    <row r="22" spans="1:6" ht="20.65" customHeight="1" x14ac:dyDescent="0.2">
      <c r="A22" s="1281"/>
      <c r="B22" s="1282"/>
      <c r="C22" s="1283"/>
      <c r="D22" s="2448"/>
      <c r="E22" s="2448"/>
      <c r="F22" s="2448"/>
    </row>
    <row r="23" spans="1:6" ht="20.65" customHeight="1" x14ac:dyDescent="0.2">
      <c r="A23" s="1281"/>
      <c r="B23" s="1282"/>
      <c r="C23" s="1283"/>
      <c r="D23" s="2448"/>
      <c r="E23" s="2448"/>
      <c r="F23" s="2448"/>
    </row>
    <row r="24" spans="1:6" ht="20.65" customHeight="1" x14ac:dyDescent="0.2">
      <c r="A24" s="1281"/>
      <c r="B24" s="1282"/>
      <c r="C24" s="1283"/>
      <c r="D24" s="2448"/>
      <c r="E24" s="2448"/>
      <c r="F24" s="2448"/>
    </row>
    <row r="25" spans="1:6" ht="20.65" customHeight="1" x14ac:dyDescent="0.2">
      <c r="A25" s="1281"/>
      <c r="B25" s="1282"/>
      <c r="C25" s="1283"/>
      <c r="D25" s="2448"/>
      <c r="E25" s="2448"/>
      <c r="F25" s="2448"/>
    </row>
    <row r="26" spans="1:6" ht="20.65" customHeight="1" x14ac:dyDescent="0.2">
      <c r="A26" s="1281"/>
      <c r="B26" s="1282"/>
      <c r="C26" s="1283"/>
      <c r="D26" s="2448"/>
      <c r="E26" s="2448"/>
      <c r="F26" s="2448"/>
    </row>
    <row r="27" spans="1:6" ht="20.65" customHeight="1" x14ac:dyDescent="0.2">
      <c r="A27" s="1281"/>
      <c r="B27" s="1282"/>
      <c r="C27" s="1283"/>
      <c r="D27" s="2448"/>
      <c r="E27" s="2448"/>
      <c r="F27" s="2448"/>
    </row>
    <row r="28" spans="1:6" ht="20.65" customHeight="1" x14ac:dyDescent="0.2">
      <c r="A28" s="1281"/>
      <c r="B28" s="1282"/>
      <c r="C28" s="1283"/>
      <c r="D28" s="2448"/>
      <c r="E28" s="2448"/>
      <c r="F28" s="2448"/>
    </row>
    <row r="29" spans="1:6" ht="20.65" customHeight="1" x14ac:dyDescent="0.2">
      <c r="A29" s="1281"/>
      <c r="B29" s="1282"/>
      <c r="C29" s="1283"/>
      <c r="D29" s="2448"/>
      <c r="E29" s="2448"/>
      <c r="F29" s="2448"/>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49" t="s">
        <v>1835</v>
      </c>
      <c r="B32" s="2449"/>
      <c r="C32" s="2449"/>
      <c r="D32" s="2449"/>
      <c r="E32" s="2449"/>
      <c r="F32" s="2449"/>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450">
        <f>+C33+C34</f>
        <v>0</v>
      </c>
      <c r="F34" s="2451"/>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2" t="s">
        <v>1672</v>
      </c>
      <c r="C49" s="2452"/>
      <c r="D49" s="2452"/>
      <c r="E49" s="1397"/>
    </row>
    <row r="50" spans="1:5" s="1298" customFormat="1" ht="3.75" customHeight="1" x14ac:dyDescent="0.2">
      <c r="A50" s="1297"/>
      <c r="B50" s="1868"/>
      <c r="C50" s="1868"/>
      <c r="D50" s="1868"/>
      <c r="E50" s="1397"/>
    </row>
    <row r="51" spans="1:5" s="1298" customFormat="1" ht="20.25" customHeight="1" x14ac:dyDescent="0.2">
      <c r="A51" s="1299">
        <v>6</v>
      </c>
      <c r="B51" s="2447" t="s">
        <v>1632</v>
      </c>
      <c r="C51" s="2447"/>
      <c r="D51" s="2447"/>
    </row>
    <row r="52" spans="1:5" ht="14.25" customHeight="1" x14ac:dyDescent="0.2">
      <c r="A52" s="1299"/>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6" t="str">
        <f>'Single Audit Cover'!A7</f>
        <v>Mt. Pulaski CUSD 23</v>
      </c>
      <c r="C1" s="2460"/>
      <c r="D1" s="2460"/>
      <c r="E1" s="2460"/>
      <c r="F1" s="2460"/>
      <c r="G1" s="2460"/>
      <c r="H1" s="2460"/>
      <c r="I1" s="2460"/>
      <c r="J1" s="2460"/>
      <c r="K1" s="2460"/>
      <c r="L1" s="2460"/>
      <c r="M1" s="2460"/>
    </row>
    <row r="2" spans="2:14" ht="15" x14ac:dyDescent="0.2">
      <c r="B2" s="2457">
        <f>'Single Audit Cover'!E7</f>
        <v>17054023026</v>
      </c>
      <c r="C2" s="2457"/>
      <c r="D2" s="2457"/>
      <c r="E2" s="2457"/>
      <c r="F2" s="2457"/>
      <c r="G2" s="2457"/>
      <c r="H2" s="2457"/>
      <c r="I2" s="2457"/>
      <c r="J2" s="2457"/>
      <c r="K2" s="2457"/>
      <c r="L2" s="2457"/>
      <c r="M2" s="2457"/>
      <c r="N2" s="1300"/>
    </row>
    <row r="3" spans="2:14" ht="15" x14ac:dyDescent="0.2">
      <c r="B3" s="2461" t="s">
        <v>1281</v>
      </c>
      <c r="C3" s="2461"/>
      <c r="D3" s="2461"/>
      <c r="E3" s="2461"/>
      <c r="F3" s="2461"/>
      <c r="G3" s="2461"/>
      <c r="H3" s="2461"/>
      <c r="I3" s="2461"/>
      <c r="J3" s="2461"/>
      <c r="K3" s="2461"/>
      <c r="L3" s="2461"/>
      <c r="M3" s="2461"/>
      <c r="N3" s="1300"/>
    </row>
    <row r="4" spans="2:14" ht="15" x14ac:dyDescent="0.2">
      <c r="B4" s="2462" t="str">
        <f>'Single Audit Cover'!A4</f>
        <v>Year Ending June 30, 2018</v>
      </c>
      <c r="C4" s="2462"/>
      <c r="D4" s="2462"/>
      <c r="E4" s="2462"/>
      <c r="F4" s="2462"/>
      <c r="G4" s="2462"/>
      <c r="H4" s="2462"/>
      <c r="I4" s="2462"/>
      <c r="J4" s="2462"/>
      <c r="K4" s="2462"/>
      <c r="L4" s="2462"/>
      <c r="M4" s="2462"/>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t="s">
        <v>1231</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Mt. Pulaski CUSD 23</v>
      </c>
      <c r="C1" s="2475"/>
      <c r="D1" s="2475"/>
      <c r="E1" s="2475"/>
      <c r="F1" s="2475"/>
      <c r="G1" s="2475"/>
      <c r="H1" s="2475"/>
      <c r="I1" s="2475"/>
      <c r="J1" s="1420"/>
    </row>
    <row r="2" spans="2:10" s="317" customFormat="1" ht="12.75" customHeight="1" x14ac:dyDescent="0.2">
      <c r="B2" s="2476">
        <f>'Single Audit Cover'!E7</f>
        <v>17054023026</v>
      </c>
      <c r="C2" s="2477"/>
      <c r="D2" s="2477"/>
      <c r="E2" s="2477"/>
      <c r="F2" s="2477"/>
      <c r="G2" s="2477"/>
      <c r="H2" s="2477"/>
      <c r="I2" s="2477"/>
      <c r="J2" s="1420"/>
    </row>
    <row r="3" spans="2:10" s="317" customFormat="1" ht="12.75" customHeight="1" x14ac:dyDescent="0.2">
      <c r="B3" s="2478" t="s">
        <v>1347</v>
      </c>
      <c r="C3" s="2479"/>
      <c r="D3" s="2479"/>
      <c r="E3" s="2479"/>
      <c r="F3" s="2479"/>
      <c r="G3" s="2479"/>
      <c r="H3" s="2479"/>
      <c r="I3" s="2479"/>
      <c r="J3" s="1421"/>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8" t="s">
        <v>1346</v>
      </c>
      <c r="C7" s="2479"/>
      <c r="D7" s="2479"/>
      <c r="E7" s="2479"/>
      <c r="F7" s="2479"/>
      <c r="G7" s="2479"/>
      <c r="H7" s="2479"/>
      <c r="I7" s="2479"/>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0"/>
      <c r="D11" s="2480"/>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1"/>
      <c r="E29" s="2481"/>
      <c r="F29" s="2481"/>
      <c r="G29" s="2481"/>
      <c r="H29" s="2481"/>
      <c r="I29" s="2481"/>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2" t="s">
        <v>1854</v>
      </c>
      <c r="D37" s="2483"/>
      <c r="E37" s="2483"/>
      <c r="F37" s="2484"/>
      <c r="G37" s="2482" t="s">
        <v>1674</v>
      </c>
      <c r="H37" s="2483"/>
      <c r="I37" s="2484"/>
    </row>
    <row r="38" spans="2:9" ht="16.5" customHeight="1" x14ac:dyDescent="0.2">
      <c r="B38" s="1442"/>
      <c r="C38" s="2470"/>
      <c r="D38" s="2471"/>
      <c r="E38" s="2471"/>
      <c r="F38" s="2472"/>
      <c r="G38" s="2485"/>
      <c r="H38" s="2486"/>
      <c r="I38" s="2487"/>
    </row>
    <row r="39" spans="2:9" ht="16.5" customHeight="1" x14ac:dyDescent="0.2">
      <c r="B39" s="1442"/>
      <c r="C39" s="2470"/>
      <c r="D39" s="2471"/>
      <c r="E39" s="2471"/>
      <c r="F39" s="2472"/>
      <c r="G39" s="2473"/>
      <c r="H39" s="2473"/>
      <c r="I39" s="2473"/>
    </row>
    <row r="40" spans="2:9" ht="16.5" customHeight="1" x14ac:dyDescent="0.2">
      <c r="B40" s="1442"/>
      <c r="C40" s="2470"/>
      <c r="D40" s="2471"/>
      <c r="E40" s="2471"/>
      <c r="F40" s="2472"/>
      <c r="G40" s="2473"/>
      <c r="H40" s="2473"/>
      <c r="I40" s="2473"/>
    </row>
    <row r="41" spans="2:9" ht="16.5" customHeight="1" x14ac:dyDescent="0.2">
      <c r="B41" s="1442"/>
      <c r="C41" s="2470"/>
      <c r="D41" s="2471"/>
      <c r="E41" s="2471"/>
      <c r="F41" s="2472"/>
      <c r="G41" s="2473"/>
      <c r="H41" s="2473"/>
      <c r="I41" s="2473"/>
    </row>
    <row r="42" spans="2:9" ht="16.5" customHeight="1" x14ac:dyDescent="0.2">
      <c r="B42" s="1442"/>
      <c r="C42" s="2470"/>
      <c r="D42" s="2471"/>
      <c r="E42" s="2471"/>
      <c r="F42" s="2472"/>
      <c r="G42" s="2473"/>
      <c r="H42" s="2473"/>
      <c r="I42" s="2473"/>
    </row>
    <row r="43" spans="2:9" ht="16.5" customHeight="1" x14ac:dyDescent="0.2">
      <c r="B43" s="1442"/>
      <c r="C43" s="2463" t="s">
        <v>1675</v>
      </c>
      <c r="D43" s="2464"/>
      <c r="E43" s="2464"/>
      <c r="F43" s="2465"/>
      <c r="G43" s="2466">
        <f>SUM(G38:I42)</f>
        <v>0</v>
      </c>
      <c r="H43" s="2466"/>
      <c r="I43" s="2466"/>
    </row>
    <row r="44" spans="2:9" ht="12.75" customHeight="1" x14ac:dyDescent="0.2"/>
    <row r="45" spans="2:9" ht="12.75" customHeight="1" x14ac:dyDescent="0.2">
      <c r="B45" s="1433" t="s">
        <v>1952</v>
      </c>
      <c r="D45" s="2467">
        <v>0</v>
      </c>
      <c r="E45" s="2468"/>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69"/>
      <c r="F49" s="2469"/>
      <c r="G49" s="2469"/>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Mt. Pulaski CUSD 23</v>
      </c>
      <c r="C1" s="2474"/>
      <c r="D1" s="2474"/>
      <c r="E1" s="2474"/>
      <c r="F1" s="2474"/>
      <c r="G1" s="2474"/>
      <c r="H1" s="2474"/>
      <c r="I1" s="2474"/>
      <c r="J1" s="2474"/>
      <c r="K1" s="2474"/>
      <c r="L1" s="1372"/>
      <c r="M1" s="1372"/>
    </row>
    <row r="2" spans="1:13" ht="12" customHeight="1" x14ac:dyDescent="0.2">
      <c r="B2" s="2476">
        <f>'Single Audit Cover'!E7</f>
        <v>17054023026</v>
      </c>
      <c r="C2" s="2476"/>
      <c r="D2" s="2476"/>
      <c r="E2" s="2476"/>
      <c r="F2" s="2476"/>
      <c r="G2" s="2476"/>
      <c r="H2" s="2476"/>
      <c r="I2" s="2476"/>
      <c r="J2" s="2476"/>
      <c r="K2" s="2476"/>
      <c r="L2" s="1373"/>
      <c r="M2" s="1374"/>
    </row>
    <row r="3" spans="1:13" ht="10.35" customHeight="1" x14ac:dyDescent="0.2">
      <c r="B3" s="2490" t="s">
        <v>1347</v>
      </c>
      <c r="C3" s="2490"/>
      <c r="D3" s="2490"/>
      <c r="E3" s="2490"/>
      <c r="F3" s="2490"/>
      <c r="G3" s="2490"/>
      <c r="H3" s="2490"/>
      <c r="I3" s="2490"/>
      <c r="J3" s="2490"/>
      <c r="K3" s="2490"/>
      <c r="L3" s="1375"/>
      <c r="M3" s="1375"/>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1" t="s">
        <v>1363</v>
      </c>
      <c r="C7" s="2491"/>
      <c r="D7" s="2492"/>
      <c r="E7" s="2492"/>
      <c r="F7" s="2492"/>
      <c r="G7" s="2492"/>
      <c r="H7" s="2492"/>
      <c r="I7" s="2492"/>
      <c r="J7" s="2492"/>
      <c r="K7" s="2492"/>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c r="H10" s="1387" t="s">
        <v>1361</v>
      </c>
      <c r="I10" s="1386" t="s">
        <v>2077</v>
      </c>
      <c r="J10" s="1388" t="s">
        <v>1360</v>
      </c>
      <c r="K10" s="322"/>
      <c r="L10" s="1379"/>
    </row>
    <row r="11" spans="1:13" ht="13.5" customHeight="1" x14ac:dyDescent="0.2">
      <c r="B11" s="322"/>
      <c r="C11" s="322"/>
      <c r="D11" s="322"/>
      <c r="E11" s="322"/>
      <c r="F11" s="322"/>
      <c r="G11" s="1381"/>
      <c r="H11" s="322"/>
      <c r="I11" s="1389" t="s">
        <v>1359</v>
      </c>
      <c r="J11" s="322"/>
      <c r="K11" s="1390">
        <v>1990</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9" t="s">
        <v>2114</v>
      </c>
      <c r="C14" s="2489"/>
      <c r="D14" s="2489"/>
      <c r="E14" s="2489"/>
      <c r="F14" s="2489"/>
      <c r="G14" s="2489"/>
      <c r="H14" s="2489"/>
      <c r="I14" s="2489"/>
      <c r="J14" s="2489"/>
      <c r="K14" s="2489"/>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9" t="s">
        <v>2106</v>
      </c>
      <c r="C17" s="2489"/>
      <c r="D17" s="2489"/>
      <c r="E17" s="2489"/>
      <c r="F17" s="2489"/>
      <c r="G17" s="2489"/>
      <c r="H17" s="2489"/>
      <c r="I17" s="2489"/>
      <c r="J17" s="2489"/>
      <c r="K17" s="2489"/>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3" t="s">
        <v>2107</v>
      </c>
      <c r="C20" s="2493"/>
      <c r="D20" s="2489"/>
      <c r="E20" s="2489"/>
      <c r="F20" s="2489"/>
      <c r="G20" s="2489"/>
      <c r="H20" s="2489"/>
      <c r="I20" s="2489"/>
      <c r="J20" s="2489"/>
      <c r="K20" s="2489"/>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9" t="s">
        <v>2108</v>
      </c>
      <c r="C23" s="2489"/>
      <c r="D23" s="2489"/>
      <c r="E23" s="2489"/>
      <c r="F23" s="2489"/>
      <c r="G23" s="2489"/>
      <c r="H23" s="2489"/>
      <c r="I23" s="2489"/>
      <c r="J23" s="2489"/>
      <c r="K23" s="2489"/>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9" t="s">
        <v>2109</v>
      </c>
      <c r="C26" s="2489"/>
      <c r="D26" s="2489"/>
      <c r="E26" s="2489"/>
      <c r="F26" s="2489"/>
      <c r="G26" s="2489"/>
      <c r="H26" s="2489"/>
      <c r="I26" s="2489"/>
      <c r="J26" s="2489"/>
      <c r="K26" s="2489"/>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88" t="s">
        <v>2110</v>
      </c>
      <c r="C29" s="2488"/>
      <c r="D29" s="2489"/>
      <c r="E29" s="2489"/>
      <c r="F29" s="2489"/>
      <c r="G29" s="2489"/>
      <c r="H29" s="2489"/>
      <c r="I29" s="2489"/>
      <c r="J29" s="2489"/>
      <c r="K29" s="2489"/>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8" t="s">
        <v>2111</v>
      </c>
      <c r="C32" s="2488"/>
      <c r="D32" s="2489"/>
      <c r="E32" s="2489"/>
      <c r="F32" s="2489"/>
      <c r="G32" s="2489"/>
      <c r="H32" s="2489"/>
      <c r="I32" s="2489"/>
      <c r="J32" s="2489"/>
      <c r="K32" s="2489"/>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Mt. Pulaski CUSD 23</v>
      </c>
      <c r="C1" s="2497"/>
      <c r="D1" s="2497"/>
      <c r="E1" s="2497"/>
      <c r="F1" s="2497"/>
      <c r="G1" s="2497"/>
      <c r="H1" s="2497"/>
      <c r="I1" s="2497"/>
      <c r="J1" s="2497"/>
      <c r="K1" s="2497"/>
      <c r="L1" s="1463"/>
    </row>
    <row r="2" spans="1:12" ht="12.75" customHeight="1" x14ac:dyDescent="0.2">
      <c r="B2" s="2498">
        <f>'Single Audit Cover'!E7</f>
        <v>17054023026</v>
      </c>
      <c r="C2" s="2498"/>
      <c r="D2" s="2498"/>
      <c r="E2" s="2498"/>
      <c r="F2" s="2498"/>
      <c r="G2" s="2498"/>
      <c r="H2" s="2498"/>
      <c r="I2" s="2498"/>
      <c r="J2" s="2498"/>
      <c r="K2" s="2498"/>
      <c r="L2" s="1464"/>
    </row>
    <row r="3" spans="1:12" ht="12.75" customHeight="1" x14ac:dyDescent="0.2">
      <c r="B3" s="2490" t="s">
        <v>1347</v>
      </c>
      <c r="C3" s="2490"/>
      <c r="D3" s="2490"/>
      <c r="E3" s="2490"/>
      <c r="F3" s="2490"/>
      <c r="G3" s="2490"/>
      <c r="H3" s="2490"/>
      <c r="I3" s="2490"/>
      <c r="J3" s="2490"/>
      <c r="K3" s="2490"/>
      <c r="L3" s="1375"/>
    </row>
    <row r="4" spans="1:12" ht="12.75" customHeight="1" x14ac:dyDescent="0.2">
      <c r="B4" s="2490" t="str">
        <f>'Single Audit Cover'!A4</f>
        <v>Year Ending June 30, 2018</v>
      </c>
      <c r="C4" s="2490"/>
      <c r="D4" s="2490"/>
      <c r="E4" s="2490"/>
      <c r="F4" s="2490"/>
      <c r="G4" s="2490"/>
      <c r="H4" s="2490"/>
      <c r="I4" s="2490"/>
      <c r="J4" s="2490"/>
      <c r="K4" s="2490"/>
      <c r="L4" s="1375"/>
    </row>
    <row r="5" spans="1:12" ht="5.25" customHeight="1" x14ac:dyDescent="0.2">
      <c r="B5" s="1258" t="s">
        <v>1231</v>
      </c>
      <c r="C5" s="1258"/>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1"/>
      <c r="G12" s="2481"/>
      <c r="H12" s="2481"/>
      <c r="I12" s="2481"/>
      <c r="J12" s="2481"/>
      <c r="K12" s="2481"/>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4"/>
      <c r="E14" s="2494"/>
      <c r="F14" s="2494"/>
      <c r="H14" s="1473" t="s">
        <v>1370</v>
      </c>
      <c r="I14" s="2495"/>
      <c r="J14" s="2495"/>
      <c r="K14" s="2495"/>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5"/>
      <c r="E16" s="2495"/>
      <c r="F16" s="2495"/>
      <c r="G16" s="2495"/>
      <c r="H16" s="2495"/>
      <c r="I16" s="2495"/>
      <c r="J16" s="2495"/>
      <c r="K16" s="2495"/>
      <c r="L16" s="322"/>
    </row>
    <row r="17" spans="2:12" ht="13.5" customHeight="1" x14ac:dyDescent="0.2">
      <c r="B17" s="1385" t="s">
        <v>1368</v>
      </c>
      <c r="C17" s="1385"/>
      <c r="D17" s="2496"/>
      <c r="E17" s="2496"/>
      <c r="F17" s="2496"/>
      <c r="G17" s="2496"/>
      <c r="H17" s="2496"/>
      <c r="I17" s="2496"/>
      <c r="J17" s="2496"/>
      <c r="K17" s="2496"/>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89"/>
      <c r="C20" s="2489"/>
      <c r="D20" s="2489"/>
      <c r="E20" s="2489"/>
      <c r="F20" s="2489"/>
      <c r="G20" s="2489"/>
      <c r="H20" s="2489"/>
      <c r="I20" s="2489"/>
      <c r="J20" s="2489"/>
      <c r="K20" s="2489"/>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4" t="str">
        <f>'Single Audit Cover'!A7</f>
        <v>Mt. Pulaski CUSD 23</v>
      </c>
      <c r="C1" s="2474"/>
      <c r="D1" s="2474"/>
      <c r="E1" s="1489"/>
    </row>
    <row r="2" spans="2:5" s="1280" customFormat="1" ht="12.75" customHeight="1" x14ac:dyDescent="0.2">
      <c r="B2" s="2476">
        <f>'Single Audit Cover'!E7</f>
        <v>17054023026</v>
      </c>
      <c r="C2" s="2476"/>
      <c r="D2" s="2476"/>
      <c r="E2" s="1490"/>
    </row>
    <row r="3" spans="2:5" ht="12.75" customHeight="1" x14ac:dyDescent="0.2">
      <c r="B3" s="2490" t="s">
        <v>1869</v>
      </c>
      <c r="C3" s="2490"/>
      <c r="D3" s="2490"/>
      <c r="E3" s="1272"/>
    </row>
    <row r="4" spans="2:5" s="1280" customFormat="1" ht="12.75" customHeight="1" x14ac:dyDescent="0.2">
      <c r="B4" s="2500" t="str">
        <f>'Single Audit Cover'!A4</f>
        <v>Year Ending June 30, 2018</v>
      </c>
      <c r="C4" s="2500"/>
      <c r="D4" s="2500"/>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2101</v>
      </c>
      <c r="C7" s="324" t="s">
        <v>2102</v>
      </c>
      <c r="D7" s="324" t="s">
        <v>2112</v>
      </c>
      <c r="E7" s="324"/>
    </row>
    <row r="8" spans="2:5" ht="13.5" customHeight="1" x14ac:dyDescent="0.2">
      <c r="B8" s="1494" t="s">
        <v>2103</v>
      </c>
      <c r="C8" s="324" t="s">
        <v>2104</v>
      </c>
      <c r="D8" s="324" t="s">
        <v>2113</v>
      </c>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openxmlformats.org/package/2006/metadata/core-properties"/>
    <ds:schemaRef ds:uri="http://purl.org/dc/elements/1.1/"/>
    <ds:schemaRef ds:uri="6ce3111e-7420-4802-b50a-75d4e9a0b980"/>
    <ds:schemaRef ds:uri="http://www.w3.org/XML/1998/namespace"/>
    <ds:schemaRef ds:uri="http://schemas.microsoft.com/sharepoint/v3"/>
    <ds:schemaRef ds:uri="http://schemas.microsoft.com/office/2006/documentManagement/types"/>
    <ds:schemaRef ds:uri="http://schemas.microsoft.com/office/2006/metadata/properties"/>
    <ds:schemaRef ds:uri="http://schemas.microsoft.com/office/infopath/2007/PartnerControls"/>
    <ds:schemaRef ds:uri="http://purl.org/dc/dcmitype/"/>
    <ds:schemaRef ds:uri="4d435f69-8686-490b-bd6d-b153bf22ab50"/>
    <ds:schemaRef ds:uri="d21dc803-237d-4c68-8692-8d731fd29118"/>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2018-09-26T20:17:54Z</cp:lastPrinted>
  <dcterms:created xsi:type="dcterms:W3CDTF">2003-10-29T19:06:34Z</dcterms:created>
  <dcterms:modified xsi:type="dcterms:W3CDTF">2018-10-26T18:20:21Z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