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workbook>
</file>

<file path=xl/calcChain.xml><?xml version="1.0" encoding="utf-8"?>
<calcChain xmlns="http://schemas.openxmlformats.org/spreadsheetml/2006/main">
  <c r="G21" i="181" l="1"/>
  <c r="G18" i="181"/>
  <c r="G141" i="181"/>
  <c r="F141" i="181"/>
  <c r="I12" i="11"/>
  <c r="C12" i="11"/>
  <c r="E16" i="7"/>
  <c r="D268" i="29"/>
  <c r="D267" i="29"/>
  <c r="D266" i="29"/>
  <c r="D264" i="29"/>
  <c r="D263" i="29"/>
  <c r="D259" i="29"/>
  <c r="D252" i="29"/>
  <c r="D246" i="29"/>
  <c r="D240" i="29"/>
  <c r="D234" i="29"/>
  <c r="D233" i="29"/>
  <c r="D223" i="29"/>
  <c r="D219" i="29"/>
  <c r="D217" i="29"/>
  <c r="D215" i="29"/>
  <c r="F182" i="29"/>
  <c r="E182" i="29"/>
  <c r="D182" i="29"/>
  <c r="H146" i="29"/>
  <c r="F124" i="29"/>
  <c r="E124" i="29"/>
  <c r="E79" i="29"/>
  <c r="F63" i="29"/>
  <c r="E55" i="29"/>
  <c r="D55" i="29"/>
  <c r="E50" i="29"/>
  <c r="D50" i="29"/>
  <c r="C50" i="29"/>
  <c r="H49" i="29"/>
  <c r="F49" i="29"/>
  <c r="E49" i="29"/>
  <c r="F44" i="29"/>
  <c r="D44" i="29"/>
  <c r="D37" i="29"/>
  <c r="H14" i="29"/>
  <c r="F14" i="29"/>
  <c r="E14" i="29"/>
  <c r="D14" i="29"/>
  <c r="F10" i="29"/>
  <c r="E10" i="29"/>
  <c r="D10" i="29"/>
  <c r="E8" i="29"/>
  <c r="D8" i="29"/>
  <c r="H5" i="29"/>
  <c r="G5" i="29"/>
  <c r="F5" i="29"/>
  <c r="E5" i="29"/>
  <c r="D5" i="29"/>
  <c r="C5" i="29"/>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J34" i="182"/>
  <c r="I11" i="182"/>
  <c r="I34" i="182"/>
  <c r="H11" i="182"/>
  <c r="H34" i="182"/>
  <c r="D81" i="36"/>
  <c r="K356" i="29"/>
  <c r="K355" i="29"/>
  <c r="B7794" i="106"/>
  <c r="K354" i="29"/>
  <c r="H357" i="29"/>
  <c r="L334" i="29"/>
  <c r="K333" i="29"/>
  <c r="B7788" i="106"/>
  <c r="K332" i="29"/>
  <c r="H334" i="29"/>
  <c r="B7789" i="106" s="1"/>
  <c r="K282" i="29"/>
  <c r="B7784" i="106"/>
  <c r="H160" i="29"/>
  <c r="K159" i="29"/>
  <c r="K158" i="29"/>
  <c r="B7780" i="106"/>
  <c r="K157" i="29"/>
  <c r="B7795" i="106"/>
  <c r="K133" i="29"/>
  <c r="B7776" i="106" s="1"/>
  <c r="B7793" i="106"/>
  <c r="B7791" i="106"/>
  <c r="B7787" i="106"/>
  <c r="B7786" i="106"/>
  <c r="B7785" i="106"/>
  <c r="B7783" i="106"/>
  <c r="B7782"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E116" i="181"/>
  <c r="E115" i="181"/>
  <c r="E114" i="181"/>
  <c r="E113" i="181"/>
  <c r="E112" i="181"/>
  <c r="E111" i="181"/>
  <c r="E110" i="181"/>
  <c r="E109" i="181"/>
  <c r="E108" i="181"/>
  <c r="E107" i="181"/>
  <c r="E106" i="181"/>
  <c r="E105" i="181"/>
  <c r="E104" i="181"/>
  <c r="E99" i="181"/>
  <c r="E103" i="181"/>
  <c r="E102" i="181"/>
  <c r="E101" i="181"/>
  <c r="E100" i="181"/>
  <c r="E98" i="181"/>
  <c r="E97" i="181"/>
  <c r="E96" i="181"/>
  <c r="E95" i="181"/>
  <c r="E93" i="181"/>
  <c r="E92" i="181"/>
  <c r="E91" i="181"/>
  <c r="E90" i="181"/>
  <c r="E89" i="181"/>
  <c r="E88" i="181"/>
  <c r="E87" i="181"/>
  <c r="E86" i="181"/>
  <c r="E84" i="181"/>
  <c r="E83" i="181"/>
  <c r="E82" i="181"/>
  <c r="E81" i="181"/>
  <c r="E80" i="181"/>
  <c r="E79" i="181"/>
  <c r="E78" i="181"/>
  <c r="E77" i="181"/>
  <c r="E76" i="181"/>
  <c r="E75" i="181"/>
  <c r="E74" i="181"/>
  <c r="E73" i="181"/>
  <c r="E140" i="181"/>
  <c r="E94" i="181"/>
  <c r="E85" i="181"/>
  <c r="E72" i="181"/>
  <c r="E71" i="181"/>
  <c r="E70" i="181"/>
  <c r="E69" i="181"/>
  <c r="E68" i="181"/>
  <c r="E67" i="181"/>
  <c r="E66" i="181"/>
  <c r="E65" i="181"/>
  <c r="E64" i="181"/>
  <c r="E63" i="181"/>
  <c r="E62" i="181"/>
  <c r="E61" i="181"/>
  <c r="E60" i="181"/>
  <c r="E59" i="181"/>
  <c r="E58" i="181"/>
  <c r="E57" i="181"/>
  <c r="E56" i="181"/>
  <c r="E55" i="181"/>
  <c r="E54" i="181"/>
  <c r="E53" i="181"/>
  <c r="E52" i="181"/>
  <c r="E51" i="181"/>
  <c r="E50" i="181"/>
  <c r="E49" i="181"/>
  <c r="E48" i="181"/>
  <c r="E47" i="181"/>
  <c r="E46" i="181"/>
  <c r="E45" i="181"/>
  <c r="E44" i="181"/>
  <c r="E43" i="181"/>
  <c r="E42" i="181"/>
  <c r="E41" i="181"/>
  <c r="E40" i="181"/>
  <c r="E39" i="181"/>
  <c r="E38" i="181"/>
  <c r="E37" i="181"/>
  <c r="E36" i="181"/>
  <c r="E35" i="181"/>
  <c r="E34" i="181"/>
  <c r="E33" i="181"/>
  <c r="E32" i="181"/>
  <c r="E31" i="181"/>
  <c r="E30" i="181"/>
  <c r="E29" i="181"/>
  <c r="E28" i="181"/>
  <c r="E27" i="181"/>
  <c r="E26" i="181"/>
  <c r="E25" i="181"/>
  <c r="E24" i="181"/>
  <c r="E23" i="181"/>
  <c r="E22" i="181"/>
  <c r="E21" i="181"/>
  <c r="E20" i="181"/>
  <c r="E19" i="181"/>
  <c r="E18" i="181"/>
  <c r="D141" i="181"/>
  <c r="D80" i="36"/>
  <c r="B7797" i="106"/>
  <c r="E17" i="181"/>
  <c r="E16"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c r="C115" i="170" s="1"/>
  <c r="C117" i="170" s="1"/>
  <c r="C119" i="170" s="1"/>
  <c r="C123" i="170" s="1"/>
  <c r="C44" i="170"/>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5" i="170"/>
  <c r="C18" i="170" s="1"/>
  <c r="C21" i="170" s="1"/>
  <c r="C24" i="170" s="1"/>
  <c r="C28" i="170" s="1"/>
  <c r="C13" i="170"/>
  <c r="A2" i="173"/>
  <c r="B2" i="174"/>
  <c r="A1" i="171"/>
  <c r="B1" i="179"/>
  <c r="B1" i="175"/>
  <c r="B1" i="177"/>
  <c r="A1" i="170"/>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c r="B964" i="106"/>
  <c r="D964" i="106"/>
  <c r="B965" i="106"/>
  <c r="D965" i="106"/>
  <c r="G53" i="29"/>
  <c r="B966" i="106"/>
  <c r="D966" i="106" s="1"/>
  <c r="B967" i="106"/>
  <c r="D967" i="106" s="1"/>
  <c r="B968" i="106"/>
  <c r="D968" i="106" s="1"/>
  <c r="G57" i="29"/>
  <c r="B969" i="106" s="1"/>
  <c r="D969" i="106"/>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H100" i="29"/>
  <c r="B1048" i="106"/>
  <c r="D1048" i="106" s="1"/>
  <c r="B1049" i="106"/>
  <c r="D1049" i="106" s="1"/>
  <c r="D1050" i="106"/>
  <c r="B1051" i="106"/>
  <c r="D1051" i="106"/>
  <c r="D1052" i="106"/>
  <c r="H110" i="29"/>
  <c r="B1053" i="106" s="1"/>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c r="D1101" i="106"/>
  <c r="D1102" i="106"/>
  <c r="D1103" i="106"/>
  <c r="K12" i="29"/>
  <c r="B1104" i="106" s="1"/>
  <c r="D1104" i="106" s="1"/>
  <c r="K14" i="29"/>
  <c r="B1106" i="106"/>
  <c r="D1106" i="106" s="1"/>
  <c r="K15" i="29"/>
  <c r="B1107" i="106" s="1"/>
  <c r="D1107" i="106" s="1"/>
  <c r="K36" i="29"/>
  <c r="K37" i="29"/>
  <c r="B1110" i="106" s="1"/>
  <c r="D1110" i="106"/>
  <c r="K38" i="29"/>
  <c r="B1111" i="106"/>
  <c r="D1111" i="106" s="1"/>
  <c r="K39" i="29"/>
  <c r="B1112" i="106" s="1"/>
  <c r="D1112" i="106"/>
  <c r="K40" i="29"/>
  <c r="B1113" i="106"/>
  <c r="D1113" i="106" s="1"/>
  <c r="K41" i="29"/>
  <c r="B1114" i="106" s="1"/>
  <c r="D1114" i="106"/>
  <c r="K46" i="29"/>
  <c r="B1118" i="106"/>
  <c r="D1118" i="106" s="1"/>
  <c r="K49" i="29"/>
  <c r="B1120" i="106" s="1"/>
  <c r="D1120" i="106"/>
  <c r="K55" i="29"/>
  <c r="B1124" i="106"/>
  <c r="D1124" i="106" s="1"/>
  <c r="B1126" i="106"/>
  <c r="D1126" i="106" s="1"/>
  <c r="K60" i="29"/>
  <c r="K61" i="29"/>
  <c r="B1128" i="106"/>
  <c r="D1128" i="106" s="1"/>
  <c r="K62" i="29"/>
  <c r="B1129" i="106" s="1"/>
  <c r="D1129" i="106"/>
  <c r="K63" i="29"/>
  <c r="B1130" i="106"/>
  <c r="D1130" i="106" s="1"/>
  <c r="D1132" i="106"/>
  <c r="K68" i="29"/>
  <c r="K69" i="29"/>
  <c r="B1136" i="106" s="1"/>
  <c r="D1136" i="106"/>
  <c r="K70" i="29"/>
  <c r="B1137" i="106"/>
  <c r="D1137" i="106" s="1"/>
  <c r="D1138" i="106"/>
  <c r="K71" i="29"/>
  <c r="B1139" i="106"/>
  <c r="D1139" i="106" s="1"/>
  <c r="D1140" i="106"/>
  <c r="K73" i="29"/>
  <c r="B1142" i="106"/>
  <c r="D1142" i="106" s="1"/>
  <c r="K78" i="29"/>
  <c r="K79" i="29"/>
  <c r="K80" i="29"/>
  <c r="K81" i="29"/>
  <c r="K82" i="29"/>
  <c r="K83" i="29"/>
  <c r="K93" i="29"/>
  <c r="K94" i="29"/>
  <c r="K95" i="29"/>
  <c r="K96" i="29"/>
  <c r="K97" i="29"/>
  <c r="K98" i="29"/>
  <c r="K99" i="29"/>
  <c r="K101" i="29"/>
  <c r="K105" i="29"/>
  <c r="K106" i="29"/>
  <c r="B1147" i="106"/>
  <c r="D1147" i="106" s="1"/>
  <c r="D1148" i="106"/>
  <c r="K109" i="29"/>
  <c r="B1149" i="106"/>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K142" i="29"/>
  <c r="K143" i="29"/>
  <c r="B1284" i="106" s="1"/>
  <c r="D1284" i="106" s="1"/>
  <c r="K146" i="29"/>
  <c r="B1285" i="106"/>
  <c r="D1285" i="106" s="1"/>
  <c r="D1286" i="106"/>
  <c r="K144" i="29"/>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s="1"/>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K166" i="29"/>
  <c r="K170" i="29"/>
  <c r="F61" i="34" s="1"/>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G210" i="29"/>
  <c r="B1365" i="106" s="1"/>
  <c r="D1365" i="106" s="1"/>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c r="H194" i="29"/>
  <c r="K182" i="29"/>
  <c r="B1377" i="106" s="1"/>
  <c r="D1377" i="106" s="1"/>
  <c r="D1378" i="106"/>
  <c r="D1379" i="106"/>
  <c r="K183" i="29"/>
  <c r="B1380" i="106"/>
  <c r="D1380" i="106" s="1"/>
  <c r="K180" i="29"/>
  <c r="K188" i="29"/>
  <c r="B3007" i="106"/>
  <c r="D3007" i="106" s="1"/>
  <c r="K189" i="29"/>
  <c r="K190" i="29"/>
  <c r="K191" i="29"/>
  <c r="K192" i="29"/>
  <c r="K193" i="29"/>
  <c r="K195" i="29"/>
  <c r="B2839" i="106"/>
  <c r="K199" i="29"/>
  <c r="B1383" i="106"/>
  <c r="D1383" i="106" s="1"/>
  <c r="K200" i="29"/>
  <c r="B1384" i="106" s="1"/>
  <c r="D1384" i="106" s="1"/>
  <c r="K203" i="29"/>
  <c r="B1385" i="106"/>
  <c r="D1385" i="106" s="1"/>
  <c r="D1386" i="106"/>
  <c r="K201" i="29"/>
  <c r="B2841" i="106"/>
  <c r="D2841" i="106" s="1"/>
  <c r="K202" i="29"/>
  <c r="K205" i="29"/>
  <c r="K206" i="29"/>
  <c r="K207" i="29"/>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K291" i="29"/>
  <c r="B2846" i="106"/>
  <c r="D2846" i="106" s="1"/>
  <c r="D1516" i="106"/>
  <c r="K283" i="29"/>
  <c r="K284" i="29"/>
  <c r="K285" i="29" s="1"/>
  <c r="F73" i="34" s="1"/>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c r="B1951" i="106"/>
  <c r="D1951" i="106"/>
  <c r="D1952" i="106"/>
  <c r="G12" i="12"/>
  <c r="B1953" i="106" s="1"/>
  <c r="D1953" i="106" s="1"/>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c r="B2812" i="106"/>
  <c r="D2812" i="106"/>
  <c r="B2813" i="106"/>
  <c r="D2813" i="106"/>
  <c r="D2814" i="106"/>
  <c r="D2815" i="106"/>
  <c r="D2816" i="106"/>
  <c r="B2817" i="106"/>
  <c r="D2817" i="106" s="1"/>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D3229" i="106" s="1"/>
  <c r="B3230" i="106"/>
  <c r="D3230" i="106"/>
  <c r="C76" i="4"/>
  <c r="C77" i="4"/>
  <c r="B3232" i="106" s="1"/>
  <c r="D3232"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F77" i="4" s="1"/>
  <c r="B3253" i="106"/>
  <c r="D3253" i="106" s="1"/>
  <c r="F76" i="4"/>
  <c r="B3254" i="106" s="1"/>
  <c r="D3254" i="106" s="1"/>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E38" i="4"/>
  <c r="E39" i="4"/>
  <c r="E40" i="4"/>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K41" i="3"/>
  <c r="B3568" i="106" s="1"/>
  <c r="D3568" i="106" s="1"/>
  <c r="B3577" i="106"/>
  <c r="D3577" i="106"/>
  <c r="B3578" i="106"/>
  <c r="D3578" i="106"/>
  <c r="B3579" i="106"/>
  <c r="D3579" i="106"/>
  <c r="B3580" i="106"/>
  <c r="D3580" i="106"/>
  <c r="B3581" i="106"/>
  <c r="D3581" i="106"/>
  <c r="B3582" i="106"/>
  <c r="D3582" i="106"/>
  <c r="B3583" i="106"/>
  <c r="D3583" i="106"/>
  <c r="K44" i="4"/>
  <c r="B3584" i="106"/>
  <c r="D3584" i="106" s="1"/>
  <c r="B3585" i="106"/>
  <c r="D3585" i="106" s="1"/>
  <c r="K52" i="4"/>
  <c r="K53" i="4"/>
  <c r="K76" i="4"/>
  <c r="B3586" i="106" s="1"/>
  <c r="D3586" i="106" s="1"/>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c r="D3623" i="106"/>
  <c r="B3624" i="106"/>
  <c r="D3624" i="106" s="1"/>
  <c r="B3625" i="106"/>
  <c r="D3625" i="106" s="1"/>
  <c r="D350" i="29"/>
  <c r="B3626" i="106" s="1"/>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B3647" i="106" s="1"/>
  <c r="D3647" i="106" s="1"/>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B6853" i="106" s="1"/>
  <c r="D6853" i="106" s="1"/>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c r="B6873" i="106"/>
  <c r="D6873" i="106"/>
  <c r="B6874" i="106"/>
  <c r="D6874" i="106"/>
  <c r="B6875" i="106"/>
  <c r="D6875" i="106"/>
  <c r="B6876" i="106"/>
  <c r="D6876" i="106"/>
  <c r="K20" i="29"/>
  <c r="B6878" i="106"/>
  <c r="D6878" i="106" s="1"/>
  <c r="K21" i="29"/>
  <c r="B6879" i="106" s="1"/>
  <c r="D6879" i="106" s="1"/>
  <c r="B6880" i="106"/>
  <c r="D6880" i="106"/>
  <c r="K22" i="29"/>
  <c r="B6881" i="106"/>
  <c r="D6881" i="106" s="1"/>
  <c r="B6882" i="106"/>
  <c r="D6882" i="106" s="1"/>
  <c r="K23" i="29"/>
  <c r="B6883" i="106" s="1"/>
  <c r="D6883" i="106" s="1"/>
  <c r="B6884" i="106"/>
  <c r="D6884" i="106"/>
  <c r="K24" i="29"/>
  <c r="B6886" i="106"/>
  <c r="D6886" i="106" s="1"/>
  <c r="K25" i="29"/>
  <c r="B6887" i="106" s="1"/>
  <c r="D6887" i="106" s="1"/>
  <c r="B6888" i="106"/>
  <c r="D6888" i="106"/>
  <c r="K26" i="29"/>
  <c r="B6889" i="106"/>
  <c r="D6889" i="106" s="1"/>
  <c r="B6890" i="106"/>
  <c r="D6890" i="106" s="1"/>
  <c r="K27" i="29"/>
  <c r="B6891" i="106" s="1"/>
  <c r="D6891" i="106" s="1"/>
  <c r="B6892" i="106"/>
  <c r="D6892" i="106"/>
  <c r="K28" i="29"/>
  <c r="B6894" i="106"/>
  <c r="D6894" i="106" s="1"/>
  <c r="K29" i="29"/>
  <c r="B6895" i="106" s="1"/>
  <c r="D6895" i="106" s="1"/>
  <c r="B6896" i="106"/>
  <c r="D6896" i="106"/>
  <c r="K30" i="29"/>
  <c r="B6897" i="106"/>
  <c r="D6897" i="106" s="1"/>
  <c r="B6898" i="106"/>
  <c r="D6898" i="106" s="1"/>
  <c r="K31" i="29"/>
  <c r="B6899" i="106" s="1"/>
  <c r="D6899" i="106" s="1"/>
  <c r="B6900" i="106"/>
  <c r="D6900" i="106"/>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c r="D7034" i="106" s="1"/>
  <c r="B7035" i="106"/>
  <c r="D7035" i="106" s="1"/>
  <c r="B7036" i="106"/>
  <c r="D7036" i="106" s="1"/>
  <c r="I129" i="29"/>
  <c r="B7037" i="106" s="1"/>
  <c r="D7037" i="106" s="1"/>
  <c r="J129" i="29"/>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c r="B7058" i="106"/>
  <c r="D7058" i="106"/>
  <c r="B7059" i="106"/>
  <c r="D7059" i="106"/>
  <c r="B7060" i="106"/>
  <c r="D7060" i="106"/>
  <c r="B7061" i="106"/>
  <c r="D7061" i="106"/>
  <c r="B7062" i="106"/>
  <c r="D7062" i="106"/>
  <c r="I184" i="29"/>
  <c r="B7063" i="106"/>
  <c r="D7063" i="106" s="1"/>
  <c r="J184" i="29"/>
  <c r="B7064" i="106" s="1"/>
  <c r="D7064" i="106" s="1"/>
  <c r="B7065" i="106"/>
  <c r="D7065" i="106"/>
  <c r="B7066" i="106"/>
  <c r="D7066" i="106"/>
  <c r="B7067" i="106"/>
  <c r="D7067" i="106"/>
  <c r="B7068" i="106"/>
  <c r="D7068" i="106"/>
  <c r="B7069" i="106"/>
  <c r="D7069" i="106"/>
  <c r="B7070" i="106"/>
  <c r="D7070" i="106"/>
  <c r="I210" i="29"/>
  <c r="B7071" i="106"/>
  <c r="D7071" i="106" s="1"/>
  <c r="J210" i="29"/>
  <c r="B7072" i="106" s="1"/>
  <c r="D7072" i="106" s="1"/>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s="1"/>
  <c r="J303" i="29"/>
  <c r="B7104" i="106" s="1"/>
  <c r="D7104" i="106" s="1"/>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c r="B7137" i="106"/>
  <c r="D7137" i="106"/>
  <c r="B7138" i="106"/>
  <c r="D7138" i="106"/>
  <c r="B7139" i="106"/>
  <c r="D7139" i="106"/>
  <c r="B7140" i="106"/>
  <c r="D7140" i="106"/>
  <c r="B7141" i="106"/>
  <c r="D7141" i="106"/>
  <c r="B7142" i="106"/>
  <c r="D7142" i="106"/>
  <c r="B7143" i="106"/>
  <c r="D7143" i="106"/>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c r="B7155" i="106"/>
  <c r="D7155" i="106"/>
  <c r="B7156" i="106"/>
  <c r="D7156" i="106"/>
  <c r="B7157" i="106"/>
  <c r="D7157" i="106"/>
  <c r="B7158" i="106"/>
  <c r="D7158" i="106"/>
  <c r="B7159" i="106"/>
  <c r="D7159" i="106"/>
  <c r="B7160" i="106"/>
  <c r="D7160" i="106"/>
  <c r="B7161" i="106"/>
  <c r="D7161" i="106"/>
  <c r="K323" i="29"/>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c r="B7173" i="106"/>
  <c r="D7173" i="106"/>
  <c r="B7174" i="106"/>
  <c r="D7174" i="106"/>
  <c r="B7175" i="106"/>
  <c r="D7175" i="106"/>
  <c r="B7176" i="106"/>
  <c r="D7176" i="106"/>
  <c r="B7177" i="106"/>
  <c r="D7177" i="106"/>
  <c r="B7178" i="106"/>
  <c r="D7178" i="106"/>
  <c r="B7179" i="106"/>
  <c r="D7179" i="106"/>
  <c r="K325" i="29"/>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c r="B7191" i="106"/>
  <c r="D7191" i="106"/>
  <c r="B7192" i="106"/>
  <c r="D7192" i="106"/>
  <c r="B7193" i="106"/>
  <c r="D7193" i="106"/>
  <c r="B7194" i="106"/>
  <c r="D7194" i="106"/>
  <c r="B7195" i="106"/>
  <c r="D7195" i="106"/>
  <c r="B7196" i="106"/>
  <c r="D7196" i="106"/>
  <c r="B7197" i="106"/>
  <c r="D7197" i="106"/>
  <c r="K327" i="29"/>
  <c r="B7198" i="106"/>
  <c r="D7198" i="106" s="1"/>
  <c r="C330" i="29"/>
  <c r="B7199" i="106" s="1"/>
  <c r="D7199" i="106" s="1"/>
  <c r="D330" i="29"/>
  <c r="E330" i="29"/>
  <c r="F330" i="29"/>
  <c r="G330" i="29"/>
  <c r="B7203" i="106" s="1"/>
  <c r="D7203" i="106" s="1"/>
  <c r="H330" i="29"/>
  <c r="B7204" i="106"/>
  <c r="D7204" i="106" s="1"/>
  <c r="I330" i="29"/>
  <c r="B7205" i="106" s="1"/>
  <c r="D7205" i="106" s="1"/>
  <c r="J330" i="29"/>
  <c r="B7206" i="106"/>
  <c r="D7206" i="106" s="1"/>
  <c r="K328" i="29"/>
  <c r="B7696" i="106" s="1"/>
  <c r="D7696" i="106" s="1"/>
  <c r="K329" i="29"/>
  <c r="B7208" i="106"/>
  <c r="D7208" i="106"/>
  <c r="K337" i="29"/>
  <c r="B7209" i="106"/>
  <c r="D7209" i="106" s="1"/>
  <c r="B7210" i="106"/>
  <c r="D7210" i="106" s="1"/>
  <c r="K338" i="29"/>
  <c r="B7212" i="106"/>
  <c r="D7212" i="106"/>
  <c r="K339" i="29"/>
  <c r="B7213" i="106"/>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800" i="106"/>
  <c r="B6" i="36"/>
  <c r="B7" i="36"/>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s="1"/>
  <c r="C16" i="11"/>
  <c r="B2013" i="106" s="1"/>
  <c r="D2013" i="106" s="1"/>
  <c r="B7727" i="106"/>
  <c r="D7727" i="106"/>
  <c r="C49" i="8"/>
  <c r="B4" i="7"/>
  <c r="B1744" i="106" s="1"/>
  <c r="D1744" i="106"/>
  <c r="B5" i="7"/>
  <c r="B1745" i="106"/>
  <c r="D1745" i="106" s="1"/>
  <c r="B6" i="7"/>
  <c r="D6" i="7" s="1"/>
  <c r="B7" i="7"/>
  <c r="B1747" i="106" s="1"/>
  <c r="D1747" i="106" s="1"/>
  <c r="B8" i="7"/>
  <c r="B1748" i="106"/>
  <c r="D1748" i="106" s="1"/>
  <c r="B9" i="7"/>
  <c r="B10" i="7"/>
  <c r="B1749" i="106"/>
  <c r="D1749" i="106" s="1"/>
  <c r="B11" i="7"/>
  <c r="B1752" i="106" s="1"/>
  <c r="D1752" i="106" s="1"/>
  <c r="B12" i="7"/>
  <c r="B1753" i="106"/>
  <c r="D1753" i="106" s="1"/>
  <c r="B13" i="7"/>
  <c r="B3725" i="106" s="1"/>
  <c r="D3725" i="106" s="1"/>
  <c r="B14" i="7"/>
  <c r="B1754" i="106"/>
  <c r="D1754" i="106" s="1"/>
  <c r="B15" i="7"/>
  <c r="B16" i="7"/>
  <c r="B3446" i="106"/>
  <c r="D3446" i="106" s="1"/>
  <c r="B17" i="7"/>
  <c r="B4102" i="106" s="1"/>
  <c r="D4102" i="106" s="1"/>
  <c r="B18" i="7"/>
  <c r="B4103" i="106"/>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s="1"/>
  <c r="K10" i="29"/>
  <c r="B3062" i="106" s="1"/>
  <c r="D3062" i="106" s="1"/>
  <c r="K13" i="29"/>
  <c r="B1105" i="106"/>
  <c r="D1105" i="106" s="1"/>
  <c r="C33" i="29"/>
  <c r="D33" i="29"/>
  <c r="B778" i="106"/>
  <c r="D778" i="106" s="1"/>
  <c r="F33" i="29"/>
  <c r="B894" i="106" s="1"/>
  <c r="D894" i="106"/>
  <c r="G33" i="29"/>
  <c r="B952" i="106"/>
  <c r="D952" i="106" s="1"/>
  <c r="H33" i="29"/>
  <c r="B1010" i="106" s="1"/>
  <c r="D1010" i="106"/>
  <c r="I33" i="29"/>
  <c r="B6902" i="106"/>
  <c r="D6902" i="106" s="1"/>
  <c r="J33" i="29"/>
  <c r="B6903" i="106" s="1"/>
  <c r="D6903" i="106"/>
  <c r="L33" i="29"/>
  <c r="L42" i="29"/>
  <c r="K44" i="29"/>
  <c r="K45" i="29"/>
  <c r="B1117" i="106" s="1"/>
  <c r="D1117" i="106" s="1"/>
  <c r="C47" i="29"/>
  <c r="L47" i="29"/>
  <c r="K50" i="29"/>
  <c r="C53" i="29"/>
  <c r="B734" i="106" s="1"/>
  <c r="D734" i="106"/>
  <c r="L53" i="29"/>
  <c r="L57" i="29"/>
  <c r="L65" i="29"/>
  <c r="L72" i="29"/>
  <c r="L84" i="29"/>
  <c r="L92" i="29"/>
  <c r="L100" i="29"/>
  <c r="L110" i="29"/>
  <c r="L112" i="29" s="1"/>
  <c r="L147" i="29"/>
  <c r="L168" i="29"/>
  <c r="L172" i="29"/>
  <c r="L174" i="29" s="1"/>
  <c r="L184" i="29"/>
  <c r="L194" i="29"/>
  <c r="L196" i="29"/>
  <c r="L204" i="29"/>
  <c r="L208" i="29"/>
  <c r="L229" i="29"/>
  <c r="L238" i="29"/>
  <c r="L243" i="29"/>
  <c r="L257" i="29"/>
  <c r="L261" i="29"/>
  <c r="L270" i="29"/>
  <c r="L277" i="29"/>
  <c r="L293" i="29"/>
  <c r="L303" i="29"/>
  <c r="L310" i="29"/>
  <c r="L312" i="29" s="1"/>
  <c r="L330" i="29"/>
  <c r="L340" i="29"/>
  <c r="L342" i="29"/>
  <c r="L350" i="29"/>
  <c r="L352" i="29"/>
  <c r="L362" i="29"/>
  <c r="L365" i="29"/>
  <c r="C12" i="5"/>
  <c r="B5066" i="106"/>
  <c r="D5066" i="106" s="1"/>
  <c r="D12" i="5"/>
  <c r="B5334" i="106" s="1"/>
  <c r="D5334" i="106" s="1"/>
  <c r="E12" i="5"/>
  <c r="B5513" i="106"/>
  <c r="D5513" i="106" s="1"/>
  <c r="F12" i="5"/>
  <c r="G12" i="5"/>
  <c r="B5725" i="106"/>
  <c r="D5725" i="106" s="1"/>
  <c r="H12" i="5"/>
  <c r="I12" i="5"/>
  <c r="B5918" i="106"/>
  <c r="D5918" i="106" s="1"/>
  <c r="J12" i="5"/>
  <c r="B6301" i="106" s="1"/>
  <c r="D6301" i="106" s="1"/>
  <c r="K12" i="5"/>
  <c r="B5987" i="106"/>
  <c r="D5987" i="106" s="1"/>
  <c r="C18" i="5"/>
  <c r="B5071" i="106" s="1"/>
  <c r="D5071" i="106" s="1"/>
  <c r="D18" i="5"/>
  <c r="B5339" i="106"/>
  <c r="D5339" i="106" s="1"/>
  <c r="E18" i="5"/>
  <c r="B5518" i="106" s="1"/>
  <c r="D5518" i="106" s="1"/>
  <c r="F18" i="5"/>
  <c r="B5562" i="106"/>
  <c r="D5562" i="106" s="1"/>
  <c r="G18" i="5"/>
  <c r="H18" i="5"/>
  <c r="B5878" i="106"/>
  <c r="D5878" i="106" s="1"/>
  <c r="I18" i="5"/>
  <c r="B5923" i="106" s="1"/>
  <c r="D5923" i="106" s="1"/>
  <c r="J18" i="5"/>
  <c r="B6306" i="106"/>
  <c r="D6306" i="106" s="1"/>
  <c r="K18" i="5"/>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c r="D5930" i="106" s="1"/>
  <c r="J108" i="5"/>
  <c r="B6351" i="106" s="1"/>
  <c r="D6351" i="106" s="1"/>
  <c r="K108" i="5"/>
  <c r="B5999" i="106"/>
  <c r="D5999" i="106" s="1"/>
  <c r="E109" i="5"/>
  <c r="E4" i="4" s="1"/>
  <c r="C114" i="5"/>
  <c r="B5125" i="106"/>
  <c r="D5125" i="106" s="1"/>
  <c r="D114" i="5"/>
  <c r="F114" i="5"/>
  <c r="B5592" i="106"/>
  <c r="D5592" i="106" s="1"/>
  <c r="G114" i="5"/>
  <c r="B5741" i="106" s="1"/>
  <c r="D5741" i="106"/>
  <c r="C121" i="5"/>
  <c r="B5132" i="106"/>
  <c r="D5132" i="106" s="1"/>
  <c r="D121" i="5"/>
  <c r="B5367" i="106" s="1"/>
  <c r="D5367" i="106"/>
  <c r="E121" i="5"/>
  <c r="B5534" i="106"/>
  <c r="D5534" i="106" s="1"/>
  <c r="F121" i="5"/>
  <c r="F131" i="5"/>
  <c r="F154" i="5"/>
  <c r="G121" i="5"/>
  <c r="B5748" i="106" s="1"/>
  <c r="D5748" i="106" s="1"/>
  <c r="H121" i="5"/>
  <c r="B5893" i="106"/>
  <c r="D5893" i="106" s="1"/>
  <c r="J121" i="5"/>
  <c r="K121" i="5"/>
  <c r="B6006" i="106"/>
  <c r="D6006" i="106" s="1"/>
  <c r="C131" i="5"/>
  <c r="D131" i="5"/>
  <c r="B5369" i="106"/>
  <c r="D5369" i="106" s="1"/>
  <c r="B5614" i="106"/>
  <c r="D5614" i="106" s="1"/>
  <c r="C140" i="5"/>
  <c r="D140" i="5"/>
  <c r="B5383" i="106"/>
  <c r="D5383" i="106" s="1"/>
  <c r="G140" i="5"/>
  <c r="G144" i="5"/>
  <c r="B5756" i="106" s="1"/>
  <c r="D5756" i="106" s="1"/>
  <c r="G154" i="5"/>
  <c r="C144" i="5"/>
  <c r="B5165" i="106" s="1"/>
  <c r="D5165" i="106"/>
  <c r="C154" i="5"/>
  <c r="B5178" i="106"/>
  <c r="D5178" i="106" s="1"/>
  <c r="D154" i="5"/>
  <c r="B4357" i="106"/>
  <c r="D4357" i="106"/>
  <c r="E172" i="5"/>
  <c r="H172" i="5"/>
  <c r="I172" i="5"/>
  <c r="B4363" i="106"/>
  <c r="D4363" i="106" s="1"/>
  <c r="J172" i="5"/>
  <c r="B6396" i="106" s="1"/>
  <c r="D6396" i="106" s="1"/>
  <c r="K172" i="5"/>
  <c r="B5000" i="106"/>
  <c r="D5000" i="106" s="1"/>
  <c r="K173" i="5"/>
  <c r="K6" i="4" s="1"/>
  <c r="C178" i="5"/>
  <c r="B5225" i="106" s="1"/>
  <c r="D5225" i="106"/>
  <c r="D178" i="5"/>
  <c r="B5423" i="106"/>
  <c r="D5423" i="106" s="1"/>
  <c r="E178" i="5"/>
  <c r="B4372" i="106" s="1"/>
  <c r="D4372" i="106"/>
  <c r="F178" i="5"/>
  <c r="B5655" i="106"/>
  <c r="D5655" i="106" s="1"/>
  <c r="G178" i="5"/>
  <c r="B5780" i="106" s="1"/>
  <c r="D5780" i="106"/>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c r="D191" i="5"/>
  <c r="B4396" i="106"/>
  <c r="D4396" i="106" s="1"/>
  <c r="F191" i="5"/>
  <c r="F128" i="34" s="1"/>
  <c r="G191" i="5"/>
  <c r="B5246" i="106"/>
  <c r="D5246" i="106" s="1"/>
  <c r="G201" i="5"/>
  <c r="B5260" i="106"/>
  <c r="D5260" i="106"/>
  <c r="D211" i="5"/>
  <c r="B5444" i="106"/>
  <c r="D5444" i="106" s="1"/>
  <c r="F211" i="5"/>
  <c r="B5677" i="106" s="1"/>
  <c r="D5677" i="106"/>
  <c r="G211" i="5"/>
  <c r="B5803" i="106"/>
  <c r="D5803" i="106" s="1"/>
  <c r="B4411" i="106"/>
  <c r="D4411" i="106" s="1"/>
  <c r="D216" i="5"/>
  <c r="F216" i="5"/>
  <c r="B4413" i="106"/>
  <c r="D4413" i="106" s="1"/>
  <c r="G216" i="5"/>
  <c r="B4414" i="106" s="1"/>
  <c r="D4414" i="106" s="1"/>
  <c r="B5286" i="106"/>
  <c r="D5286" i="106"/>
  <c r="D224" i="5"/>
  <c r="B5470" i="106"/>
  <c r="D5470" i="106" s="1"/>
  <c r="F224" i="5"/>
  <c r="B5703" i="106" s="1"/>
  <c r="D5703" i="106" s="1"/>
  <c r="G224" i="5"/>
  <c r="B5829" i="106"/>
  <c r="D5829" i="106" s="1"/>
  <c r="B5304" i="106"/>
  <c r="D5304" i="106" s="1"/>
  <c r="D228" i="5"/>
  <c r="B5488" i="106" s="1"/>
  <c r="D5488" i="106"/>
  <c r="G228" i="5"/>
  <c r="G259" i="5"/>
  <c r="B6837" i="106" s="1"/>
  <c r="D6837" i="106" s="1"/>
  <c r="B6833" i="106"/>
  <c r="D6833" i="106"/>
  <c r="D259" i="5"/>
  <c r="B6834" i="106"/>
  <c r="D6834" i="106" s="1"/>
  <c r="E259" i="5"/>
  <c r="F259" i="5"/>
  <c r="B6836" i="106"/>
  <c r="D6836" i="106" s="1"/>
  <c r="H259" i="5"/>
  <c r="H273" i="5" s="1"/>
  <c r="J259" i="5"/>
  <c r="J273" i="5" s="1"/>
  <c r="K259" i="5"/>
  <c r="K273" i="5" s="1"/>
  <c r="B4442" i="106"/>
  <c r="D4442" i="106" s="1"/>
  <c r="G5" i="4"/>
  <c r="B3409" i="106" s="1"/>
  <c r="D3409" i="106" s="1"/>
  <c r="G14" i="4"/>
  <c r="B2609" i="106"/>
  <c r="D2609" i="106" s="1"/>
  <c r="G15" i="4"/>
  <c r="B6032" i="106" s="1"/>
  <c r="D6032" i="106" s="1"/>
  <c r="C14" i="4"/>
  <c r="B2558" i="106" s="1"/>
  <c r="D2558" i="106"/>
  <c r="D14" i="4"/>
  <c r="B2570" i="106"/>
  <c r="D2570" i="106" s="1"/>
  <c r="F14" i="4"/>
  <c r="B2597" i="106" s="1"/>
  <c r="D2597" i="106"/>
  <c r="B2633" i="106"/>
  <c r="D2633" i="106"/>
  <c r="N22" i="3"/>
  <c r="B283" i="106"/>
  <c r="D283" i="106" s="1"/>
  <c r="D7" i="118"/>
  <c r="D8" i="118"/>
  <c r="D9" i="118"/>
  <c r="H14" i="118"/>
  <c r="H19" i="118"/>
  <c r="H24" i="118"/>
  <c r="H28" i="118"/>
  <c r="H29" i="118"/>
  <c r="K28" i="118"/>
  <c r="O27" i="118" s="1"/>
  <c r="O29" i="118"/>
  <c r="H33" i="118"/>
  <c r="D11" i="37"/>
  <c r="D22" i="37"/>
  <c r="J22" i="37"/>
  <c r="L22" i="37"/>
  <c r="D24" i="37"/>
  <c r="B4270" i="106" s="1"/>
  <c r="D4270" i="106" s="1"/>
  <c r="L5" i="11"/>
  <c r="B2056" i="106"/>
  <c r="D2056" i="106" s="1"/>
  <c r="D4" i="7"/>
  <c r="B1760" i="106" s="1"/>
  <c r="D1760" i="106" s="1"/>
  <c r="D5" i="7"/>
  <c r="B1761" i="106"/>
  <c r="D1761" i="106" s="1"/>
  <c r="D13" i="7"/>
  <c r="B3726" i="106" s="1"/>
  <c r="D3726" i="106" s="1"/>
  <c r="F136" i="34"/>
  <c r="F130" i="34"/>
  <c r="F127" i="34"/>
  <c r="B5847" i="106"/>
  <c r="D5847" i="106" s="1"/>
  <c r="B5752" i="106"/>
  <c r="D5752" i="106" s="1"/>
  <c r="B5599" i="106"/>
  <c r="D5599" i="106" s="1"/>
  <c r="K274" i="5"/>
  <c r="C172" i="5"/>
  <c r="D109" i="5"/>
  <c r="B5356" i="106" s="1"/>
  <c r="D5356" i="106" s="1"/>
  <c r="D7" i="7"/>
  <c r="B1763" i="106" s="1"/>
  <c r="D1763" i="106" s="1"/>
  <c r="B1746" i="106"/>
  <c r="D1746" i="106" s="1"/>
  <c r="D17" i="7"/>
  <c r="B4104" i="106" s="1"/>
  <c r="D4104" i="106" s="1"/>
  <c r="D12" i="7"/>
  <c r="B1769" i="106"/>
  <c r="D1769" i="106" s="1"/>
  <c r="D11" i="7"/>
  <c r="B1768" i="106" s="1"/>
  <c r="D1768" i="106" s="1"/>
  <c r="B1410" i="106"/>
  <c r="D1410" i="106" s="1"/>
  <c r="K184" i="29"/>
  <c r="F13" i="4" s="1"/>
  <c r="C129" i="29"/>
  <c r="B1225" i="106" s="1"/>
  <c r="D1225" i="106"/>
  <c r="B5096" i="106"/>
  <c r="D5096" i="106" s="1"/>
  <c r="C109" i="5"/>
  <c r="B5121" i="106" s="1"/>
  <c r="D5121" i="106"/>
  <c r="C41" i="3"/>
  <c r="B93" i="106"/>
  <c r="D93" i="106" s="1"/>
  <c r="H295" i="29"/>
  <c r="B1454" i="106" s="1"/>
  <c r="D1454" i="106"/>
  <c r="B4156" i="106"/>
  <c r="D4156" i="106"/>
  <c r="H172" i="29"/>
  <c r="B1317" i="106"/>
  <c r="D1317" i="106" s="1"/>
  <c r="B2823" i="106"/>
  <c r="D2823" i="106" s="1"/>
  <c r="J90" i="28"/>
  <c r="H352" i="29"/>
  <c r="H367" i="29"/>
  <c r="B3660" i="106" s="1"/>
  <c r="D3660" i="106" s="1"/>
  <c r="B3724" i="106"/>
  <c r="D3724" i="106"/>
  <c r="K168" i="29"/>
  <c r="K172" i="29"/>
  <c r="E16" i="4" s="1"/>
  <c r="E102" i="29"/>
  <c r="B2790" i="106" s="1"/>
  <c r="D2790" i="106" s="1"/>
  <c r="J342" i="29"/>
  <c r="B7223" i="106"/>
  <c r="D7223" i="106" s="1"/>
  <c r="G342" i="29"/>
  <c r="B7220" i="106" s="1"/>
  <c r="D7220" i="106" s="1"/>
  <c r="K137" i="29"/>
  <c r="K84" i="29"/>
  <c r="B2088" i="106" s="1"/>
  <c r="D2088" i="106"/>
  <c r="B79" i="36"/>
  <c r="B77" i="36"/>
  <c r="D18" i="7"/>
  <c r="B4105" i="106"/>
  <c r="D4105" i="106" s="1"/>
  <c r="K7" i="4"/>
  <c r="B3718" i="106" s="1"/>
  <c r="D3718" i="106"/>
  <c r="F107" i="34"/>
  <c r="J109" i="5"/>
  <c r="B6014" i="106"/>
  <c r="D6014" i="106" s="1"/>
  <c r="F95" i="34"/>
  <c r="D14" i="7"/>
  <c r="B1770" i="106" s="1"/>
  <c r="D1770" i="106"/>
  <c r="N23" i="3"/>
  <c r="B284" i="106"/>
  <c r="D284" i="106" s="1"/>
  <c r="F5" i="4"/>
  <c r="B3408" i="106" s="1"/>
  <c r="D3408" i="106"/>
  <c r="C5" i="4"/>
  <c r="B3405" i="106"/>
  <c r="D3405" i="106" s="1"/>
  <c r="B6840" i="106"/>
  <c r="D6840" i="106" s="1"/>
  <c r="B6839" i="106"/>
  <c r="D6839" i="106" s="1"/>
  <c r="B6838" i="106"/>
  <c r="D6838" i="106" s="1"/>
  <c r="D172" i="5"/>
  <c r="B5412" i="106" s="1"/>
  <c r="D5412" i="106" s="1"/>
  <c r="F16" i="11"/>
  <c r="F48" i="34"/>
  <c r="F40" i="34"/>
  <c r="B7200" i="106"/>
  <c r="D7200" i="106"/>
  <c r="D342" i="29"/>
  <c r="B7217" i="106"/>
  <c r="D7217" i="106" s="1"/>
  <c r="B7144" i="106"/>
  <c r="D7144" i="106" s="1"/>
  <c r="K330" i="29"/>
  <c r="B6901" i="106"/>
  <c r="D6901" i="106"/>
  <c r="F51" i="34"/>
  <c r="B6885" i="106"/>
  <c r="D6885" i="106" s="1"/>
  <c r="F43" i="34"/>
  <c r="B7211" i="106"/>
  <c r="D7211" i="106"/>
  <c r="K340" i="29"/>
  <c r="K342" i="29"/>
  <c r="B6893" i="106"/>
  <c r="D6893" i="106"/>
  <c r="F47" i="34"/>
  <c r="B6877" i="106"/>
  <c r="D6877" i="106" s="1"/>
  <c r="F39" i="34"/>
  <c r="B3703" i="106"/>
  <c r="D3703" i="106"/>
  <c r="K362" i="29"/>
  <c r="B3676" i="106"/>
  <c r="D3676" i="106" s="1"/>
  <c r="D352" i="29"/>
  <c r="D367" i="29" s="1"/>
  <c r="I76" i="4"/>
  <c r="I77" i="4" s="1"/>
  <c r="B3319" i="106" s="1"/>
  <c r="D3319" i="106" s="1"/>
  <c r="L41" i="3"/>
  <c r="I41" i="3"/>
  <c r="K16" i="11"/>
  <c r="B2055" i="106"/>
  <c r="D2055" i="106" s="1"/>
  <c r="H312" i="29"/>
  <c r="B1554" i="106" s="1"/>
  <c r="D1554" i="106"/>
  <c r="E312" i="29"/>
  <c r="B1536" i="106"/>
  <c r="D1536" i="106" s="1"/>
  <c r="D312" i="29"/>
  <c r="B1530" i="106" s="1"/>
  <c r="D1530" i="106"/>
  <c r="B1512" i="106"/>
  <c r="D1512" i="106"/>
  <c r="K293" i="29"/>
  <c r="K229" i="29"/>
  <c r="B1352" i="106"/>
  <c r="D1352" i="106"/>
  <c r="E210" i="29"/>
  <c r="B1353" i="106"/>
  <c r="D1353" i="106" s="1"/>
  <c r="B1264" i="106"/>
  <c r="D1264" i="106" s="1"/>
  <c r="H129" i="29"/>
  <c r="B1239" i="106"/>
  <c r="D1239" i="106"/>
  <c r="E129" i="29"/>
  <c r="B1146" i="106"/>
  <c r="D1146" i="106" s="1"/>
  <c r="K110" i="29"/>
  <c r="B122" i="106"/>
  <c r="D122" i="106"/>
  <c r="D41" i="3"/>
  <c r="E17" i="145"/>
  <c r="G17" i="145" s="1"/>
  <c r="B1134" i="106"/>
  <c r="D1134" i="106" s="1"/>
  <c r="B7759" i="106"/>
  <c r="D7759" i="106" s="1"/>
  <c r="B1339" i="106"/>
  <c r="D1339" i="106" s="1"/>
  <c r="C210" i="29"/>
  <c r="B1340" i="106"/>
  <c r="D1340" i="106" s="1"/>
  <c r="C151" i="29"/>
  <c r="B1226" i="106" s="1"/>
  <c r="D1226" i="106" s="1"/>
  <c r="B169" i="106"/>
  <c r="D169" i="106"/>
  <c r="F41" i="3"/>
  <c r="E16" i="145"/>
  <c r="G16" i="145" s="1"/>
  <c r="G19" i="145" s="1"/>
  <c r="J20" i="145" s="1"/>
  <c r="B1131" i="106"/>
  <c r="D1131" i="106" s="1"/>
  <c r="L3" i="11"/>
  <c r="B7596" i="106" s="1"/>
  <c r="L9" i="11"/>
  <c r="B7614" i="106" s="1"/>
  <c r="L10" i="11"/>
  <c r="B2058" i="106" s="1"/>
  <c r="D2058" i="106" s="1"/>
  <c r="D10" i="7"/>
  <c r="B1765" i="106"/>
  <c r="D1765" i="106" s="1"/>
  <c r="D16" i="7"/>
  <c r="B19" i="7"/>
  <c r="B1759" i="106"/>
  <c r="D1759" i="106" s="1"/>
  <c r="D8" i="7"/>
  <c r="B1764" i="106" s="1"/>
  <c r="D1764" i="106" s="1"/>
  <c r="F273" i="5"/>
  <c r="B5713" i="106"/>
  <c r="D5713" i="106" s="1"/>
  <c r="B4397" i="106"/>
  <c r="D4397" i="106" s="1"/>
  <c r="B4950" i="106"/>
  <c r="D4950" i="106" s="1"/>
  <c r="L210" i="29"/>
  <c r="L102" i="29"/>
  <c r="B1121" i="106"/>
  <c r="D1121" i="106" s="1"/>
  <c r="K53" i="29"/>
  <c r="E12" i="145"/>
  <c r="B731" i="106"/>
  <c r="D731" i="106" s="1"/>
  <c r="C74" i="29"/>
  <c r="B755" i="106" s="1"/>
  <c r="D755" i="106" s="1"/>
  <c r="B1116" i="106"/>
  <c r="D1116" i="106"/>
  <c r="K47" i="29"/>
  <c r="F161" i="34"/>
  <c r="F41" i="108"/>
  <c r="G43" i="108"/>
  <c r="D41" i="108"/>
  <c r="E43" i="108"/>
  <c r="B7600" i="106"/>
  <c r="L6" i="11"/>
  <c r="B7605" i="106" s="1"/>
  <c r="B6022" i="106"/>
  <c r="D6022" i="106" s="1"/>
  <c r="D44" i="36"/>
  <c r="F274" i="5"/>
  <c r="E273" i="5"/>
  <c r="B6835" i="106"/>
  <c r="D6835" i="106"/>
  <c r="G273" i="5"/>
  <c r="B4398" i="106"/>
  <c r="D4398" i="106" s="1"/>
  <c r="B5537" i="106"/>
  <c r="D5537" i="106" s="1"/>
  <c r="E173" i="5"/>
  <c r="I109" i="5"/>
  <c r="B5527" i="106"/>
  <c r="D5527" i="106" s="1"/>
  <c r="L279" i="29"/>
  <c r="L295" i="29" s="1"/>
  <c r="L74" i="29"/>
  <c r="L114" i="29" s="1"/>
  <c r="K33" i="29"/>
  <c r="B720" i="106"/>
  <c r="D720" i="106"/>
  <c r="B2031" i="106"/>
  <c r="D2031" i="106"/>
  <c r="B7618" i="106"/>
  <c r="L14" i="11"/>
  <c r="B7623" i="106" s="1"/>
  <c r="B7230" i="106"/>
  <c r="D7230" i="106" s="1"/>
  <c r="I352" i="29"/>
  <c r="I367" i="29" s="1"/>
  <c r="B7244" i="106" s="1"/>
  <c r="D7244" i="106" s="1"/>
  <c r="B7215" i="106"/>
  <c r="D7215" i="106" s="1"/>
  <c r="J16" i="4"/>
  <c r="B6226" i="106" s="1"/>
  <c r="D6226" i="106" s="1"/>
  <c r="B7202" i="106"/>
  <c r="D7202" i="106"/>
  <c r="F342" i="29"/>
  <c r="B7219" i="106"/>
  <c r="D7219" i="106" s="1"/>
  <c r="B7503" i="106"/>
  <c r="B7531" i="106"/>
  <c r="B7214" i="106"/>
  <c r="D7214" i="106" s="1"/>
  <c r="B7221" i="106"/>
  <c r="D7221" i="106" s="1"/>
  <c r="B7201" i="106"/>
  <c r="D7201" i="106" s="1"/>
  <c r="E342" i="29"/>
  <c r="B7218" i="106" s="1"/>
  <c r="D7218" i="106" s="1"/>
  <c r="B6917" i="106"/>
  <c r="D6917" i="106"/>
  <c r="J74" i="29"/>
  <c r="D273" i="5"/>
  <c r="B5501" i="106" s="1"/>
  <c r="D5501" i="106" s="1"/>
  <c r="J312" i="29"/>
  <c r="B7117" i="106"/>
  <c r="D7117" i="106" s="1"/>
  <c r="I312" i="29"/>
  <c r="B7116" i="106" s="1"/>
  <c r="D7116" i="106" s="1"/>
  <c r="J151" i="29"/>
  <c r="B7052" i="106"/>
  <c r="D7052" i="106" s="1"/>
  <c r="I151" i="29"/>
  <c r="F59" i="34" s="1"/>
  <c r="B6916" i="106"/>
  <c r="D6916" i="106" s="1"/>
  <c r="I74" i="29"/>
  <c r="I49" i="8"/>
  <c r="B3633" i="106"/>
  <c r="D3633" i="106" s="1"/>
  <c r="E352" i="29"/>
  <c r="E367" i="29" s="1"/>
  <c r="B3636" i="106" s="1"/>
  <c r="D3636" i="106" s="1"/>
  <c r="B3628" i="106"/>
  <c r="D3628" i="106" s="1"/>
  <c r="B3629" i="106"/>
  <c r="D3629" i="106" s="1"/>
  <c r="E44" i="4"/>
  <c r="B1977" i="106"/>
  <c r="D1977" i="106"/>
  <c r="H24" i="12"/>
  <c r="B1867" i="106"/>
  <c r="D1867" i="106" s="1"/>
  <c r="F15" i="8"/>
  <c r="K310" i="29"/>
  <c r="B4099" i="106"/>
  <c r="D4099" i="106" s="1"/>
  <c r="B1555" i="106"/>
  <c r="D1555" i="106" s="1"/>
  <c r="K303" i="29"/>
  <c r="G312" i="29"/>
  <c r="B1548" i="106"/>
  <c r="D1548" i="106" s="1"/>
  <c r="F312" i="29"/>
  <c r="B1542" i="106" s="1"/>
  <c r="D1542" i="106" s="1"/>
  <c r="B1523" i="106"/>
  <c r="D1523" i="106"/>
  <c r="C312" i="29"/>
  <c r="B1524" i="106"/>
  <c r="D1524" i="106" s="1"/>
  <c r="K277" i="29"/>
  <c r="B1508" i="106" s="1"/>
  <c r="D1508" i="106" s="1"/>
  <c r="K261" i="29"/>
  <c r="B1491" i="106"/>
  <c r="D1491" i="106" s="1"/>
  <c r="K243" i="29"/>
  <c r="B1485" i="106" s="1"/>
  <c r="D1485" i="106" s="1"/>
  <c r="B1475" i="106"/>
  <c r="D1475" i="106"/>
  <c r="K238" i="29"/>
  <c r="K204" i="29"/>
  <c r="B4157" i="106" s="1"/>
  <c r="D4157" i="106" s="1"/>
  <c r="B2842" i="106"/>
  <c r="D2842" i="106"/>
  <c r="B1381" i="106"/>
  <c r="D1381" i="106"/>
  <c r="B1127" i="106"/>
  <c r="D1127" i="106"/>
  <c r="K65" i="29"/>
  <c r="B1133" i="106"/>
  <c r="D1133" i="106" s="1"/>
  <c r="B1123" i="106"/>
  <c r="D1123" i="106" s="1"/>
  <c r="K57" i="29"/>
  <c r="E24" i="108" s="1"/>
  <c r="K365" i="29"/>
  <c r="B3640" i="106"/>
  <c r="D3640" i="106"/>
  <c r="F352" i="29"/>
  <c r="F367" i="29"/>
  <c r="K77" i="4"/>
  <c r="B3587" i="106"/>
  <c r="D3587" i="106" s="1"/>
  <c r="B3296" i="106"/>
  <c r="D3296" i="106" s="1"/>
  <c r="H77" i="4"/>
  <c r="B3299" i="106" s="1"/>
  <c r="D3299" i="106" s="1"/>
  <c r="G77" i="4"/>
  <c r="B3261" i="106"/>
  <c r="D3261" i="106" s="1"/>
  <c r="L12" i="11"/>
  <c r="B2059" i="106" s="1"/>
  <c r="D2059" i="106" s="1"/>
  <c r="L8" i="11"/>
  <c r="B2057" i="106"/>
  <c r="D2057" i="106" s="1"/>
  <c r="G24" i="12"/>
  <c r="B1492" i="106"/>
  <c r="D1492" i="106"/>
  <c r="K270" i="29"/>
  <c r="B1500" i="106"/>
  <c r="D1500" i="106" s="1"/>
  <c r="K257" i="29"/>
  <c r="B1488" i="106" s="1"/>
  <c r="D1488" i="106" s="1"/>
  <c r="B1417" i="106"/>
  <c r="D1417" i="106"/>
  <c r="D279" i="29"/>
  <c r="D295" i="29"/>
  <c r="H196" i="29"/>
  <c r="B2828" i="106"/>
  <c r="D2828" i="106" s="1"/>
  <c r="B1328" i="106"/>
  <c r="D1328" i="106" s="1"/>
  <c r="B2986" i="106"/>
  <c r="D2986" i="106" s="1"/>
  <c r="B1256" i="106"/>
  <c r="D1256" i="106" s="1"/>
  <c r="G129" i="29"/>
  <c r="K100" i="29"/>
  <c r="B7013" i="106"/>
  <c r="D7013" i="106" s="1"/>
  <c r="B1135" i="106"/>
  <c r="D1135" i="106" s="1"/>
  <c r="K72" i="29"/>
  <c r="B1141" i="106" s="1"/>
  <c r="D1141" i="106" s="1"/>
  <c r="B1021" i="106"/>
  <c r="D1021" i="106"/>
  <c r="H74" i="29"/>
  <c r="B847" i="106"/>
  <c r="D847" i="106" s="1"/>
  <c r="E74" i="29"/>
  <c r="E114" i="29" s="1"/>
  <c r="B873" i="106" s="1"/>
  <c r="D873" i="106" s="1"/>
  <c r="E39" i="108"/>
  <c r="B1144" i="106"/>
  <c r="D1144" i="106" s="1"/>
  <c r="K194" i="29"/>
  <c r="K196" i="29" s="1"/>
  <c r="B1358" i="106"/>
  <c r="D1358" i="106" s="1"/>
  <c r="F210" i="29"/>
  <c r="B1359" i="106" s="1"/>
  <c r="D1359" i="106" s="1"/>
  <c r="B1345" i="106"/>
  <c r="D1345" i="106"/>
  <c r="D210" i="29"/>
  <c r="B1346" i="106"/>
  <c r="D1346" i="106" s="1"/>
  <c r="B1283" i="106"/>
  <c r="D1283" i="106" s="1"/>
  <c r="K147" i="29"/>
  <c r="K149" i="29" s="1"/>
  <c r="B1275" i="106"/>
  <c r="D1275" i="106"/>
  <c r="K127" i="29"/>
  <c r="B1279" i="106"/>
  <c r="D1279" i="106" s="1"/>
  <c r="B1266" i="106"/>
  <c r="D1266" i="106" s="1"/>
  <c r="H151" i="29"/>
  <c r="B1273" i="106" s="1"/>
  <c r="D1273" i="106" s="1"/>
  <c r="B1247" i="106"/>
  <c r="D1247" i="106"/>
  <c r="F129" i="29"/>
  <c r="F151" i="29"/>
  <c r="B1250" i="106" s="1"/>
  <c r="D1250" i="106" s="1"/>
  <c r="B1231" i="106"/>
  <c r="D1231" i="106"/>
  <c r="D129" i="29"/>
  <c r="B1109" i="106"/>
  <c r="D1109" i="106" s="1"/>
  <c r="K42" i="29"/>
  <c r="B1115" i="106" s="1"/>
  <c r="D1115" i="106" s="1"/>
  <c r="H102" i="29"/>
  <c r="B1047" i="106"/>
  <c r="D1047" i="106" s="1"/>
  <c r="G74" i="29"/>
  <c r="B987" i="106" s="1"/>
  <c r="D987" i="106" s="1"/>
  <c r="B905" i="106"/>
  <c r="D905" i="106"/>
  <c r="F74" i="29"/>
  <c r="D74" i="29"/>
  <c r="B211" i="106"/>
  <c r="D211" i="106"/>
  <c r="H41" i="3"/>
  <c r="B188" i="106"/>
  <c r="D188" i="106" s="1"/>
  <c r="G41" i="3"/>
  <c r="B190" i="106" s="1"/>
  <c r="D190" i="106" s="1"/>
  <c r="B139" i="106"/>
  <c r="D139" i="106"/>
  <c r="E41" i="3"/>
  <c r="J19" i="145"/>
  <c r="D82" i="36" s="1"/>
  <c r="L151" i="29"/>
  <c r="C273" i="5"/>
  <c r="J24" i="12"/>
  <c r="B7732" i="106" s="1"/>
  <c r="D7732" i="106" s="1"/>
  <c r="B7730" i="106"/>
  <c r="D7730" i="106"/>
  <c r="B3447" i="106"/>
  <c r="D3447" i="106" s="1"/>
  <c r="B7270" i="106"/>
  <c r="L16" i="11"/>
  <c r="B2061" i="106"/>
  <c r="D2061" i="106" s="1"/>
  <c r="C114" i="29"/>
  <c r="B757" i="106" s="1"/>
  <c r="D757" i="106" s="1"/>
  <c r="C4" i="4"/>
  <c r="B2551" i="106"/>
  <c r="D2551" i="106" s="1"/>
  <c r="B7760" i="106"/>
  <c r="D7760" i="106" s="1"/>
  <c r="D24" i="36"/>
  <c r="K102" i="29"/>
  <c r="F53" i="34" s="1"/>
  <c r="B171" i="106"/>
  <c r="D171" i="106" s="1"/>
  <c r="D47" i="36"/>
  <c r="B1515" i="106"/>
  <c r="D1515" i="106"/>
  <c r="G16" i="4"/>
  <c r="B2611" i="106"/>
  <c r="D2611" i="106" s="1"/>
  <c r="B2913" i="106"/>
  <c r="D2913" i="106" s="1"/>
  <c r="D50" i="36"/>
  <c r="B3318" i="106"/>
  <c r="D3318" i="106" s="1"/>
  <c r="B3674" i="106"/>
  <c r="D3674" i="106" s="1"/>
  <c r="B3573" i="106"/>
  <c r="D3573" i="106" s="1"/>
  <c r="D173" i="5"/>
  <c r="B124" i="106"/>
  <c r="D124" i="106"/>
  <c r="D45" i="36"/>
  <c r="B1151" i="106"/>
  <c r="D1151" i="106" s="1"/>
  <c r="K112" i="29"/>
  <c r="B1241" i="106"/>
  <c r="D1241" i="106"/>
  <c r="E151" i="29"/>
  <c r="B1242" i="106"/>
  <c r="D1242" i="106" s="1"/>
  <c r="B1474" i="106"/>
  <c r="D1474" i="106" s="1"/>
  <c r="G12" i="4"/>
  <c r="B2607" i="106" s="1"/>
  <c r="D2607" i="106" s="1"/>
  <c r="B2917" i="106"/>
  <c r="D2917" i="106"/>
  <c r="D53" i="36"/>
  <c r="B7207" i="106"/>
  <c r="D7207" i="106" s="1"/>
  <c r="J13" i="4"/>
  <c r="B7042" i="106" s="1"/>
  <c r="D7042" i="106" s="1"/>
  <c r="J4" i="4"/>
  <c r="B6220" i="106" s="1"/>
  <c r="D6220" i="106" s="1"/>
  <c r="B6352" i="106"/>
  <c r="D6352" i="106"/>
  <c r="B5320" i="106"/>
  <c r="D5320" i="106" s="1"/>
  <c r="C274" i="5"/>
  <c r="B5326" i="106" s="1"/>
  <c r="D5326" i="106" s="1"/>
  <c r="B929" i="106"/>
  <c r="D929" i="106" s="1"/>
  <c r="F114" i="29"/>
  <c r="B931" i="106" s="1"/>
  <c r="D931" i="106" s="1"/>
  <c r="K74" i="29"/>
  <c r="K114" i="29" s="1"/>
  <c r="D151" i="29"/>
  <c r="B1234" i="106" s="1"/>
  <c r="D1234" i="106" s="1"/>
  <c r="B1233" i="106"/>
  <c r="D1233" i="106"/>
  <c r="B1249" i="106"/>
  <c r="D1249" i="106"/>
  <c r="B7048" i="106"/>
  <c r="D7048" i="106" s="1"/>
  <c r="B2837" i="106"/>
  <c r="D2837" i="106" s="1"/>
  <c r="B1145" i="106"/>
  <c r="D1145" i="106" s="1"/>
  <c r="G151" i="29"/>
  <c r="F58" i="34" s="1"/>
  <c r="B1258" i="106"/>
  <c r="D1258" i="106" s="1"/>
  <c r="B1446" i="106"/>
  <c r="D1446" i="106" s="1"/>
  <c r="B1448" i="106"/>
  <c r="D1448" i="106" s="1"/>
  <c r="B1125" i="106"/>
  <c r="D1125" i="106" s="1"/>
  <c r="G24" i="108"/>
  <c r="K129" i="29"/>
  <c r="K151" i="29" s="1"/>
  <c r="K208" i="29"/>
  <c r="K312" i="29"/>
  <c r="B1560" i="106"/>
  <c r="D1560" i="106" s="1"/>
  <c r="B1559" i="106"/>
  <c r="D1559" i="106" s="1"/>
  <c r="H13" i="4"/>
  <c r="B1875" i="106"/>
  <c r="D1875" i="106"/>
  <c r="F22" i="37"/>
  <c r="B1983" i="106"/>
  <c r="D1983" i="106" s="1"/>
  <c r="H26" i="12"/>
  <c r="B7740" i="106" s="1"/>
  <c r="D7740" i="106" s="1"/>
  <c r="B3274" i="106"/>
  <c r="D3274" i="106"/>
  <c r="E77" i="4"/>
  <c r="B3277" i="106"/>
  <c r="D3277" i="106" s="1"/>
  <c r="B6977" i="106"/>
  <c r="D6977" i="106" s="1"/>
  <c r="I114" i="29"/>
  <c r="B7020" i="106" s="1"/>
  <c r="D7020" i="106" s="1"/>
  <c r="B7051" i="106"/>
  <c r="D7051" i="106"/>
  <c r="B6026" i="106"/>
  <c r="D6026" i="106"/>
  <c r="I4" i="4"/>
  <c r="G274" i="5"/>
  <c r="B5869" i="106" s="1"/>
  <c r="D5869" i="106" s="1"/>
  <c r="B5863" i="106"/>
  <c r="D5863" i="106"/>
  <c r="B7747" i="106"/>
  <c r="D7747" i="106"/>
  <c r="E274" i="5"/>
  <c r="B4434" i="106"/>
  <c r="D4434" i="106" s="1"/>
  <c r="E23" i="108"/>
  <c r="B1122" i="106"/>
  <c r="D1122" i="106"/>
  <c r="G23" i="108"/>
  <c r="B141" i="106"/>
  <c r="D141" i="106" s="1"/>
  <c r="D46" i="36"/>
  <c r="B213" i="106"/>
  <c r="D213" i="106"/>
  <c r="D49" i="36"/>
  <c r="B813" i="106"/>
  <c r="D813" i="106" s="1"/>
  <c r="D114" i="29"/>
  <c r="B815" i="106" s="1"/>
  <c r="D815" i="106" s="1"/>
  <c r="B871" i="106"/>
  <c r="D871" i="106" s="1"/>
  <c r="B1045" i="106"/>
  <c r="D1045" i="106" s="1"/>
  <c r="H114" i="29"/>
  <c r="B1054" i="106" s="1"/>
  <c r="D1054" i="106" s="1"/>
  <c r="K139" i="29"/>
  <c r="F57" i="34"/>
  <c r="B2093" i="106"/>
  <c r="D2093" i="106"/>
  <c r="H210" i="29"/>
  <c r="B1376" i="106"/>
  <c r="D1376" i="106" s="1"/>
  <c r="B2830" i="106"/>
  <c r="D2830" i="106" s="1"/>
  <c r="B1958" i="106"/>
  <c r="D1958" i="106" s="1"/>
  <c r="G26" i="12"/>
  <c r="B7739" i="106" s="1"/>
  <c r="D7739" i="106" s="1"/>
  <c r="B3642" i="106"/>
  <c r="D3642" i="106"/>
  <c r="B3643" i="106"/>
  <c r="D3643" i="106"/>
  <c r="K16" i="4"/>
  <c r="B7243" i="106"/>
  <c r="D7243" i="106"/>
  <c r="K279" i="29"/>
  <c r="B1481" i="106"/>
  <c r="D1481" i="106" s="1"/>
  <c r="B2102" i="106"/>
  <c r="D2102" i="106" s="1"/>
  <c r="H15" i="4"/>
  <c r="B2660" i="106" s="1"/>
  <c r="D2660" i="106" s="1"/>
  <c r="B3635" i="106"/>
  <c r="D3635" i="106"/>
  <c r="B4171" i="106"/>
  <c r="D4171" i="106"/>
  <c r="N36" i="3"/>
  <c r="J114" i="29"/>
  <c r="B7021" i="106" s="1"/>
  <c r="D7021" i="106" s="1"/>
  <c r="B6978" i="106"/>
  <c r="D6978" i="106"/>
  <c r="B7234" i="106"/>
  <c r="D7234" i="106"/>
  <c r="B1108" i="106"/>
  <c r="D1108" i="106"/>
  <c r="E19" i="108"/>
  <c r="C12" i="4"/>
  <c r="B2556" i="106" s="1"/>
  <c r="D2556" i="106" s="1"/>
  <c r="G19" i="108"/>
  <c r="B5544" i="106"/>
  <c r="D5544" i="106" s="1"/>
  <c r="E6" i="4"/>
  <c r="B2631" i="106" s="1"/>
  <c r="D2631" i="106" s="1"/>
  <c r="B5719" i="106"/>
  <c r="D5719" i="106"/>
  <c r="F7" i="4"/>
  <c r="B2594" i="106"/>
  <c r="D2594" i="106" s="1"/>
  <c r="G22" i="108"/>
  <c r="B1119" i="106"/>
  <c r="D1119" i="106"/>
  <c r="E22" i="108"/>
  <c r="G12" i="145"/>
  <c r="E19" i="145"/>
  <c r="B7298" i="106"/>
  <c r="B7299" i="106"/>
  <c r="J17" i="4"/>
  <c r="B6227" i="106" s="1"/>
  <c r="D6227" i="106" s="1"/>
  <c r="B7019" i="106"/>
  <c r="D7019" i="106" s="1"/>
  <c r="C16" i="4"/>
  <c r="B2560" i="106" s="1"/>
  <c r="D2560" i="106" s="1"/>
  <c r="B5421" i="106"/>
  <c r="D5421" i="106"/>
  <c r="D6" i="4"/>
  <c r="B2566" i="106"/>
  <c r="D2566" i="106" s="1"/>
  <c r="E275" i="5"/>
  <c r="B5552" i="106" s="1"/>
  <c r="D5552" i="106" s="1"/>
  <c r="B1259" i="106"/>
  <c r="D1259" i="106" s="1"/>
  <c r="H37" i="37"/>
  <c r="B285" i="106"/>
  <c r="D285" i="106"/>
  <c r="N37" i="3"/>
  <c r="B287" i="106"/>
  <c r="D287" i="106" s="1"/>
  <c r="B1510" i="106"/>
  <c r="D1510" i="106" s="1"/>
  <c r="K295" i="29"/>
  <c r="F12" i="34" s="1"/>
  <c r="G13" i="4"/>
  <c r="B2608" i="106" s="1"/>
  <c r="D2608" i="106" s="1"/>
  <c r="B3574" i="106"/>
  <c r="D3574" i="106"/>
  <c r="B1282" i="106"/>
  <c r="D1282" i="106"/>
  <c r="D15" i="4"/>
  <c r="B2571" i="106"/>
  <c r="D2571" i="106" s="1"/>
  <c r="J19" i="4"/>
  <c r="B6229" i="106" s="1"/>
  <c r="D6229" i="106" s="1"/>
  <c r="B3225" i="106"/>
  <c r="D3225" i="106" s="1"/>
  <c r="B2659" i="106"/>
  <c r="D2659" i="106" s="1"/>
  <c r="B1387" i="106"/>
  <c r="D1387" i="106" s="1"/>
  <c r="F16" i="4"/>
  <c r="B2599" i="106" s="1"/>
  <c r="D2599" i="106" s="1"/>
  <c r="N41" i="3"/>
  <c r="B4997" i="106"/>
  <c r="D4997" i="106" s="1"/>
  <c r="H32" i="118"/>
  <c r="K32" i="118" s="1"/>
  <c r="O31" i="118" s="1"/>
  <c r="O33" i="118" s="1"/>
  <c r="B288" i="106"/>
  <c r="D288" i="106"/>
  <c r="D55" i="36"/>
  <c r="B2596" i="106"/>
  <c r="D2596" i="106"/>
  <c r="B4441" i="106"/>
  <c r="D4441" i="106"/>
  <c r="H274" i="5"/>
  <c r="B3570" i="106"/>
  <c r="D3570" i="106" s="1"/>
  <c r="A7247" i="106"/>
  <c r="D7246" i="106"/>
  <c r="F13" i="34"/>
  <c r="B7224" i="106"/>
  <c r="D7224" i="106" s="1"/>
  <c r="J274" i="5"/>
  <c r="B7041" i="106"/>
  <c r="D7041" i="106"/>
  <c r="B1762" i="106"/>
  <c r="D1762" i="106"/>
  <c r="G17" i="4"/>
  <c r="B2612" i="106" s="1"/>
  <c r="D2612" i="106" s="1"/>
  <c r="H17" i="4"/>
  <c r="E7" i="4"/>
  <c r="B4443" i="106" s="1"/>
  <c r="D4443" i="106" s="1"/>
  <c r="D48" i="36"/>
  <c r="J26" i="12"/>
  <c r="B7742" i="106" s="1"/>
  <c r="D7742" i="106" s="1"/>
  <c r="E21" i="108"/>
  <c r="G21" i="108"/>
  <c r="B3656" i="106"/>
  <c r="D3656" i="106"/>
  <c r="I274" i="5"/>
  <c r="I275" i="5" s="1"/>
  <c r="B5946" i="106" s="1"/>
  <c r="D5946" i="106" s="1"/>
  <c r="I173" i="5"/>
  <c r="J352" i="29"/>
  <c r="B7235" i="106" s="1"/>
  <c r="D7235" i="106" s="1"/>
  <c r="L367" i="29"/>
  <c r="B6261" i="106"/>
  <c r="D6261" i="106" s="1"/>
  <c r="J77" i="4"/>
  <c r="B6262" i="106" s="1"/>
  <c r="D6262" i="106" s="1"/>
  <c r="B6191" i="106"/>
  <c r="D6191" i="106"/>
  <c r="J41" i="3"/>
  <c r="C352" i="29"/>
  <c r="B3621" i="106" s="1"/>
  <c r="D3621" i="106" s="1"/>
  <c r="L15" i="11"/>
  <c r="B3459" i="106"/>
  <c r="D3459" i="106" s="1"/>
  <c r="I24" i="12"/>
  <c r="B1996" i="106" s="1"/>
  <c r="D1996" i="106" s="1"/>
  <c r="F21" i="8"/>
  <c r="E174" i="29"/>
  <c r="B1309" i="106" s="1"/>
  <c r="D1309" i="106" s="1"/>
  <c r="K34" i="182"/>
  <c r="B7799" i="106"/>
  <c r="D7799" i="106" s="1"/>
  <c r="G40" i="108"/>
  <c r="E40" i="108"/>
  <c r="B7798" i="106"/>
  <c r="D7798" i="106" s="1"/>
  <c r="E141" i="181"/>
  <c r="B1879" i="106"/>
  <c r="D1879" i="106" s="1"/>
  <c r="H22" i="37"/>
  <c r="F24" i="37" s="1"/>
  <c r="C367" i="29"/>
  <c r="B3622" i="106" s="1"/>
  <c r="D3622" i="106" s="1"/>
  <c r="B6216" i="106"/>
  <c r="D6216" i="106"/>
  <c r="D51" i="36"/>
  <c r="B4216" i="106"/>
  <c r="D4216" i="106" s="1"/>
  <c r="I6" i="4"/>
  <c r="B5011" i="106" s="1"/>
  <c r="D5011" i="106" s="1"/>
  <c r="D7247" i="106"/>
  <c r="A7248" i="106"/>
  <c r="B5914" i="106"/>
  <c r="D5914" i="106" s="1"/>
  <c r="H7" i="4"/>
  <c r="B2657" i="106" s="1"/>
  <c r="D2657" i="106" s="1"/>
  <c r="J367" i="29"/>
  <c r="B7245" i="106" s="1"/>
  <c r="D7245" i="106" s="1"/>
  <c r="B2661" i="106"/>
  <c r="D2661" i="106" s="1"/>
  <c r="H19" i="4"/>
  <c r="B4141" i="106" s="1"/>
  <c r="D4141" i="106" s="1"/>
  <c r="J7" i="4"/>
  <c r="B6222" i="106" s="1"/>
  <c r="D6222" i="106" s="1"/>
  <c r="B7054" i="106"/>
  <c r="D7054" i="106" s="1"/>
  <c r="A7249" i="106"/>
  <c r="A7250" i="106" s="1"/>
  <c r="D7248" i="106"/>
  <c r="D7249" i="106"/>
  <c r="B3231" i="106"/>
  <c r="D3231" i="106"/>
  <c r="B3255" i="106"/>
  <c r="D3255" i="106"/>
  <c r="B3252" i="106"/>
  <c r="D3252" i="106" s="1"/>
  <c r="B1329" i="106"/>
  <c r="D1329" i="106" s="1"/>
  <c r="E17" i="4"/>
  <c r="E19" i="4" s="1"/>
  <c r="B4138" i="106" s="1"/>
  <c r="D4138" i="106" s="1"/>
  <c r="B2634" i="106"/>
  <c r="D2634" i="106" s="1"/>
  <c r="B1331" i="106"/>
  <c r="D1331" i="106" s="1"/>
  <c r="K174" i="29"/>
  <c r="K175" i="29" s="1"/>
  <c r="B1333" i="106" s="1"/>
  <c r="D1333" i="106" s="1"/>
  <c r="H174" i="29"/>
  <c r="B1318" i="106"/>
  <c r="D1318" i="106" s="1"/>
  <c r="B1332" i="106"/>
  <c r="D1332" i="106" s="1"/>
  <c r="F10" i="34"/>
  <c r="D77" i="4" l="1"/>
  <c r="B3238" i="106" s="1"/>
  <c r="D3238" i="106" s="1"/>
  <c r="E41" i="108"/>
  <c r="E44" i="108" s="1"/>
  <c r="E45" i="108" s="1"/>
  <c r="G41" i="108"/>
  <c r="G44" i="108" s="1"/>
  <c r="G45" i="108" s="1"/>
  <c r="A2" i="171"/>
  <c r="B2" i="176"/>
  <c r="B2" i="177"/>
  <c r="A2" i="170"/>
  <c r="B2635" i="106"/>
  <c r="D2635" i="106" s="1"/>
  <c r="B1152" i="106"/>
  <c r="D1152" i="106" s="1"/>
  <c r="F8" i="34"/>
  <c r="D7250" i="106"/>
  <c r="A7251" i="106"/>
  <c r="B1288" i="106"/>
  <c r="D1288" i="106" s="1"/>
  <c r="F9" i="34"/>
  <c r="B1287" i="106"/>
  <c r="D1287" i="106" s="1"/>
  <c r="D16" i="4"/>
  <c r="B2572" i="106" s="1"/>
  <c r="D2572" i="106" s="1"/>
  <c r="F15" i="4"/>
  <c r="K210" i="29"/>
  <c r="B1382" i="106"/>
  <c r="D1382" i="106" s="1"/>
  <c r="F63" i="34"/>
  <c r="B2630" i="106"/>
  <c r="D2630" i="106" s="1"/>
  <c r="E8" i="4"/>
  <c r="G19" i="4"/>
  <c r="B4140" i="106" s="1"/>
  <c r="D4140" i="106" s="1"/>
  <c r="I7" i="4"/>
  <c r="B4435" i="106"/>
  <c r="D4435" i="106" s="1"/>
  <c r="I26" i="12"/>
  <c r="B7741" i="106" s="1"/>
  <c r="D7741" i="106" s="1"/>
  <c r="F55" i="34"/>
  <c r="B1517" i="106"/>
  <c r="D1517" i="106" s="1"/>
  <c r="C13" i="4"/>
  <c r="B1143" i="106"/>
  <c r="D1143" i="106" s="1"/>
  <c r="G7" i="4"/>
  <c r="B2605" i="106" s="1"/>
  <c r="D2605" i="106" s="1"/>
  <c r="C7" i="4"/>
  <c r="D13" i="4"/>
  <c r="B1281" i="106"/>
  <c r="D1281" i="106" s="1"/>
  <c r="C15" i="4"/>
  <c r="B2559" i="106" s="1"/>
  <c r="D2559" i="106" s="1"/>
  <c r="G114" i="29"/>
  <c r="D274" i="5"/>
  <c r="D4" i="4"/>
  <c r="B5214" i="106"/>
  <c r="D5214" i="106" s="1"/>
  <c r="C173" i="5"/>
  <c r="B6409" i="106"/>
  <c r="D6409" i="106" s="1"/>
  <c r="F129" i="34"/>
  <c r="B5394" i="106"/>
  <c r="D5394" i="106" s="1"/>
  <c r="F111" i="34"/>
  <c r="G172" i="5"/>
  <c r="B5161" i="106"/>
  <c r="D5161" i="106" s="1"/>
  <c r="F106" i="34"/>
  <c r="F172" i="5"/>
  <c r="B5618" i="106"/>
  <c r="D5618" i="106" s="1"/>
  <c r="B5360" i="106"/>
  <c r="D5360" i="106" s="1"/>
  <c r="D5" i="4"/>
  <c r="B3406" i="106" s="1"/>
  <c r="D3406" i="106" s="1"/>
  <c r="B4412" i="106"/>
  <c r="D4412" i="106" s="1"/>
  <c r="F131" i="34"/>
  <c r="B5899" i="106"/>
  <c r="D5899" i="106" s="1"/>
  <c r="H173" i="5"/>
  <c r="B5147" i="106"/>
  <c r="D5147" i="106" s="1"/>
  <c r="F105" i="34"/>
  <c r="F178" i="34" s="1"/>
  <c r="B6357" i="106"/>
  <c r="D6357" i="106" s="1"/>
  <c r="J173" i="5"/>
  <c r="B5992" i="106"/>
  <c r="D5992" i="106" s="1"/>
  <c r="K109" i="5"/>
  <c r="B5730" i="106"/>
  <c r="D5730" i="106" s="1"/>
  <c r="G109" i="5"/>
  <c r="B5873" i="106"/>
  <c r="D5873" i="106" s="1"/>
  <c r="H109" i="5"/>
  <c r="B5557" i="106"/>
  <c r="D5557" i="106" s="1"/>
  <c r="F109" i="5"/>
  <c r="B1756" i="106"/>
  <c r="D1756" i="106" s="1"/>
  <c r="D15" i="7"/>
  <c r="B1772" i="106" s="1"/>
  <c r="D1772" i="106" s="1"/>
  <c r="B1751" i="106"/>
  <c r="D1751" i="106" s="1"/>
  <c r="D9" i="7"/>
  <c r="F42" i="34"/>
  <c r="I342" i="29"/>
  <c r="K350" i="29"/>
  <c r="G352" i="29"/>
  <c r="B2054" i="106"/>
  <c r="D2054" i="106" s="1"/>
  <c r="L13" i="11"/>
  <c r="B2060" i="106" s="1"/>
  <c r="D2060" i="106" s="1"/>
  <c r="F76" i="34" l="1"/>
  <c r="G367" i="29"/>
  <c r="B3650" i="106" s="1"/>
  <c r="D3650" i="106" s="1"/>
  <c r="B3649" i="106"/>
  <c r="D3649" i="106" s="1"/>
  <c r="B3670" i="106"/>
  <c r="D3670" i="106" s="1"/>
  <c r="K352" i="29"/>
  <c r="B5770" i="106"/>
  <c r="D5770" i="106" s="1"/>
  <c r="G173" i="5"/>
  <c r="D7" i="4"/>
  <c r="B2567" i="106" s="1"/>
  <c r="D2567" i="106" s="1"/>
  <c r="B5507" i="106"/>
  <c r="D5507" i="106" s="1"/>
  <c r="D275" i="5"/>
  <c r="B2569" i="106"/>
  <c r="D2569" i="106" s="1"/>
  <c r="D17" i="4"/>
  <c r="B2557" i="106"/>
  <c r="D2557" i="106" s="1"/>
  <c r="C17" i="4"/>
  <c r="F17" i="4"/>
  <c r="B2598" i="106"/>
  <c r="D2598" i="106" s="1"/>
  <c r="B7222" i="106"/>
  <c r="D7222" i="106" s="1"/>
  <c r="F17" i="11"/>
  <c r="B1767" i="106"/>
  <c r="D1767" i="106" s="1"/>
  <c r="D19" i="7"/>
  <c r="B1775" i="106" s="1"/>
  <c r="D1775" i="106" s="1"/>
  <c r="F4" i="4"/>
  <c r="B5588" i="106"/>
  <c r="D5588" i="106" s="1"/>
  <c r="H4" i="4"/>
  <c r="B6025" i="106"/>
  <c r="D6025" i="106" s="1"/>
  <c r="H275" i="5"/>
  <c r="G275" i="5"/>
  <c r="B6024" i="106"/>
  <c r="D6024" i="106" s="1"/>
  <c r="G4" i="4"/>
  <c r="K4" i="4"/>
  <c r="B6028" i="106"/>
  <c r="D6028" i="106" s="1"/>
  <c r="K275" i="5"/>
  <c r="B6397" i="106"/>
  <c r="D6397" i="106" s="1"/>
  <c r="J6" i="4"/>
  <c r="J275" i="5"/>
  <c r="B5906" i="106"/>
  <c r="D5906" i="106" s="1"/>
  <c r="H6" i="4"/>
  <c r="B2656" i="106" s="1"/>
  <c r="D2656" i="106" s="1"/>
  <c r="B5644" i="106"/>
  <c r="D5644" i="106" s="1"/>
  <c r="F173" i="5"/>
  <c r="C6" i="4"/>
  <c r="B5223" i="106"/>
  <c r="D5223" i="106" s="1"/>
  <c r="C275" i="5"/>
  <c r="B2564" i="106"/>
  <c r="D2564" i="106" s="1"/>
  <c r="D8" i="4"/>
  <c r="B989" i="106"/>
  <c r="D989" i="106" s="1"/>
  <c r="F54" i="34"/>
  <c r="D10" i="171"/>
  <c r="D19" i="171" s="1"/>
  <c r="D32" i="171" s="1"/>
  <c r="D49" i="171" s="1"/>
  <c r="B2554" i="106"/>
  <c r="D2554" i="106" s="1"/>
  <c r="B4444" i="106"/>
  <c r="D4444" i="106" s="1"/>
  <c r="I8" i="4"/>
  <c r="B2632" i="106"/>
  <c r="D2632" i="106" s="1"/>
  <c r="E10" i="4"/>
  <c r="B4124" i="106" s="1"/>
  <c r="D4124" i="106" s="1"/>
  <c r="E20" i="4"/>
  <c r="B1388" i="106"/>
  <c r="D1388" i="106" s="1"/>
  <c r="F11" i="34"/>
  <c r="F14" i="34" s="1"/>
  <c r="F77" i="34" s="1"/>
  <c r="D7251" i="106"/>
  <c r="A7252" i="106"/>
  <c r="F179" i="34" l="1"/>
  <c r="F79" i="34"/>
  <c r="D7252" i="106"/>
  <c r="A7253" i="106"/>
  <c r="E78" i="4"/>
  <c r="B2636" i="106"/>
  <c r="D2636" i="106" s="1"/>
  <c r="B5653" i="106"/>
  <c r="D5653" i="106" s="1"/>
  <c r="F6" i="4"/>
  <c r="B2593" i="106" s="1"/>
  <c r="D2593" i="106" s="1"/>
  <c r="B2603" i="106"/>
  <c r="D2603" i="106" s="1"/>
  <c r="B5870" i="106"/>
  <c r="D5870" i="106" s="1"/>
  <c r="K296" i="29"/>
  <c r="B1518" i="106" s="1"/>
  <c r="D1518" i="106" s="1"/>
  <c r="F8" i="4"/>
  <c r="B2591" i="106"/>
  <c r="D2591" i="106" s="1"/>
  <c r="B2600" i="106"/>
  <c r="D2600" i="106" s="1"/>
  <c r="D9" i="146"/>
  <c r="F19" i="4"/>
  <c r="B4139" i="106" s="1"/>
  <c r="D4139" i="106" s="1"/>
  <c r="B5778" i="106"/>
  <c r="D5778" i="106" s="1"/>
  <c r="G6" i="4"/>
  <c r="B2604" i="106" s="1"/>
  <c r="D2604" i="106" s="1"/>
  <c r="K13" i="4"/>
  <c r="B3672" i="106"/>
  <c r="D3672" i="106" s="1"/>
  <c r="K367" i="29"/>
  <c r="B3678" i="106" s="1"/>
  <c r="D3678" i="106" s="1"/>
  <c r="B3226" i="106"/>
  <c r="D3226" i="106" s="1"/>
  <c r="E8" i="146"/>
  <c r="E10" i="146" s="1"/>
  <c r="I20" i="4"/>
  <c r="I10" i="4"/>
  <c r="B4128" i="106" s="1"/>
  <c r="D4128" i="106" s="1"/>
  <c r="D10" i="4"/>
  <c r="B4123" i="106" s="1"/>
  <c r="D4123" i="106" s="1"/>
  <c r="D20" i="4"/>
  <c r="B2568" i="106"/>
  <c r="D2568" i="106" s="1"/>
  <c r="C8" i="146"/>
  <c r="B5327" i="106"/>
  <c r="D5327" i="106" s="1"/>
  <c r="K115" i="29"/>
  <c r="B1153" i="106" s="1"/>
  <c r="D1153" i="106" s="1"/>
  <c r="B2553" i="106"/>
  <c r="D2553" i="106" s="1"/>
  <c r="C8" i="4"/>
  <c r="B6221" i="106"/>
  <c r="D6221" i="106" s="1"/>
  <c r="J8" i="4"/>
  <c r="B6023" i="106"/>
  <c r="D6023" i="106" s="1"/>
  <c r="K368" i="29"/>
  <c r="B3681" i="106" s="1"/>
  <c r="D3681" i="106" s="1"/>
  <c r="B3569" i="106"/>
  <c r="D3569" i="106" s="1"/>
  <c r="K8" i="4"/>
  <c r="B5915" i="106"/>
  <c r="D5915" i="106" s="1"/>
  <c r="K313" i="29"/>
  <c r="B1561" i="106" s="1"/>
  <c r="D1561" i="106" s="1"/>
  <c r="B2655" i="106"/>
  <c r="D2655" i="106" s="1"/>
  <c r="H8" i="4"/>
  <c r="F275" i="5"/>
  <c r="B7624" i="106"/>
  <c r="I17" i="11"/>
  <c r="B9" i="146"/>
  <c r="C19" i="4"/>
  <c r="B4136" i="106" s="1"/>
  <c r="D4136" i="106" s="1"/>
  <c r="B2561" i="106"/>
  <c r="D2561" i="106" s="1"/>
  <c r="F16" i="37"/>
  <c r="H17" i="118"/>
  <c r="C9" i="146"/>
  <c r="B2573" i="106"/>
  <c r="D2573" i="106" s="1"/>
  <c r="D19" i="4"/>
  <c r="B4137" i="106" s="1"/>
  <c r="D4137" i="106" s="1"/>
  <c r="B5508" i="106"/>
  <c r="D5508" i="106" s="1"/>
  <c r="K152" i="29"/>
  <c r="B1289" i="106" s="1"/>
  <c r="D1289" i="106" s="1"/>
  <c r="B7055" i="106"/>
  <c r="D7055" i="106" s="1"/>
  <c r="K343" i="29"/>
  <c r="B7225" i="106" s="1"/>
  <c r="D7225" i="106" s="1"/>
  <c r="K211" i="29" l="1"/>
  <c r="B1389" i="106" s="1"/>
  <c r="D1389" i="106" s="1"/>
  <c r="B5720" i="106"/>
  <c r="D5720" i="106" s="1"/>
  <c r="H25" i="118"/>
  <c r="K24" i="118" s="1"/>
  <c r="O23" i="118" s="1"/>
  <c r="O25" i="118" s="1"/>
  <c r="F9" i="146"/>
  <c r="H20" i="4"/>
  <c r="B2658" i="106"/>
  <c r="D2658" i="106" s="1"/>
  <c r="H10" i="4"/>
  <c r="B4127" i="106" s="1"/>
  <c r="D4127" i="106" s="1"/>
  <c r="B3571" i="106"/>
  <c r="D3571" i="106" s="1"/>
  <c r="K10" i="4"/>
  <c r="B4130" i="106" s="1"/>
  <c r="D4130" i="106" s="1"/>
  <c r="J20" i="4"/>
  <c r="B6223" i="106"/>
  <c r="D6223" i="106" s="1"/>
  <c r="J10" i="4"/>
  <c r="B6225" i="106" s="1"/>
  <c r="D6225" i="106" s="1"/>
  <c r="B2555" i="106"/>
  <c r="D2555" i="106" s="1"/>
  <c r="C10" i="4"/>
  <c r="B4122" i="106" s="1"/>
  <c r="D4122" i="106" s="1"/>
  <c r="B8" i="146"/>
  <c r="C20" i="4"/>
  <c r="H18" i="118"/>
  <c r="K17" i="118" s="1"/>
  <c r="D16" i="37"/>
  <c r="H16" i="37" s="1"/>
  <c r="H13" i="118"/>
  <c r="C10" i="146"/>
  <c r="B2574" i="106"/>
  <c r="D2574" i="106" s="1"/>
  <c r="D78" i="4"/>
  <c r="B3572" i="106"/>
  <c r="D3572" i="106" s="1"/>
  <c r="K17" i="4"/>
  <c r="K20" i="4" s="1"/>
  <c r="G8" i="4"/>
  <c r="A7254" i="106"/>
  <c r="D7253" i="106"/>
  <c r="I18" i="11"/>
  <c r="B7625" i="106"/>
  <c r="B3227" i="106"/>
  <c r="D3227" i="106" s="1"/>
  <c r="I78" i="4"/>
  <c r="F10" i="4"/>
  <c r="B4125" i="106" s="1"/>
  <c r="D4125" i="106" s="1"/>
  <c r="D8" i="146"/>
  <c r="D10" i="146" s="1"/>
  <c r="F20" i="4"/>
  <c r="B2595" i="106"/>
  <c r="D2595" i="106" s="1"/>
  <c r="E81" i="4"/>
  <c r="B3278" i="106"/>
  <c r="D3278" i="106" s="1"/>
  <c r="K20" i="118" l="1"/>
  <c r="J20" i="118"/>
  <c r="O16" i="118"/>
  <c r="K78" i="4"/>
  <c r="B3576" i="106"/>
  <c r="D3576" i="106" s="1"/>
  <c r="B3320" i="106"/>
  <c r="D3320" i="106" s="1"/>
  <c r="I81" i="4"/>
  <c r="B2606" i="106"/>
  <c r="D2606" i="106" s="1"/>
  <c r="G20" i="4"/>
  <c r="G10" i="4"/>
  <c r="B4126" i="106" s="1"/>
  <c r="D4126" i="106" s="1"/>
  <c r="B10" i="146"/>
  <c r="F8" i="146"/>
  <c r="F10" i="146" s="1"/>
  <c r="B1658" i="106"/>
  <c r="D1658" i="106" s="1"/>
  <c r="D59" i="36"/>
  <c r="E82" i="4"/>
  <c r="B2601" i="106"/>
  <c r="D2601" i="106" s="1"/>
  <c r="F78" i="4"/>
  <c r="F180" i="34"/>
  <c r="F181" i="34" s="1"/>
  <c r="F183" i="34" s="1"/>
  <c r="B7631" i="106"/>
  <c r="D7254" i="106"/>
  <c r="A7255" i="106"/>
  <c r="B3575" i="106"/>
  <c r="D3575" i="106" s="1"/>
  <c r="K19" i="4"/>
  <c r="B4144" i="106" s="1"/>
  <c r="D4144" i="106" s="1"/>
  <c r="B3239" i="106"/>
  <c r="D3239" i="106" s="1"/>
  <c r="D81" i="4"/>
  <c r="B2562" i="106"/>
  <c r="D2562" i="106" s="1"/>
  <c r="C78" i="4"/>
  <c r="B6230" i="106"/>
  <c r="D6230" i="106" s="1"/>
  <c r="J78" i="4"/>
  <c r="B2662" i="106"/>
  <c r="D2662" i="106" s="1"/>
  <c r="H78" i="4"/>
  <c r="B3300" i="106" l="1"/>
  <c r="D3300" i="106" s="1"/>
  <c r="H81" i="4"/>
  <c r="B6263" i="106"/>
  <c r="D6263" i="106" s="1"/>
  <c r="J81" i="4"/>
  <c r="B3233" i="106"/>
  <c r="D3233" i="106" s="1"/>
  <c r="C81" i="4"/>
  <c r="D58" i="36"/>
  <c r="B1644" i="106"/>
  <c r="D1644" i="106" s="1"/>
  <c r="C11" i="146"/>
  <c r="D82" i="4"/>
  <c r="A7256" i="106"/>
  <c r="D7255" i="106"/>
  <c r="F81" i="4"/>
  <c r="B3256" i="106"/>
  <c r="D3256" i="106" s="1"/>
  <c r="B6269" i="106"/>
  <c r="D6269" i="106" s="1"/>
  <c r="E83" i="4"/>
  <c r="B6278" i="106" s="1"/>
  <c r="D6278" i="106" s="1"/>
  <c r="G78" i="4"/>
  <c r="B2613" i="106"/>
  <c r="D2613" i="106" s="1"/>
  <c r="B3588" i="106"/>
  <c r="D3588" i="106" s="1"/>
  <c r="K81" i="4"/>
  <c r="B3323" i="106"/>
  <c r="D3323" i="106" s="1"/>
  <c r="I82" i="4"/>
  <c r="D63" i="36"/>
  <c r="E11" i="146"/>
  <c r="O17" i="118"/>
  <c r="O20" i="118" s="1"/>
  <c r="B6273" i="106" l="1"/>
  <c r="D6273" i="106" s="1"/>
  <c r="I83" i="4"/>
  <c r="B6282" i="106" s="1"/>
  <c r="D6282" i="106" s="1"/>
  <c r="B3591" i="106"/>
  <c r="D3591" i="106" s="1"/>
  <c r="D65" i="36"/>
  <c r="K82" i="4"/>
  <c r="B3262" i="106"/>
  <c r="D3262" i="106" s="1"/>
  <c r="G81" i="4"/>
  <c r="D60" i="36"/>
  <c r="B1672" i="106"/>
  <c r="D1672" i="106" s="1"/>
  <c r="F82" i="4"/>
  <c r="D11" i="146"/>
  <c r="B6268" i="106"/>
  <c r="D6268" i="106" s="1"/>
  <c r="D83" i="4"/>
  <c r="B6277" i="106" s="1"/>
  <c r="D6277" i="106" s="1"/>
  <c r="J16" i="37"/>
  <c r="B4269" i="106" s="1"/>
  <c r="D4269" i="106" s="1"/>
  <c r="D57" i="36"/>
  <c r="B1630" i="106"/>
  <c r="D1630" i="106" s="1"/>
  <c r="C82" i="4"/>
  <c r="H12" i="118"/>
  <c r="K12" i="118" s="1"/>
  <c r="O11" i="118" s="1"/>
  <c r="O13" i="118" s="1"/>
  <c r="O35" i="118" s="1"/>
  <c r="O37" i="118" s="1"/>
  <c r="B11" i="146"/>
  <c r="F11" i="146" s="1"/>
  <c r="B6266" i="106"/>
  <c r="D6266" i="106" s="1"/>
  <c r="D64" i="36"/>
  <c r="J82" i="4"/>
  <c r="B1700" i="106"/>
  <c r="D1700" i="106" s="1"/>
  <c r="H82" i="4"/>
  <c r="D62" i="36"/>
  <c r="D7256" i="106"/>
  <c r="A7257" i="106"/>
  <c r="H83" i="4" l="1"/>
  <c r="B6281" i="106" s="1"/>
  <c r="D6281" i="106" s="1"/>
  <c r="B6272" i="106"/>
  <c r="D6272" i="106" s="1"/>
  <c r="B6274" i="106"/>
  <c r="D6274" i="106" s="1"/>
  <c r="J83" i="4"/>
  <c r="B6283" i="106" s="1"/>
  <c r="D6283" i="106" s="1"/>
  <c r="B6270" i="106"/>
  <c r="D6270" i="106" s="1"/>
  <c r="F83" i="4"/>
  <c r="B6279" i="106" s="1"/>
  <c r="D6279" i="106" s="1"/>
  <c r="D7257" i="106"/>
  <c r="A7258" i="106"/>
  <c r="D29" i="36"/>
  <c r="J24" i="24" s="1"/>
  <c r="C12" i="146"/>
  <c r="B6267" i="106"/>
  <c r="D6267" i="106" s="1"/>
  <c r="C83" i="4"/>
  <c r="B6276" i="106" s="1"/>
  <c r="D6276" i="106" s="1"/>
  <c r="D61" i="36"/>
  <c r="B1686" i="106"/>
  <c r="D1686" i="106" s="1"/>
  <c r="G82" i="4"/>
  <c r="B6275" i="106"/>
  <c r="D6275" i="106" s="1"/>
  <c r="K83" i="4"/>
  <c r="B6284" i="106" s="1"/>
  <c r="D6284" i="106" s="1"/>
  <c r="G83" i="4" l="1"/>
  <c r="B6280" i="106" s="1"/>
  <c r="D6280" i="106" s="1"/>
  <c r="B6271" i="106"/>
  <c r="D6271" i="106" s="1"/>
  <c r="D7258" i="106"/>
  <c r="A7259" i="106"/>
  <c r="A7260" i="106" l="1"/>
  <c r="D7259" i="106"/>
  <c r="D7260" i="106" l="1"/>
  <c r="A7261" i="106"/>
  <c r="D7261" i="106" l="1"/>
  <c r="A7262" i="106"/>
  <c r="A7263" i="106" l="1"/>
  <c r="D7262" i="106"/>
  <c r="A7264" i="106" l="1"/>
  <c r="D7263" i="106"/>
  <c r="D7264" i="106" l="1"/>
  <c r="A7265" i="106"/>
  <c r="D7265" i="106" l="1"/>
  <c r="A7266" i="106"/>
  <c r="D7266" i="106" l="1"/>
  <c r="A7267" i="106"/>
  <c r="D7267" i="106" l="1"/>
  <c r="A7268" i="106"/>
  <c r="D7268" i="106" l="1"/>
  <c r="A7269" i="106"/>
  <c r="D7269" i="106" l="1"/>
  <c r="A7270" i="106"/>
  <c r="D7270" i="106" l="1"/>
  <c r="A7271" i="106"/>
  <c r="D7271" i="106" l="1"/>
  <c r="A7272" i="106"/>
  <c r="D7272" i="106" l="1"/>
  <c r="A7273" i="106"/>
  <c r="D7273" i="106" l="1"/>
  <c r="A7274" i="106"/>
  <c r="D7274" i="106" l="1"/>
  <c r="A7275" i="106"/>
  <c r="D7275" i="106" l="1"/>
  <c r="A7276" i="106"/>
  <c r="D7276" i="106" l="1"/>
  <c r="A7277" i="106"/>
  <c r="D7277" i="106" l="1"/>
  <c r="A7278" i="106"/>
  <c r="D7278" i="106" l="1"/>
  <c r="A7279" i="106"/>
  <c r="D7279" i="106" l="1"/>
  <c r="A7280" i="106"/>
  <c r="D7280" i="106" l="1"/>
  <c r="A7281" i="106"/>
  <c r="D7281" i="106" l="1"/>
  <c r="A7282" i="106"/>
  <c r="D7282" i="106" l="1"/>
  <c r="A7283" i="106"/>
  <c r="D7283" i="106" l="1"/>
  <c r="A7284" i="106"/>
  <c r="D7284" i="106" l="1"/>
  <c r="A7285" i="106"/>
  <c r="D7285" i="106" l="1"/>
  <c r="A7286" i="106"/>
  <c r="D7286" i="106" l="1"/>
  <c r="A7287" i="106"/>
  <c r="D7287" i="106" l="1"/>
  <c r="A7288" i="106"/>
  <c r="D7288" i="106" l="1"/>
  <c r="A7289" i="106"/>
  <c r="D7289" i="106" l="1"/>
  <c r="A7290" i="106"/>
  <c r="D7290" i="106" l="1"/>
  <c r="A7291" i="106"/>
  <c r="D7291" i="106" l="1"/>
  <c r="A7292" i="106"/>
  <c r="D7292" i="106" l="1"/>
  <c r="A7293" i="106"/>
  <c r="D7293" i="106" l="1"/>
  <c r="A7294" i="106"/>
  <c r="D7294" i="106" l="1"/>
  <c r="A7295" i="106"/>
  <c r="D7295" i="106" l="1"/>
  <c r="A7296" i="106"/>
  <c r="D7296" i="106" l="1"/>
  <c r="A7297" i="106"/>
  <c r="D7297" i="106" l="1"/>
  <c r="A7298" i="106"/>
  <c r="D7298" i="106" l="1"/>
  <c r="A7299" i="106"/>
  <c r="D7299" i="106" l="1"/>
  <c r="A7300" i="106"/>
  <c r="D7300" i="106" l="1"/>
  <c r="A7301" i="106"/>
  <c r="D7301" i="106" l="1"/>
  <c r="A7302" i="106"/>
  <c r="D7302" i="106" l="1"/>
  <c r="A7303" i="106"/>
  <c r="D7303" i="106" l="1"/>
  <c r="A7304" i="106"/>
  <c r="D7304" i="106" l="1"/>
  <c r="A7305" i="106"/>
  <c r="D7305" i="106" l="1"/>
  <c r="A7306" i="106"/>
  <c r="D7306" i="106" l="1"/>
  <c r="A7307" i="106"/>
  <c r="D7307" i="106" l="1"/>
  <c r="A7308" i="106"/>
  <c r="D7308" i="106" l="1"/>
  <c r="A7309" i="106"/>
  <c r="D7309" i="106" l="1"/>
  <c r="A7310" i="106"/>
  <c r="D7310" i="106" l="1"/>
  <c r="A7311" i="106"/>
  <c r="D7311" i="106" l="1"/>
  <c r="A7312" i="106"/>
  <c r="D7312" i="106" l="1"/>
  <c r="A7313" i="106"/>
  <c r="D7313" i="106" l="1"/>
  <c r="A7314" i="106"/>
  <c r="D7314" i="106" l="1"/>
  <c r="A7315" i="106"/>
  <c r="D7315" i="106" l="1"/>
  <c r="A7316" i="106"/>
  <c r="D7316" i="106" l="1"/>
  <c r="A7317" i="106"/>
  <c r="D7317" i="106" l="1"/>
  <c r="A7318" i="106"/>
  <c r="D7318" i="106" l="1"/>
  <c r="A7319" i="106"/>
  <c r="D7319" i="106" l="1"/>
  <c r="A7320" i="106"/>
  <c r="D7320" i="106" l="1"/>
  <c r="A7321" i="106"/>
  <c r="D7321" i="106" l="1"/>
  <c r="A7322" i="106"/>
  <c r="D7322" i="106" l="1"/>
  <c r="A7323" i="106"/>
  <c r="D7323" i="106" l="1"/>
  <c r="A7324" i="106"/>
  <c r="D7324" i="106" l="1"/>
  <c r="A7325"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D7424" i="106" l="1"/>
  <c r="A7425" i="106"/>
  <c r="A7426" i="106" l="1"/>
  <c r="D7425" i="106"/>
  <c r="D7426" i="106" l="1"/>
  <c r="A7427" i="106"/>
  <c r="A7428" i="106" l="1"/>
  <c r="D7427" i="106"/>
  <c r="D7428" i="106" l="1"/>
  <c r="A7429" i="106"/>
  <c r="D7429" i="106" l="1"/>
  <c r="A7430" i="106"/>
  <c r="A7431" i="106" l="1"/>
  <c r="D7430" i="106"/>
  <c r="D7431" i="106" l="1"/>
  <c r="A7432" i="106"/>
  <c r="A7433" i="106" l="1"/>
  <c r="D7432" i="106"/>
  <c r="D7433" i="106" l="1"/>
  <c r="A7434" i="106"/>
  <c r="A7435" i="106" l="1"/>
  <c r="D7434" i="106"/>
  <c r="D7435" i="106" l="1"/>
  <c r="A7436" i="106"/>
  <c r="A7437" i="106" l="1"/>
  <c r="D7436" i="106"/>
  <c r="D7437" i="106" l="1"/>
  <c r="A7438" i="106"/>
  <c r="A7439" i="106" l="1"/>
  <c r="D7438" i="106"/>
  <c r="D7439" i="106" l="1"/>
  <c r="A7440"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D7477" i="106" l="1"/>
  <c r="A7478" i="106"/>
  <c r="A7479" i="106" l="1"/>
  <c r="D7478" i="106"/>
  <c r="D7479" i="106" l="1"/>
  <c r="A7480" i="106"/>
  <c r="A7481" i="106" l="1"/>
  <c r="D7480" i="106"/>
  <c r="D7481" i="106" l="1"/>
  <c r="A7482" i="106"/>
  <c r="A7483" i="106" l="1"/>
  <c r="D7482" i="106"/>
  <c r="D7483" i="106" l="1"/>
  <c r="A7484" i="106"/>
  <c r="A7485" i="106" l="1"/>
  <c r="D7484" i="106"/>
  <c r="D7485" i="106" l="1"/>
  <c r="A7486" i="106"/>
  <c r="A7487" i="106" l="1"/>
  <c r="D7486" i="106"/>
  <c r="D7487" i="106" l="1"/>
  <c r="A7488" i="106"/>
  <c r="A7489" i="106" l="1"/>
  <c r="D7488" i="106"/>
  <c r="D7489" i="106" l="1"/>
  <c r="A7490" i="106"/>
  <c r="A7491" i="106" l="1"/>
  <c r="D7490" i="106"/>
  <c r="D7491" i="106" l="1"/>
  <c r="A7492" i="106"/>
  <c r="A7493" i="106" l="1"/>
  <c r="D7492" i="106"/>
  <c r="D7493" i="106" l="1"/>
  <c r="A7494" i="106"/>
  <c r="A7495" i="106" l="1"/>
  <c r="D7494" i="106"/>
  <c r="D7495" i="106" l="1"/>
  <c r="A7496" i="106"/>
  <c r="A7497" i="106" l="1"/>
  <c r="D7496" i="106"/>
  <c r="D7497" i="106" l="1"/>
  <c r="A7498" i="106"/>
  <c r="A7499" i="106" l="1"/>
  <c r="D7498" i="106"/>
  <c r="D7499" i="106" l="1"/>
  <c r="A7500" i="106"/>
  <c r="A7501" i="106" l="1"/>
  <c r="D7500" i="106"/>
  <c r="D7501" i="106" l="1"/>
  <c r="A7502" i="106"/>
  <c r="A7503" i="106" l="1"/>
  <c r="D7502" i="106"/>
  <c r="D7503" i="106" l="1"/>
  <c r="A7504" i="106"/>
  <c r="A7505" i="106" l="1"/>
  <c r="D7504" i="106"/>
  <c r="D7505" i="106" l="1"/>
  <c r="A7506" i="106"/>
  <c r="A7507" i="106" l="1"/>
  <c r="D7506" i="106"/>
  <c r="D7507" i="106" l="1"/>
  <c r="A7508" i="106"/>
  <c r="D7508" i="106" l="1"/>
  <c r="A7509" i="106"/>
  <c r="A7510" i="106" l="1"/>
  <c r="D7509" i="106"/>
  <c r="D7510" i="106" l="1"/>
  <c r="A7511" i="106"/>
  <c r="A7512" i="106" l="1"/>
  <c r="D7511" i="106"/>
  <c r="D7512" i="106" l="1"/>
  <c r="A7513" i="106"/>
  <c r="A7514" i="106" l="1"/>
  <c r="D7513" i="106"/>
  <c r="D7514" i="106" l="1"/>
  <c r="A7515" i="106"/>
  <c r="A7516" i="106" l="1"/>
  <c r="D7515" i="106"/>
  <c r="D7516" i="106" l="1"/>
  <c r="A7517" i="106"/>
  <c r="A7518" i="106" l="1"/>
  <c r="D7517" i="106"/>
  <c r="D7518" i="106" l="1"/>
  <c r="A7519" i="106"/>
  <c r="A7520" i="106" l="1"/>
  <c r="D7519" i="106"/>
  <c r="D7520" i="106" l="1"/>
  <c r="A7521" i="106"/>
  <c r="A7522" i="106" l="1"/>
  <c r="D7521" i="106"/>
  <c r="D7522" i="106" l="1"/>
  <c r="A7523" i="106"/>
  <c r="A7524" i="106" l="1"/>
  <c r="D7523" i="106"/>
  <c r="D7524" i="106" l="1"/>
  <c r="A7525" i="106"/>
  <c r="A7526" i="106" l="1"/>
  <c r="D7525" i="106"/>
  <c r="D7526" i="106" l="1"/>
  <c r="A7527" i="106"/>
  <c r="A7528" i="106" l="1"/>
  <c r="D7527" i="106"/>
  <c r="D7528" i="106" l="1"/>
  <c r="A7529" i="106"/>
  <c r="A7530" i="106" l="1"/>
  <c r="D7529" i="106"/>
  <c r="D7530" i="106" l="1"/>
  <c r="A7531" i="106"/>
  <c r="A7532" i="106" l="1"/>
  <c r="D7531" i="106"/>
  <c r="D7532" i="106" l="1"/>
  <c r="A7533" i="106"/>
  <c r="A7534" i="106" l="1"/>
  <c r="D7533" i="106"/>
  <c r="D7534" i="106" l="1"/>
  <c r="A7535" i="106"/>
  <c r="D7535" i="106" l="1"/>
  <c r="A7536" i="106"/>
  <c r="A7537" i="106" l="1"/>
  <c r="D7536" i="106"/>
  <c r="D7537" i="106" l="1"/>
  <c r="A7538" i="106"/>
  <c r="A7539" i="106" l="1"/>
  <c r="D7538" i="106"/>
  <c r="D7539" i="106" l="1"/>
  <c r="A7540" i="106"/>
  <c r="A7541" i="106" l="1"/>
  <c r="D7540" i="106"/>
  <c r="D7541" i="106" l="1"/>
  <c r="A7542" i="106"/>
  <c r="A7543" i="106" l="1"/>
  <c r="D7542" i="106"/>
  <c r="D7543" i="106" l="1"/>
  <c r="A7544" i="106"/>
  <c r="A7545" i="106" l="1"/>
  <c r="D7544" i="106"/>
  <c r="D7545" i="106" l="1"/>
  <c r="A7546" i="106"/>
  <c r="A7547" i="106" l="1"/>
  <c r="D7546" i="106"/>
  <c r="D7547" i="106" l="1"/>
  <c r="A7548" i="106"/>
  <c r="D7548" i="106" l="1"/>
  <c r="A7549" i="106"/>
  <c r="A7550" i="106" l="1"/>
  <c r="D7549" i="106"/>
  <c r="D7550" i="106" l="1"/>
  <c r="A7551" i="106"/>
  <c r="A7552" i="106" l="1"/>
  <c r="D7551" i="106"/>
  <c r="D7552" i="106" l="1"/>
  <c r="A7553" i="106"/>
  <c r="D7553" i="106" l="1"/>
  <c r="A7554" i="106"/>
  <c r="A7555" i="106" l="1"/>
  <c r="D7554" i="106"/>
  <c r="D7555" i="106" l="1"/>
  <c r="A7556" i="106"/>
  <c r="A7557" i="106" l="1"/>
  <c r="D7556" i="106"/>
  <c r="D7557" i="106" l="1"/>
  <c r="A7558" i="106"/>
  <c r="A7559" i="106" l="1"/>
  <c r="D7558" i="106"/>
  <c r="D7559" i="106" l="1"/>
  <c r="A7560" i="106"/>
  <c r="A7561" i="106" l="1"/>
  <c r="D7560" i="106"/>
  <c r="D7561" i="106" l="1"/>
  <c r="A7562" i="106"/>
  <c r="A7563" i="106" l="1"/>
  <c r="D7562" i="106"/>
  <c r="D7563" i="106" l="1"/>
  <c r="A7564" i="106"/>
  <c r="A7565" i="106" l="1"/>
  <c r="D7564" i="106"/>
  <c r="D7565" i="106" l="1"/>
  <c r="A7566" i="106"/>
  <c r="A7567" i="106" l="1"/>
  <c r="D7566" i="106"/>
  <c r="D7567" i="106" l="1"/>
  <c r="A7568" i="106"/>
  <c r="A7569" i="106" l="1"/>
  <c r="D7568" i="106"/>
  <c r="D7569" i="106" l="1"/>
  <c r="A7570" i="106"/>
  <c r="A7571" i="106" l="1"/>
  <c r="D7570" i="106"/>
  <c r="D7571" i="106" l="1"/>
  <c r="A7572" i="106"/>
  <c r="A7573" i="106" l="1"/>
  <c r="D7572" i="106"/>
  <c r="D7573" i="106" l="1"/>
  <c r="A7574" i="106"/>
  <c r="A7575" i="106" l="1"/>
  <c r="D7574" i="106"/>
  <c r="D7575" i="106" l="1"/>
  <c r="A7576" i="106"/>
  <c r="A7577" i="106" l="1"/>
  <c r="D7576" i="106"/>
  <c r="D7577" i="106" l="1"/>
  <c r="A7578" i="106"/>
  <c r="A7579" i="106" l="1"/>
  <c r="D7578" i="106"/>
  <c r="D7579" i="106" l="1"/>
  <c r="A7580" i="106"/>
  <c r="A7581" i="106" l="1"/>
  <c r="D7580" i="106"/>
  <c r="D7581" i="106" l="1"/>
  <c r="A7582" i="106"/>
  <c r="A7583" i="106" l="1"/>
  <c r="D7582" i="106"/>
  <c r="D7583" i="106" l="1"/>
  <c r="A7584" i="106"/>
  <c r="A7585" i="106" l="1"/>
  <c r="D7584" i="106"/>
  <c r="D7585" i="106" l="1"/>
  <c r="A7586" i="106"/>
  <c r="A7587" i="106" l="1"/>
  <c r="D7586" i="106"/>
  <c r="D7587" i="106" l="1"/>
  <c r="A7588" i="106"/>
  <c r="A7589" i="106" l="1"/>
  <c r="D7588" i="106"/>
  <c r="D7589" i="106" l="1"/>
  <c r="A7590" i="106"/>
  <c r="A7591" i="106" l="1"/>
  <c r="D7590" i="106"/>
  <c r="D7591" i="106" l="1"/>
  <c r="A7592" i="106"/>
  <c r="D7592" i="106" l="1"/>
  <c r="A7593" i="106"/>
  <c r="A7594" i="106" l="1"/>
  <c r="D7593" i="106"/>
  <c r="D7594" i="106" l="1"/>
  <c r="A7595" i="106"/>
  <c r="A7596" i="106" l="1"/>
  <c r="D7595" i="106"/>
  <c r="A7597" i="106" l="1"/>
  <c r="D7596" i="106"/>
  <c r="D7597" i="106" l="1"/>
  <c r="A7598" i="106"/>
  <c r="A7599" i="106" l="1"/>
  <c r="D7598" i="106"/>
  <c r="D7599" i="106" l="1"/>
  <c r="A7600" i="106"/>
  <c r="A7601" i="106" l="1"/>
  <c r="D7600" i="106"/>
  <c r="D7601" i="106" l="1"/>
  <c r="A7602" i="106"/>
  <c r="A7603" i="106" l="1"/>
  <c r="D7602" i="106"/>
  <c r="D7603" i="106" l="1"/>
  <c r="A7604" i="106"/>
  <c r="D7604" i="106" l="1"/>
  <c r="A7605" i="106"/>
  <c r="A7606" i="106" l="1"/>
  <c r="D7605" i="106"/>
  <c r="D7606" i="106" l="1"/>
  <c r="A7607" i="106"/>
  <c r="A7608" i="106" l="1"/>
  <c r="D7607" i="106"/>
  <c r="D7608" i="106" l="1"/>
  <c r="A7609" i="106"/>
  <c r="A7610" i="106" l="1"/>
  <c r="D7609" i="106"/>
  <c r="D7610" i="106" l="1"/>
  <c r="A7611" i="106"/>
  <c r="A7612" i="106" l="1"/>
  <c r="D7611" i="106"/>
  <c r="D7612" i="106" l="1"/>
  <c r="A7613" i="106"/>
  <c r="D7613" i="106" l="1"/>
  <c r="A7614" i="106"/>
  <c r="A7615" i="106" l="1"/>
  <c r="D7614" i="106"/>
  <c r="D7615" i="106" l="1"/>
  <c r="A7616" i="106"/>
  <c r="A7617" i="106" l="1"/>
  <c r="D7616" i="106"/>
  <c r="D7617" i="106" l="1"/>
  <c r="A7618" i="106"/>
  <c r="A7619" i="106" l="1"/>
  <c r="D7618" i="106"/>
  <c r="D7619" i="106" l="1"/>
  <c r="A7620" i="106"/>
  <c r="A7621" i="106" l="1"/>
  <c r="D7620" i="106"/>
  <c r="D7621" i="106" l="1"/>
  <c r="A7622"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D7637" i="106" l="1"/>
  <c r="A7638" i="106"/>
  <c r="A7639" i="106" l="1"/>
  <c r="D7638" i="106"/>
  <c r="D7639" i="106" l="1"/>
  <c r="A7640" i="106"/>
  <c r="A7641" i="106" l="1"/>
  <c r="D7640" i="106"/>
  <c r="D7641" i="106" l="1"/>
  <c r="A7642" i="106"/>
  <c r="A7643" i="106" l="1"/>
  <c r="D7642" i="106"/>
  <c r="D7643" i="106" l="1"/>
  <c r="A7644" i="106"/>
  <c r="D7644" i="106" l="1"/>
  <c r="A7645" i="106"/>
  <c r="A7646" i="106" l="1"/>
  <c r="D7645" i="106"/>
  <c r="A7647" i="106" l="1"/>
  <c r="D7646" i="106"/>
  <c r="D7647" i="106" l="1"/>
  <c r="A7648"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<sst xmlns="http://schemas.openxmlformats.org/spreadsheetml/2006/main" count="5036" uniqueCount="2108">
  <si>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</si>
  <si>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</si>
  <si>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</si>
  <si>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</si>
  <si>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</si>
  <si>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</si>
  <si>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</si>
  <si>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</si>
  <si>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</si>
  <si>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</si>
  <si>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</si>
  <si>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</si>
  <si>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</si>
  <si>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</si>
  <si>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</si>
  <si>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</si>
  <si>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</si>
  <si>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</si>
  <si>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</si>
  <si>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</si>
  <si>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</si>
  <si>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</si>
  <si>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</si>
  <si>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</si>
  <si>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</si>
  <si>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</si>
  <si>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</si>
  <si>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</si>
  <si>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</si>
  <si>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</si>
  <si>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</si>
  <si>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</si>
  <si>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</si>
  <si>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</si>
  <si>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</si>
  <si>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</si>
  <si>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</si>
  <si>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</si>
  <si>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</si>
  <si>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</si>
  <si>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</si>
  <si>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</si>
  <si>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</si>
  <si>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</si>
  <si>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</si>
  <si>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</si>
  <si>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</si>
  <si>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</si>
  <si>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</si>
  <si>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</si>
  <si>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</si>
  <si>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</si>
  <si>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</si>
  <si>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</si>
  <si>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</si>
  <si>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</si>
  <si>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</si>
  <si>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</si>
  <si>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</si>
  <si>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</si>
  <si>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</si>
  <si>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</si>
  <si>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</si>
  <si>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</si>
  <si>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</si>
  <si>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</si>
  <si>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</si>
  <si>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</si>
  <si>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</si>
  <si>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</si>
  <si>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</si>
  <si>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</si>
  <si>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</si>
  <si>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</si>
  <si>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</si>
  <si>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</si>
  <si>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</si>
  <si>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</si>
  <si>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</si>
  <si>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</si>
  <si>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</si>
  <si>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</si>
  <si>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</si>
  <si>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</si>
  <si>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</si>
  <si>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</si>
  <si>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</si>
  <si>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</si>
  <si>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</si>
  <si>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</si>
  <si>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</si>
  <si>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</si>
  <si>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</si>
  <si>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</si>
  <si>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</si>
  <si>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</si>
  <si>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</si>
  <si>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</si>
  <si>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</si>
  <si>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</si>
  <si>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</si>
  <si>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</si>
  <si>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</si>
  <si>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</si>
  <si>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</si>
  <si>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</si>
  <si>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</si>
  <si>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</si>
  <si>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</si>
  <si>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</si>
  <si>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</si>
  <si>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</si>
  <si>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</si>
  <si>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</si>
  <si>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</si>
  <si>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</si>
  <si>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</si>
  <si>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</si>
  <si>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</si>
  <si>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</si>
  <si>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</si>
  <si>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</si>
  <si>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</si>
  <si>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</si>
  <si>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</si>
  <si>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</si>
  <si>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</si>
  <si>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</si>
  <si>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</si>
  <si>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</si>
  <si>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</si>
  <si>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</si>
  <si>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</si>
  <si>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</si>
  <si>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</si>
  <si>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</si>
  <si>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</si>
  <si>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</si>
  <si>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</si>
  <si>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</si>
  <si>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</si>
  <si>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</si>
  <si>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</si>
  <si>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</si>
  <si>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</si>
  <si>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</si>
  <si>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</si>
  <si>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</si>
  <si>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</si>
  <si>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</si>
  <si>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</si>
  <si>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</si>
  <si>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</si>
  <si>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</si>
  <si>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</si>
  <si>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</si>
  <si>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</si>
  <si>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</si>
  <si>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</si>
  <si>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</si>
  <si>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</si>
  <si>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</si>
  <si>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</si>
  <si>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</si>
  <si>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</si>
  <si>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</si>
  <si>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</si>
  <si>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</si>
  <si>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</si>
  <si>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</si>
  <si>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</si>
  <si>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</si>
  <si>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</si>
  <si>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</si>
  <si>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</si>
  <si>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</si>
  <si>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</si>
  <si>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</si>
  <si>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</si>
  <si>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</si>
  <si>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</si>
  <si>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</si>
  <si>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</si>
  <si>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</si>
  <si>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</si>
  <si>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</si>
  <si>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</si>
  <si>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</si>
  <si>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</si>
  <si>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</si>
  <si>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</si>
  <si>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</si>
  <si>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</si>
  <si>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</si>
  <si>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</si>
  <si>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</si>
  <si>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</si>
  <si>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</si>
  <si>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</si>
  <si>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</si>
  <si>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</si>
  <si>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</si>
  <si>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</si>
  <si>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</si>
  <si>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</si>
  <si>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</si>
  <si>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</si>
  <si>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</si>
  <si>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</si>
  <si>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</si>
  <si>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</si>
  <si>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</si>
  <si>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</si>
  <si>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</si>
  <si>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</si>
  <si>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</si>
  <si>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</si>
  <si>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</si>
  <si>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</si>
  <si>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</si>
  <si>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</si>
  <si>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</si>
  <si>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</si>
  <si>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</si>
  <si>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</si>
  <si>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</si>
  <si>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</si>
  <si>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</si>
  <si>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</si>
  <si>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</si>
  <si>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</si>
  <si>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</si>
  <si>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</si>
  <si>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</si>
  <si>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</si>
  <si>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</si>
  <si>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</si>
  <si>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</si>
  <si>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</si>
  <si>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</si>
  <si>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</si>
  <si>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</si>
  <si>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</si>
  <si>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</si>
  <si>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</si>
  <si>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</si>
  <si>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</si>
  <si>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</si>
  <si>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</si>
  <si>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</si>
  <si>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</si>
  <si>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</si>
  <si>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</si>
  <si>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</si>
  <si>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</si>
  <si>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</si>
  <si>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</si>
  <si>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</si>
  <si>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</si>
  <si>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</si>
  <si>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</si>
  <si>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</si>
  <si>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</si>
  <si>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</si>
  <si>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</si>
  <si>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</si>
  <si>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</si>
  <si>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</si>
  <si>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</si>
  <si>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</si>
  <si>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</si>
  <si>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</si>
  <si>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</si>
  <si>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</si>
  <si>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</si>
  <si>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</si>
  <si>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</si>
  <si>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</si>
  <si>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</si>
  <si>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</si>
  <si>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</si>
  <si>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</si>
  <si>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</si>
  <si>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</si>
  <si>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</si>
  <si>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</si>
  <si>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</si>
  <si>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</si>
  <si>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</si>
  <si>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</si>
  <si>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</si>
  <si>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</si>
  <si>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</si>
  <si>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</si>
  <si>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</si>
  <si>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</si>
  <si>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</si>
  <si>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</si>
  <si>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</si>
  <si>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</si>
  <si>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</si>
  <si>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</si>
  <si>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</si>
  <si>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</si>
  <si>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</si>
  <si>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</si>
  <si>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</si>
  <si>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</si>
  <si>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</si>
  <si>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</si>
  <si>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</si>
  <si>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</si>
  <si>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</si>
  <si>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</si>
  <si>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</si>
  <si>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</si>
  <si>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</si>
  <si>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</si>
  <si>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</si>
  <si>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</si>
  <si>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</si>
  <si>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</si>
  <si>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</si>
  <si>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</si>
  <si>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</si>
  <si>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</si>
  <si>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</si>
  <si>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</si>
  <si>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</si>
  <si>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</si>
  <si>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</si>
  <si>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</si>
  <si>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</si>
  <si>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</si>
  <si>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</si>
  <si>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</si>
  <si>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</si>
  <si>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</si>
  <si>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</si>
  <si>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</si>
  <si>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</si>
  <si>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</si>
  <si>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</si>
  <si>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</si>
  <si>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</si>
  <si>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</si>
  <si>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</si>
  <si>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</si>
  <si>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</si>
  <si>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</si>
  <si>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</si>
  <si>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</si>
  <si>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</si>
  <si>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</si>
  <si>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</si>
  <si>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</si>
  <si>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</si>
  <si>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</si>
  <si>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</si>
  <si>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</si>
  <si>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</si>
  <si>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</si>
  <si>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</si>
  <si>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</si>
  <si>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</si>
  <si>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</si>
  <si>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</si>
  <si>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</si>
  <si>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</si>
  <si>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</si>
  <si>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</si>
  <si>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</si>
  <si>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</si>
  <si>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</si>
  <si>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</si>
  <si>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</si>
  <si>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</si>
  <si>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</si>
  <si>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</si>
  <si>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</si>
  <si>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</si>
  <si>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</si>
  <si>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</si>
  <si>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</si>
  <si>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</si>
  <si>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</si>
  <si>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</si>
  <si>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</si>
  <si>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</si>
  <si>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</si>
  <si>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</si>
  <si>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</si>
  <si>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</si>
  <si>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</si>
  <si>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</si>
  <si>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</si>
  <si>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</si>
  <si>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</si>
  <si>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</si>
  <si>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</si>
  <si>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</si>
  <si>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</si>
  <si>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</si>
  <si>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</si>
  <si>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</si>
  <si>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</si>
  <si>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</si>
  <si>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</si>
  <si>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</si>
  <si>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</si>
  <si>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</si>
  <si>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</si>
  <si>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</si>
  <si>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</si>
  <si>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</si>
  <si>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</si>
  <si>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</si>
  <si>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</si>
  <si>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</si>
  <si>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</si>
  <si>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</si>
  <si>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</si>
  <si>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</si>
  <si>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</si>
  <si>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</si>
  <si>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</si>
  <si>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</si>
  <si>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</si>
  <si>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</si>
  <si>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</si>
  <si>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</si>
  <si>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</si>
  <si>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</si>
  <si>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</si>
  <si>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</si>
  <si>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</si>
  <si>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</si>
  <si>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</si>
  <si>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</si>
  <si>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</si>
  <si>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</si>
  <si>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</si>
  <si>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</si>
  <si>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</si>
  <si>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</si>
  <si>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</si>
  <si>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</si>
  <si>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</si>
  <si>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</si>
  <si>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</si>
  <si>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</si>
  <si>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</si>
  <si>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</si>
  <si>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</si>
  <si>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</si>
  <si>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</si>
  <si>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</si>
  <si>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</si>
  <si>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</si>
  <si>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</si>
  <si>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</si>
  <si>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</si>
  <si>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</si>
  <si>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</si>
  <si>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</si>
  <si>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</si>
  <si>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</si>
  <si>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</si>
  <si>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</si>
  <si>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</si>
  <si>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</si>
  <si>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</si>
  <si>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</si>
  <si>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</si>
  <si>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</si>
  <si>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</si>
  <si>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</si>
  <si>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</si>
  <si>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</si>
  <si>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</si>
  <si>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</si>
  <si>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</si>
  <si>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</si>
  <si>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</si>
  <si>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</si>
  <si>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</si>
  <si>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</si>
  <si>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</si>
  <si>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</si>
  <si>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</si>
  <si>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</si>
  <si>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</si>
  <si>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</si>
  <si>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</si>
  <si>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</si>
  <si>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</si>
  <si>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</si>
  <si>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</si>
  <si>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</si>
  <si>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</si>
  <si>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</si>
  <si>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</si>
  <si>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</si>
  <si>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</si>
  <si>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</si>
  <si>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</si>
  <si>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</si>
  <si>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</si>
  <si>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</si>
  <si>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</si>
  <si>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</si>
  <si>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</si>
  <si>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</si>
  <si>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</si>
  <si>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</si>
  <si>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</si>
  <si>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</si>
  <si>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</si>
  <si>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</si>
  <si>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</si>
  <si>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</si>
  <si>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</si>
  <si>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</si>
  <si>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</si>
  <si>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</si>
  <si>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</si>
  <si>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</si>
  <si>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</si>
  <si>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</si>
  <si>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</si>
  <si>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</si>
  <si>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</si>
  <si>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</si>
  <si>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</si>
  <si>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</si>
  <si>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</si>
  <si>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</si>
  <si>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</si>
  <si>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</si>
  <si>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</si>
  <si>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</si>
  <si>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</si>
  <si>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</si>
  <si>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</si>
  <si>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</si>
  <si>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</si>
  <si>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</si>
  <si>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</si>
  <si>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</si>
  <si>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</si>
  <si>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</si>
  <si>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</si>
  <si>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</si>
  <si>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</si>
  <si>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</si>
  <si>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</si>
  <si>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</si>
  <si>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</si>
  <si>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</si>
  <si>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</si>
  <si>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</si>
  <si>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</si>
  <si>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</si>
  <si>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</si>
  <si>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</si>
  <si>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</si>
  <si>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</si>
  <si>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</si>
  <si>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</si>
  <si>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</si>
  <si>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</si>
  <si>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</si>
  <si>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</si>
  <si>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</si>
  <si>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</si>
  <si>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</si>
  <si>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</si>
  <si>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</si>
  <si>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</si>
  <si>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</si>
  <si>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</si>
  <si>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</si>
  <si>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</si>
  <si>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</si>
  <si>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</si>
  <si>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</si>
  <si>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</si>
  <si>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</si>
  <si>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</si>
  <si>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</si>
  <si>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</si>
  <si>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</si>
  <si>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</si>
  <si>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</si>
  <si>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</si>
  <si>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</si>
  <si>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</si>
  <si>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</si>
  <si>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</si>
  <si>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</si>
  <si>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</si>
  <si>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</si>
  <si>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</si>
  <si>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</si>
  <si>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</si>
  <si>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</si>
  <si>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</si>
  <si>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</si>
  <si>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</si>
  <si>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</si>
  <si>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</si>
  <si>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</si>
  <si>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</si>
  <si>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</si>
  <si>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</si>
  <si>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</si>
  <si>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</si>
  <si>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</si>
  <si>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</si>
  <si>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</si>
  <si>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</si>
  <si>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</si>
  <si>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</si>
  <si>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</si>
  <si>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</si>
  <si>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</si>
  <si>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</si>
  <si>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</si>
  <si>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</si>
  <si>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</si>
  <si>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</si>
  <si>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</si>
  <si>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</si>
  <si>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</si>
  <si>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</si>
  <si>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</si>
  <si>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</si>
  <si>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</si>
  <si>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</si>
  <si>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</si>
  <si>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</si>
  <si>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</si>
  <si>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</si>
  <si>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</si>
  <si>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</si>
  <si>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</si>
  <si>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</si>
  <si>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</si>
  <si>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</si>
  <si>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</si>
  <si>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</si>
  <si>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</si>
  <si>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</si>
  <si>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</si>
  <si>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</si>
  <si>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</si>
  <si>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</si>
  <si>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</si>
  <si>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</si>
  <si>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</si>
  <si>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</si>
  <si>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</si>
  <si>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</si>
  <si>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</si>
  <si>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</si>
  <si>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</si>
  <si>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</si>
  <si>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</si>
  <si>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</si>
  <si>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</si>
  <si>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</si>
  <si>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</si>
  <si>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</si>
  <si>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</si>
  <si>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</si>
  <si>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</si>
  <si>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</si>
  <si>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</si>
  <si>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</si>
  <si>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</si>
  <si>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</si>
  <si>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</si>
  <si>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</si>
  <si>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</si>
  <si>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</si>
  <si>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</si>
  <si>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</si>
  <si>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</si>
  <si>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</si>
  <si>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</si>
  <si>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</si>
  <si>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</si>
  <si>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</si>
  <si>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</si>
  <si>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</si>
  <si>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</si>
  <si>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</si>
  <si>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</si>
  <si>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</si>
  <si>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</si>
  <si>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</si>
  <si>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</si>
  <si>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</si>
  <si>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</si>
  <si>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</si>
  <si>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</si>
  <si>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</si>
  <si>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</si>
  <si>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</si>
  <si>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</si>
  <si>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</si>
  <si>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</si>
  <si>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</si>
  <si>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</si>
  <si>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</si>
  <si>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</si>
  <si>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</si>
  <si>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</si>
  <si>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</si>
  <si>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</si>
  <si>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</si>
  <si>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</si>
  <si>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</si>
  <si>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</si>
  <si>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</si>
  <si>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</si>
  <si>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</si>
  <si>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</si>
  <si>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</si>
  <si>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</si>
  <si>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</si>
  <si>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</si>
  <si>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</si>
  <si>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</si>
  <si>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</si>
  <si>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</si>
  <si>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</si>
  <si>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</si>
  <si>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</si>
  <si>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</si>
  <si>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</si>
  <si>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</si>
  <si>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</si>
  <si>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</si>
  <si>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</si>
  <si>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</si>
  <si>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</si>
  <si>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</si>
  <si>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</si>
  <si>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</si>
  <si>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</si>
  <si>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</si>
  <si>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</si>
  <si>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</si>
  <si>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</si>
  <si>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</si>
  <si>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</si>
  <si>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</si>
  <si>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</si>
  <si>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</si>
  <si>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</si>
  <si>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</si>
  <si>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</si>
  <si>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</si>
  <si>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</si>
  <si>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</si>
  <si>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</si>
  <si>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</si>
  <si>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</si>
  <si>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</si>
  <si>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</si>
  <si>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</si>
  <si>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</si>
  <si>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</si>
  <si>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</si>
  <si>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</si>
  <si>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</si>
  <si>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</si>
  <si>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</si>
  <si>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</si>
  <si>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</si>
  <si>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</si>
  <si>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</si>
  <si>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</si>
  <si>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</si>
  <si>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</si>
  <si>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</si>
  <si>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</si>
  <si>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</si>
  <si>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</si>
  <si>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</si>
  <si>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</si>
  <si>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</si>
  <si>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</si>
  <si>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</si>
  <si>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</si>
  <si>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</si>
  <si>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</si>
  <si>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</si>
  <si>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</si>
  <si>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</si>
  <si>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</si>
  <si>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</si>
  <si>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</si>
  <si>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</si>
  <si>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</si>
  <si>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</si>
  <si>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</si>
  <si>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</si>
  <si>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</si>
  <si>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</si>
  <si>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</si>
  <si>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</si>
  <si>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</si>
  <si>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</si>
  <si>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</si>
  <si>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</si>
  <si>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</si>
  <si>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</si>
  <si>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</si>
  <si>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</si>
  <si>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</si>
  <si>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</si>
  <si>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</si>
  <si>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</si>
  <si>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</si>
  <si>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</si>
  <si>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</si>
  <si>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</si>
  <si>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</si>
  <si>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</si>
  <si>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</si>
  <si>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</si>
  <si>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</si>
  <si>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</si>
  <si>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</si>
  <si>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</si>
  <si>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</si>
  <si>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</si>
  <si>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</si>
  <si>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</si>
  <si>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</si>
  <si>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</si>
  <si>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</si>
  <si>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</si>
  <si>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</si>
  <si>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</si>
  <si>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</si>
  <si>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</si>
  <si>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</si>
  <si>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</si>
  <si>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</si>
  <si>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</si>
  <si>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</si>
  <si>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</si>
  <si>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</si>
  <si>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</si>
  <si>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</si>
  <si>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</si>
  <si>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</si>
  <si>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</si>
  <si>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</si>
  <si>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</si>
  <si>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</si>
  <si>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</si>
  <si>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</si>
  <si>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</si>
  <si>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</si>
  <si>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</si>
  <si>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</si>
  <si>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</si>
  <si>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</si>
  <si>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</si>
  <si>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</si>
  <si>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</si>
  <si>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</si>
  <si>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</si>
  <si>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</si>
  <si>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</si>
  <si>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</si>
  <si>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</si>
  <si>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</si>
  <si>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</si>
  <si>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</si>
  <si>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</si>
  <si>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</si>
  <si>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</si>
  <si>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</si>
  <si>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</si>
  <si>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</si>
  <si>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</si>
  <si>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</si>
  <si>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</si>
  <si>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</si>
  <si>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</si>
  <si>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</si>
  <si>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</si>
  <si>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</si>
  <si>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</si>
  <si>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</si>
  <si>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</si>
  <si>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</si>
  <si>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</si>
  <si>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</si>
  <si>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</si>
  <si>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</si>
  <si>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</si>
  <si>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</si>
  <si>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</si>
  <si>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</si>
  <si>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</si>
  <si>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</si>
  <si>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</si>
  <si>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</si>
  <si>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</si>
  <si>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</si>
  <si>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</si>
  <si>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</si>
  <si>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</si>
  <si>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</si>
  <si>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</si>
  <si>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</si>
  <si>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</si>
  <si>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</si>
  <si>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</si>
  <si>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</si>
  <si>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</si>
  <si>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</si>
  <si>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</si>
  <si>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</si>
  <si>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</si>
  <si>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</si>
  <si>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</si>
  <si>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</si>
  <si>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</si>
  <si>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</si>
  <si>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</si>
  <si>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</si>
  <si>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</si>
  <si>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</si>
  <si>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</si>
  <si>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</si>
  <si>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</si>
  <si>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</si>
  <si>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</si>
  <si>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</si>
  <si>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</si>
  <si>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</si>
  <si>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</si>
  <si>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</si>
  <si>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</si>
  <si>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</si>
  <si>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</si>
  <si>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</si>
  <si>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</si>
  <si>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</si>
  <si>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</si>
  <si>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</si>
  <si>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</si>
  <si>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</si>
  <si>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</si>
  <si>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</si>
  <si>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</si>
  <si>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</si>
  <si>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</si>
  <si>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</si>
  <si>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</si>
  <si>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</si>
  <si>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</si>
  <si>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</si>
  <si>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</si>
  <si>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</si>
  <si>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</si>
  <si>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</si>
  <si>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</si>
  <si>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</si>
  <si>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</si>
  <si>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</si>
  <si>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</si>
  <si>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</si>
  <si>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</si>
  <si>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</si>
  <si>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</si>
  <si>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</si>
  <si>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</si>
  <si>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</si>
  <si>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</si>
  <si>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</si>
  <si>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</si>
  <si>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</si>
  <si>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</si>
  <si>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</si>
  <si>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</si>
  <si>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</si>
  <si>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</si>
  <si>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</si>
  <si>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</si>
  <si>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</si>
  <si>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</si>
  <si>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</si>
  <si>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</si>
  <si>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</si>
  <si>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</si>
  <si>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</si>
  <si>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</si>
  <si>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</si>
  <si>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</si>
  <si>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</si>
  <si>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</si>
  <si>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</si>
  <si>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</si>
  <si>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</si>
  <si>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</si>
  <si>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</si>
  <si>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</si>
  <si>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</si>
  <si>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</si>
  <si>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</si>
  <si>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</si>
  <si>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</si>
  <si>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</si>
  <si>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</si>
  <si>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</si>
  <si>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</si>
  <si>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</si>
  <si>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</si>
  <si>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</si>
  <si>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</si>
  <si>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</si>
  <si>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</si>
  <si>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</si>
  <si>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</si>
  <si>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</si>
  <si>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</si>
  <si>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</si>
  <si>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</si>
  <si>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</si>
  <si>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</si>
  <si>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</si>
  <si>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</si>
  <si>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</si>
  <si>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</si>
  <si>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</si>
  <si>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</si>
  <si>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</si>
  <si>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</si>
  <si>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</si>
  <si>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</si>
  <si>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</si>
  <si>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</si>
  <si>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</si>
  <si>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</si>
  <si>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</si>
  <si>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</si>
  <si>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</si>
  <si>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</si>
  <si>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</si>
  <si>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</si>
  <si>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</si>
  <si>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</si>
  <si>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</si>
  <si>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</si>
  <si>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</si>
  <si>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</si>
  <si>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</si>
  <si>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</si>
  <si>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</si>
  <si>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</si>
  <si>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</si>
  <si>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</si>
  <si>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</si>
  <si>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</si>
  <si>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</si>
  <si>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</si>
  <si>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</si>
  <si>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</si>
  <si>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</si>
  <si>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</si>
  <si>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</si>
  <si>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</si>
  <si>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</si>
  <si>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</si>
  <si>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</si>
  <si>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</si>
  <si>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</si>
  <si>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</si>
  <si>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</si>
  <si>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</si>
  <si>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</si>
  <si>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</si>
  <si>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</si>
  <si>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</si>
  <si>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</si>
  <si>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</si>
  <si>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</si>
  <si>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</si>
  <si>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</si>
  <si>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</si>
  <si>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</si>
  <si>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</si>
  <si>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</si>
  <si>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</si>
  <si>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</si>
  <si>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</si>
  <si>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</si>
  <si>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</si>
  <si>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</si>
  <si>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</si>
  <si>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</si>
  <si>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</si>
  <si>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</si>
  <si>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</si>
  <si>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</si>
  <si>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</si>
  <si>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</si>
  <si>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</si>
  <si>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</si>
  <si>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</si>
  <si>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</si>
  <si>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</si>
  <si>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</si>
  <si>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</si>
  <si>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</si>
  <si>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</si>
  <si>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</si>
  <si>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</si>
  <si>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</si>
  <si>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</si>
  <si>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</si>
  <si>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</si>
  <si>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</si>
  <si>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</si>
  <si>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</si>
  <si>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</si>
  <si>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</si>
  <si>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</si>
  <si>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</si>
  <si>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</si>
  <si>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</si>
  <si>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</si>
  <si>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</si>
  <si>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</si>
  <si>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</si>
  <si>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</si>
  <si>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</si>
  <si>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</si>
  <si>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</si>
  <si>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</si>
  <si>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</si>
  <si>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</si>
  <si>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</si>
  <si>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</si>
  <si>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</si>
  <si>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</si>
  <si>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</si>
  <si>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</si>
  <si>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</si>
  <si>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</si>
  <si>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</si>
  <si>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</si>
  <si>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</si>
  <si>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</si>
  <si>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</si>
  <si>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</si>
  <si>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</si>
  <si>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</si>
  <si>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</si>
  <si>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</si>
  <si>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</si>
  <si>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</si>
  <si>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</si>
  <si>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</si>
  <si>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</si>
  <si>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</si>
  <si>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</si>
  <si>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</si>
  <si>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</si>
  <si>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</si>
  <si>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</si>
  <si>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</si>
  <si>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</si>
  <si>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</si>
  <si>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</si>
  <si>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</si>
  <si>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</si>
  <si>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</si>
  <si>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</si>
  <si>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</si>
  <si>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</si>
  <si>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</si>
  <si>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</si>
  <si>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</si>
  <si>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</si>
  <si>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</si>
  <si>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</si>
  <si>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</si>
  <si>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</si>
  <si>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</si>
  <si>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</si>
  <si>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</si>
  <si>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</si>
  <si>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</si>
  <si>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</si>
  <si>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</si>
  <si>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</si>
  <si>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</si>
  <si>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</si>
  <si>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</si>
  <si>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</si>
  <si>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</si>
  <si>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</si>
  <si>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</si>
  <si>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</si>
  <si>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</si>
  <si>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</si>
  <si>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</si>
  <si>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</si>
  <si>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</si>
  <si>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</si>
  <si>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</si>
  <si>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</si>
  <si>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</si>
  <si>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</si>
  <si>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</si>
  <si>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</si>
  <si>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</si>
  <si>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</si>
  <si>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</si>
  <si>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</si>
  <si>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</si>
  <si>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</si>
  <si>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</si>
  <si>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</si>
  <si>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</si>
  <si>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</si>
  <si>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</si>
  <si>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</si>
  <si>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</si>
  <si>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</si>
  <si>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</si>
  <si>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</si>
  <si>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</si>
  <si>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</si>
  <si>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</si>
  <si>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</si>
  <si>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</si>
  <si>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</si>
  <si>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</si>
  <si>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</si>
  <si>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</si>
  <si>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</si>
  <si>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</si>
  <si>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</si>
  <si>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</si>
  <si>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</si>
  <si>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</si>
  <si>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</si>
  <si>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</si>
  <si>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</si>
  <si>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</si>
  <si>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</si>
  <si>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</si>
  <si>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</si>
  <si>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</si>
  <si>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</si>
  <si>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</si>
  <si>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</si>
  <si>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</si>
  <si>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</si>
  <si>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</si>
  <si>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</si>
  <si>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</si>
  <si>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</si>
  <si>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</si>
  <si>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</si>
  <si>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</si>
  <si>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</si>
  <si>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</si>
  <si>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</si>
  <si>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</si>
  <si>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</si>
  <si>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</si>
  <si>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</si>
  <si>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</si>
  <si>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</si>
  <si>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</si>
  <si>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</si>
  <si>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</si>
  <si>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</si>
  <si>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</si>
  <si>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</si>
  <si>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</si>
  <si>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</si>
  <si>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</si>
  <si>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</si>
  <si>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</si>
  <si>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</si>
  <si>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</si>
  <si>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</si>
  <si>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</si>
  <si>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</si>
  <si>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</si>
  <si>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</si>
  <si>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</si>
  <si>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</si>
  <si>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</si>
  <si>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</si>
  <si>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</si>
  <si>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</si>
  <si>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</si>
  <si>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</si>
  <si>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</si>
  <si>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</si>
  <si>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</si>
  <si>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</si>
  <si>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</si>
  <si>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</si>
  <si>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</si>
  <si>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</si>
  <si>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</si>
  <si>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</si>
  <si>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</si>
  <si>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</si>
  <si>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</si>
  <si>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</si>
  <si>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</si>
  <si>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</si>
  <si>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</si>
  <si>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</si>
  <si>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</si>
  <si>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</si>
  <si>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</si>
  <si>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</si>
  <si>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</si>
  <si>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</si>
  <si>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</si>
  <si>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</si>
  <si>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</si>
  <si>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</si>
  <si>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</si>
  <si>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</si>
  <si>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</si>
  <si>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</si>
  <si>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</si>
  <si>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</si>
  <si>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</si>
  <si>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</si>
  <si>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</si>
  <si>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</si>
  <si>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</si>
  <si>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</si>
  <si>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</si>
  <si>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</si>
  <si>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</si>
  <si>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</si>
  <si>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</si>
  <si>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</si>
  <si>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</si>
  <si>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</si>
  <si>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</si>
  <si>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</si>
  <si>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</si>
  <si>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</si>
  <si>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</si>
  <si>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</si>
  <si>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</si>
  <si>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</si>
  <si>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</si>
  <si>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</si>
  <si>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</si>
  <si>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</si>
  <si>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</si>
  <si>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</si>
  <si>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</si>
  <si>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</si>
  <si>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</si>
  <si>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</si>
  <si>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</si>
  <si>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</si>
  <si>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</si>
  <si>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</si>
  <si>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</si>
  <si>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</si>
  <si>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</si>
  <si>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</si>
  <si>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</si>
  <si>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</si>
  <si>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</si>
  <si>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</si>
  <si>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</si>
  <si>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</si>
  <si>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</si>
  <si>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</si>
  <si>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</si>
  <si>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</si>
  <si>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</si>
  <si>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</si>
  <si>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</si>
  <si>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</si>
  <si>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</si>
  <si>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</si>
  <si>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</si>
  <si>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</si>
  <si>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</si>
  <si>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</si>
  <si>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</si>
  <si>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</si>
  <si>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</si>
  <si>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</si>
  <si>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</si>
  <si>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</si>
  <si>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</si>
  <si>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</si>
  <si>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</si>
  <si>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</si>
  <si>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</si>
  <si>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</si>
  <si>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</si>
  <si>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</si>
  <si>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</si>
  <si>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</si>
  <si>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</si>
  <si>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</si>
  <si>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</si>
  <si>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</si>
  <si>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</si>
  <si>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</si>
  <si>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</si>
  <si>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</si>
  <si>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</si>
  <si>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</si>
  <si>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</si>
  <si>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</si>
  <si>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</si>
  <si>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</si>
  <si>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</si>
  <si>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</si>
  <si>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</si>
  <si>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</si>
  <si>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</si>
  <si>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</si>
  <si>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</si>
  <si>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</si>
  <si>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</si>
  <si>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</si>
  <si>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</si>
  <si>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</si>
  <si>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</si>
  <si>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</si>
  <si>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</si>
  <si>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</si>
  <si>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</si>
  <si>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</si>
  <si>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</si>
  <si>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</si>
  <si>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</si>
  <si>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</si>
  <si>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</si>
  <si>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</si>
  <si>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</si>
  <si>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</si>
  <si>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</si>
  <si>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</si>
  <si>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</si>
  <si>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</si>
  <si>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</si>
  <si>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</si>
  <si>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</si>
  <si>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</si>
  <si>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</si>
  <si>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</si>
  <si>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</si>
  <si>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</si>
  <si>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</si>
  <si>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</si>
  <si>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</si>
  <si>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</si>
  <si>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</si>
  <si>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</si>
  <si>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</si>
  <si>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</si>
  <si>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</si>
  <si>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</si>
  <si>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</si>
  <si>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</si>
  <si>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</si>
  <si>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</si>
  <si>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</si>
  <si>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</si>
  <si>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</si>
  <si>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</si>
  <si>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</si>
  <si>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</si>
  <si>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</si>
  <si>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</si>
  <si>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</si>
  <si>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</si>
  <si>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</si>
  <si>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</si>
  <si>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</si>
  <si>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</si>
  <si>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</si>
  <si>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</si>
  <si>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</si>
  <si>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</si>
  <si>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</si>
  <si>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</si>
  <si>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</si>
  <si>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</si>
  <si>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</si>
  <si>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</si>
  <si>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</si>
  <si>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</si>
  <si>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</si>
  <si>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</si>
  <si>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</si>
  <si>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</si>
  <si>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</si>
  <si>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</si>
  <si>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</si>
  <si>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</si>
  <si>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</si>
  <si>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</si>
  <si>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</si>
  <si>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</si>
  <si>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</si>
  <si>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</si>
  <si>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</si>
  <si>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</si>
  <si>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</si>
  <si>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</si>
  <si>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</si>
  <si>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</si>
  <si>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</si>
  <si>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</si>
  <si>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</si>
  <si>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</si>
  <si>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</si>
  <si>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</si>
  <si>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</si>
  <si>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</si>
  <si>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</si>
  <si>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</si>
  <si>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</si>
  <si>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</si>
  <si>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</si>
  <si>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</si>
  <si>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</si>
  <si>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</si>
  <si>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</si>
  <si>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</si>
  <si>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</si>
  <si>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</si>
  <si>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</si>
  <si>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</si>
  <si>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</si>
  <si>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</si>
  <si>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</si>
  <si>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</si>
  <si>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</si>
  <si>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</si>
  <si>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</si>
  <si>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</si>
  <si>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</si>
  <si>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</si>
  <si>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</si>
  <si>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</si>
  <si>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</si>
  <si>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</si>
  <si>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</si>
  <si>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</si>
  <si>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</si>
  <si>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</si>
  <si>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</si>
  <si>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</si>
  <si>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</si>
  <si>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</si>
  <si>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</si>
  <si>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</si>
  <si>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</si>
  <si>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</si>
  <si>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</si>
  <si>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</si>
  <si>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</si>
  <si>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</si>
  <si>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</si>
  <si>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</si>
  <si>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</si>
  <si>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</si>
  <si>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</si>
  <si>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</si>
  <si>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</si>
  <si>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</si>
  <si>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</si>
  <si>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</si>
  <si>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</si>
  <si>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</si>
  <si>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</si>
  <si>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</si>
  <si>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</si>
  <si>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</si>
  <si>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</si>
  <si>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</si>
  <si>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</si>
  <si>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</si>
  <si>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</si>
  <si>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</si>
  <si>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</si>
  <si>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</si>
  <si>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</si>
  <si>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</si>
  <si>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</si>
  <si>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</si>
  <si>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</si>
  <si>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</si>
  <si>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</si>
  <si>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</si>
  <si>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</si>
  <si>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</si>
  <si>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</si>
  <si>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</si>
  <si>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</si>
  <si>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</si>
  <si>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</si>
  <si>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</si>
  <si>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</si>
  <si>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</si>
  <si>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</si>
  <si>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</si>
  <si>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</si>
  <si>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</si>
  <si>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</si>
  <si>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</si>
  <si>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</si>
  <si>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</si>
  <si>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</si>
  <si>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</si>
  <si>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</si>
  <si>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</si>
  <si>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</si>
  <si>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</si>
  <si>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</si>
  <si>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</si>
  <si>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</si>
  <si>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</si>
  <si>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</si>
  <si>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</si>
  <si>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</si>
  <si>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</si>
  <si>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</si>
  <si>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</si>
  <si>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</si>
  <si>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</si>
  <si>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</si>
  <si>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</si>
  <si>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</si>
  <si>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</si>
  <si>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</si>
  <si>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</si>
  <si>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</si>
  <si>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</si>
  <si>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</si>
  <si>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</si>
  <si>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</si>
  <si>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</si>
  <si>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</si>
  <si>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</si>
  <si>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</si>
  <si>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</si>
  <si>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</si>
  <si>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</si>
  <si>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</si>
  <si>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</si>
  <si>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</si>
  <si>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</si>
  <si>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</si>
  <si>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</si>
  <si>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</si>
  <si>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</si>
  <si>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</si>
  <si>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</si>
  <si>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</si>
  <si>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</si>
  <si>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</si>
  <si>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</si>
  <si>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</si>
  <si>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</si>
  <si>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</si>
  <si>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</si>
  <si>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</si>
  <si>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</si>
  <si>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</si>
  <si>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</si>
  <si>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</si>
  <si>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</si>
  <si>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</si>
  <si>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</si>
  <si>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</si>
  <si>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</si>
  <si>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</si>
  <si>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</si>
  <si>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</si>
  <si>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</si>
  <si>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</si>
  <si>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</si>
  <si>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</si>
  <si>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</si>
  <si>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</si>
  <si>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</si>
  <si>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</si>
  <si>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</si>
  <si>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</si>
  <si>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</si>
  <si>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</si>
  <si>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</si>
  <si>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</si>
  <si>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</si>
  <si>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</si>
  <si>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</si>
  <si>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</si>
  <si>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</si>
  <si>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</si>
  <si>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</si>
  <si>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</si>
  <si>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</si>
  <si>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</si>
  <si>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</si>
  <si>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</si>
  <si>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</si>
  <si>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</si>
  <si>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</si>
  <si>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</si>
  <si>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</si>
  <si>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</si>
  <si>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</si>
  <si>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</si>
  <si>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</si>
  <si>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</si>
  <si>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</si>
  <si>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</si>
  <si>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</si>
  <si>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</si>
  <si>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</si>
  <si>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</si>
  <si>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</si>
  <si>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</si>
  <si>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</si>
  <si>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</si>
  <si>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</si>
  <si>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</si>
  <si>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</si>
  <si>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</si>
  <si>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</si>
  <si>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</si>
  <si>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</si>
  <si>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</si>
  <si>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</si>
  <si>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</si>
  <si>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</si>
  <si>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</si>
  <si>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</si>
  <si>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</si>
  <si>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</si>
  <si>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</si>
  <si>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</si>
  <si>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</si>
  <si>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</si>
  <si>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</si>
  <si>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</si>
  <si>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</si>
  <si>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</si>
  <si>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</si>
  <si>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</si>
  <si>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</si>
  <si>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</si>
  <si>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</si>
  <si>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</si>
  <si>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</si>
  <si>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</si>
  <si>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</si>
  <si>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</si>
  <si>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</si>
  <si>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</si>
  <si>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</si>
  <si>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</si>
  <si>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</si>
  <si>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</si>
  <si>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</si>
  <si>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</si>
  <si>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</si>
  <si>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</si>
  <si>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</si>
  <si>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</si>
  <si>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</si>
  <si>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</si>
  <si>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</si>
  <si>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</si>
  <si>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</si>
  <si>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</si>
  <si>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</si>
  <si>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</si>
  <si>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</si>
  <si>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</si>
  <si>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</si>
  <si>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</si>
  <si>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</si>
  <si>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</si>
  <si>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</si>
  <si>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</si>
  <si>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</si>
  <si>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</si>
  <si>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</si>
  <si>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</si>
  <si>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</si>
  <si>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</si>
  <si>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</si>
  <si>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</si>
  <si>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</si>
  <si>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</si>
  <si>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</si>
  <si>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</si>
  <si>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</si>
  <si>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</si>
  <si>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</si>
  <si>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</si>
  <si>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</si>
  <si>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</si>
  <si>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</si>
  <si>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</si>
  <si>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</si>
  <si>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</si>
  <si>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</si>
  <si>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</si>
  <si>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</si>
  <si>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</si>
  <si>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</si>
  <si>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</si>
  <si>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</si>
  <si>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</si>
  <si>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</si>
  <si>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</si>
  <si>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</si>
  <si>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</si>
  <si>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</si>
  <si>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</si>
  <si>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</si>
  <si>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</si>
  <si>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</si>
  <si>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</si>
  <si>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</si>
  <si>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</si>
  <si>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</si>
  <si>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</si>
  <si>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</si>
  <si>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</si>
  <si>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</si>
  <si>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</si>
  <si>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</si>
  <si>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</si>
  <si>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</si>
  <si>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</si>
  <si>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</si>
  <si>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</si>
  <si>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</si>
  <si>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</si>
  <si>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</si>
  <si>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</si>
  <si>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</si>
  <si>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</si>
  <si>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</si>
  <si>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</si>
  <si>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</si>
  <si>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</si>
  <si>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</si>
  <si>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</si>
  <si>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</si>
  <si>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</si>
  <si>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</si>
  <si>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</si>
  <si>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</si>
  <si>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</si>
  <si>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</si>
  <si>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</si>
  <si>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</si>
  <si>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</si>
  <si>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</si>
  <si>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</si>
  <si>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</si>
  <si>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</si>
  <si>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</si>
  <si>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</si>
  <si>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</si>
  <si>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</si>
  <si>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</si>
  <si>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</si>
  <si>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</si>
  <si>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</si>
  <si>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</si>
  <si>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</si>
  <si>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</si>
  <si>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</si>
  <si>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</si>
  <si>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</si>
  <si>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</si>
  <si>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</si>
  <si>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</si>
  <si>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</si>
  <si>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</si>
  <si>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</si>
  <si>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</si>
  <si>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</si>
  <si>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</si>
  <si>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</si>
  <si>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</si>
  <si>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</si>
  <si>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</si>
  <si>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</si>
  <si>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</si>
  <si>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</si>
  <si>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</si>
  <si>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</si>
  <si>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</si>
  <si>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</si>
  <si>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</si>
  <si>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</si>
  <si>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</si>
  <si>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</si>
  <si>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</si>
  <si>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</si>
  <si>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</si>
  <si>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</si>
  <si>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</si>
  <si>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</si>
  <si>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</si>
  <si>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</si>
  <si>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</si>
  <si>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</si>
  <si>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</si>
  <si>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</si>
  <si>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</si>
  <si>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</si>
  <si>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</si>
  <si>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</si>
  <si>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</si>
  <si>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</si>
  <si>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</si>
  <si>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</si>
  <si>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</si>
  <si>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</si>
  <si>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</si>
  <si>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</si>
  <si>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</si>
  <si>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</si>
  <si>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</si>
  <si>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</si>
  <si>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</si>
  <si>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</si>
  <si>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</si>
  <si>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</si>
  <si>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</si>
  <si>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</si>
  <si>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</si>
  <si>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</si>
  <si>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</si>
  <si>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</si>
  <si>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</si>
  <si>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</si>
  <si>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</si>
  <si>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</si>
  <si>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</si>
  <si>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</si>
  <si>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</si>
  <si>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</si>
  <si>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</si>
  <si>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</si>
  <si>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</si>
  <si>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</si>
  <si>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</si>
  <si>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</si>
  <si>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</si>
  <si>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</si>
  <si>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</si>
  <si>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</si>
  <si>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</si>
  <si>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</si>
  <si>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</si>
  <si>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</si>
  <si>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</si>
  <si>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</si>
  <si>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</si>
  <si>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</si>
  <si>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</si>
  <si>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</si>
  <si>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</si>
  <si>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</si>
  <si>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</si>
  <si>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</si>
  <si>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</si>
  <si>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</si>
  <si>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</si>
  <si>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</si>
  <si>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</si>
  <si>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</si>
  <si>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</si>
  <si>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</si>
  <si>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</si>
  <si>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</si>
  <si>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</si>
  <si>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</si>
  <si>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</si>
  <si>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</si>
  <si>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</si>
  <si>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</si>
  <si>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</si>
  <si>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</si>
  <si>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</si>
  <si>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</si>
  <si>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</si>
  <si>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</si>
  <si>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</si>
  <si>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</si>
  <si>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</si>
  <si>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</si>
  <si>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</si>
  <si>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</si>
  <si>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</si>
  <si>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</si>
  <si>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</si>
  <si>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</si>
  <si>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</si>
  <si>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</si>
  <si>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</si>
  <si>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</si>
  <si>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</si>
  <si>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</si>
  <si>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</si>
  <si>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</si>
  <si>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</si>
  <si>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</si>
  <si>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</si>
  <si>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</si>
  <si>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</si>
  <si>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</si>
  <si>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</si>
  <si>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</si>
  <si>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</si>
  <si>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</si>
  <si>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</si>
  <si>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</si>
  <si>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</si>
  <si>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</si>
  <si>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</si>
  <si>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</si>
  <si>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</si>
  <si>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</si>
  <si>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</si>
  <si>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</si>
  <si>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</si>
  <si>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</si>
  <si>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</si>
  <si>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</si>
  <si>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</si>
  <si>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</si>
  <si>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</si>
  <si>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</si>
  <si>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</si>
  <si>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</si>
  <si>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</si>
  <si>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</si>
  <si>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</si>
  <si>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</si>
  <si>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</si>
  <si>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</si>
  <si>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</si>
  <si>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</si>
  <si>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</si>
  <si>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  Only enter contracts that were paid in the functions listed on the indirect cost calculation, page 30.</t>
    </r>
  </si>
  <si>
    <t>X</t>
  </si>
  <si>
    <t>FICK EGGEMEYER AND WILLIAMSON CPAS PC</t>
  </si>
  <si>
    <t>JEFFERSON</t>
  </si>
  <si>
    <t>KEITH SLUSSER, CPA</t>
  </si>
  <si>
    <t>804 WEST KNOB</t>
  </si>
  <si>
    <t>WALTONVILLE</t>
  </si>
  <si>
    <t>aestes@wcusd1.org</t>
  </si>
  <si>
    <t>205 S MAIN</t>
  </si>
  <si>
    <t>COLUMBIA</t>
  </si>
  <si>
    <t>IL</t>
  </si>
  <si>
    <t>618-281-4999</t>
  </si>
  <si>
    <t>618-281-9533</t>
  </si>
  <si>
    <t>KEITH@AFEWCPAS.COM</t>
  </si>
  <si>
    <t>MR. ALAN ESTES</t>
  </si>
  <si>
    <t>618-279-7211</t>
  </si>
  <si>
    <t>618-279-3291</t>
  </si>
  <si>
    <t>x</t>
  </si>
  <si>
    <t>PEOPLES NATIONAL BANK - LOC</t>
  </si>
  <si>
    <t>PEOPLES NATIONAL BANK - VAN LOAN</t>
  </si>
  <si>
    <t>WORKING CAPITAL - LOC</t>
  </si>
  <si>
    <t>AUTO LOAN FOR VAN</t>
  </si>
  <si>
    <t>Revenue 9-14 - Line 107 - Miscellaneous donations and income</t>
  </si>
  <si>
    <t>Expenditures 15-22 - Line 73 - Miscellaneous supplies</t>
  </si>
  <si>
    <t>Expenditures 15-22 - Line 146 - Line of credit payments</t>
  </si>
  <si>
    <t>SEHRMAN BUS</t>
  </si>
  <si>
    <t>PRAIRIE STATE</t>
  </si>
  <si>
    <t>Page 7 &amp; 8 Transfers are between funds</t>
  </si>
  <si>
    <t>Expenditures 15-22 - Line 208 - Payments on loan for bus</t>
  </si>
  <si>
    <t>Waltonville CUSD 1</t>
  </si>
  <si>
    <t>40-2550-300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</si>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</sst>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u/>
      <sz val="11"/>
      <color theme="10"/>
      <name val="Calibri"/>
      <family val="2"/>
      <scheme val="minor"/>
    </font>
    <font>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sz val="11"/>
      <color theme="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22"/>
        <bgColor indexed="6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right/>
      <top/>
      <bottom style="thin">
        <color theme="0" tint="-0.49998474074526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0" fillId="0" borderId="0" applyNumberFormat="0" applyFill="0" applyBorder="0" applyAlignment="0" applyProtection="0"/>
    <xf numFmtId="0" fontId="1" fillId="0" borderId="0"/>
    <xf numFmtId="0" fontId="81" fillId="0" borderId="0"/>
    <xf numFmtId="0" fontId="81" fillId="0" borderId="0"/>
    <xf numFmtId="0" fontId="81" fillId="0" borderId="0"/>
    <xf numFmtId="0" fontId="81"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496">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7" applyFont="1" applyBorder="1" applyAlignment="1" applyProtection="1">
      <alignment vertical="center"/>
    </xf>
    <xf numFmtId="0" fontId="7" fillId="0" borderId="0" xfId="17" applyNumberFormat="1" applyFont="1" applyBorder="1" applyAlignment="1" applyProtection="1">
      <alignment horizontal="left" vertical="center"/>
    </xf>
    <xf numFmtId="0" fontId="7" fillId="0" borderId="0" xfId="17" applyNumberFormat="1" applyFont="1" applyBorder="1" applyAlignment="1" applyProtection="1">
      <alignment vertical="center"/>
    </xf>
    <xf numFmtId="0" fontId="2"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5" fillId="0" borderId="0" xfId="17" applyNumberFormat="1" applyFont="1" applyBorder="1" applyAlignment="1" applyProtection="1">
      <alignment horizontal="left" vertical="center"/>
    </xf>
    <xf numFmtId="0" fontId="2" fillId="0" borderId="0" xfId="17"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7" applyNumberFormat="1" applyFont="1" applyBorder="1" applyAlignment="1" applyProtection="1">
      <alignment horizontal="centerContinuous" vertical="center"/>
    </xf>
    <xf numFmtId="0" fontId="15" fillId="0" borderId="0" xfId="0" applyFont="1" applyFill="1" applyProtection="1"/>
    <xf numFmtId="0" fontId="5" fillId="0" borderId="0" xfId="17" applyFont="1" applyBorder="1" applyAlignment="1" applyProtection="1">
      <alignment horizontal="left" vertical="center"/>
    </xf>
    <xf numFmtId="0" fontId="23" fillId="0" borderId="0" xfId="17" applyFont="1" applyBorder="1" applyAlignment="1" applyProtection="1">
      <alignment vertical="center"/>
    </xf>
    <xf numFmtId="0" fontId="4" fillId="0" borderId="0" xfId="17" applyFont="1" applyBorder="1" applyAlignment="1" applyProtection="1">
      <alignment horizontal="center" vertical="center"/>
    </xf>
    <xf numFmtId="0" fontId="4" fillId="0" borderId="0"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2" fillId="0" borderId="0" xfId="17" applyFont="1" applyBorder="1" applyAlignment="1" applyProtection="1">
      <alignment vertical="center"/>
    </xf>
    <xf numFmtId="0" fontId="3" fillId="0" borderId="0" xfId="17" applyFont="1" applyBorder="1" applyAlignment="1" applyProtection="1">
      <alignment horizontal="left" vertical="center"/>
    </xf>
    <xf numFmtId="0" fontId="5" fillId="0" borderId="0" xfId="17" quotePrefix="1" applyNumberFormat="1" applyFont="1" applyBorder="1" applyAlignment="1" applyProtection="1">
      <alignment horizontal="left" vertical="center"/>
    </xf>
    <xf numFmtId="0" fontId="2" fillId="0" borderId="3" xfId="17" applyFont="1" applyBorder="1" applyAlignment="1" applyProtection="1">
      <alignment vertical="center"/>
    </xf>
    <xf numFmtId="0" fontId="5" fillId="0" borderId="4" xfId="17" applyFont="1" applyBorder="1" applyAlignment="1" applyProtection="1">
      <alignment vertical="center"/>
    </xf>
    <xf numFmtId="0" fontId="5" fillId="0" borderId="5" xfId="17" applyFont="1" applyBorder="1" applyAlignment="1" applyProtection="1">
      <alignment vertical="center"/>
    </xf>
    <xf numFmtId="0" fontId="2" fillId="0" borderId="6" xfId="17" applyFont="1" applyBorder="1" applyAlignment="1" applyProtection="1">
      <alignment vertical="center"/>
    </xf>
    <xf numFmtId="0" fontId="5" fillId="0" borderId="7" xfId="17"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7" applyNumberFormat="1" applyFont="1" applyBorder="1" applyAlignment="1" applyProtection="1">
      <alignment vertical="center"/>
    </xf>
    <xf numFmtId="0" fontId="5" fillId="0" borderId="4" xfId="17" applyNumberFormat="1" applyFont="1" applyBorder="1" applyAlignment="1" applyProtection="1">
      <alignment vertical="center"/>
    </xf>
    <xf numFmtId="0" fontId="5" fillId="0" borderId="8"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5" fillId="0" borderId="6" xfId="17" applyNumberFormat="1" applyFont="1" applyBorder="1" applyAlignment="1" applyProtection="1">
      <alignment vertical="center"/>
    </xf>
    <xf numFmtId="0" fontId="5" fillId="0" borderId="7" xfId="17" applyNumberFormat="1" applyFont="1" applyBorder="1" applyAlignment="1" applyProtection="1">
      <alignment vertical="center"/>
    </xf>
    <xf numFmtId="0" fontId="2" fillId="0" borderId="5" xfId="17" applyNumberFormat="1" applyFont="1" applyBorder="1" applyAlignment="1" applyProtection="1">
      <alignment horizontal="left" vertical="center"/>
    </xf>
    <xf numFmtId="0" fontId="5" fillId="0" borderId="5" xfId="17" applyNumberFormat="1" applyFont="1" applyBorder="1" applyAlignment="1" applyProtection="1">
      <alignment vertical="center"/>
    </xf>
    <xf numFmtId="0" fontId="5" fillId="0" borderId="4" xfId="17"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7" applyNumberFormat="1" applyFont="1" applyFill="1" applyBorder="1" applyAlignment="1" applyProtection="1">
      <alignment vertical="center"/>
    </xf>
    <xf numFmtId="0" fontId="2" fillId="0" borderId="3" xfId="17" quotePrefix="1" applyNumberFormat="1" applyFont="1" applyBorder="1" applyAlignment="1" applyProtection="1">
      <alignment horizontal="left" vertical="center"/>
    </xf>
    <xf numFmtId="0" fontId="5" fillId="0" borderId="6" xfId="17"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7" applyFont="1" applyBorder="1" applyAlignment="1" applyProtection="1">
      <alignment vertical="center"/>
    </xf>
    <xf numFmtId="0" fontId="2" fillId="0" borderId="4" xfId="0" applyNumberFormat="1" applyFont="1" applyBorder="1" applyAlignment="1">
      <alignment horizontal="left" vertical="center"/>
    </xf>
    <xf numFmtId="0" fontId="2" fillId="0" borderId="7" xfId="17" applyNumberFormat="1" applyFont="1" applyBorder="1" applyAlignment="1" applyProtection="1">
      <alignment vertical="center"/>
    </xf>
    <xf numFmtId="0" fontId="2" fillId="0" borderId="5" xfId="17" applyNumberFormat="1" applyFont="1" applyBorder="1" applyAlignment="1" applyProtection="1">
      <alignment vertical="center"/>
    </xf>
    <xf numFmtId="0" fontId="2" fillId="0" borderId="4" xfId="17" applyNumberFormat="1" applyFont="1" applyBorder="1" applyAlignment="1" applyProtection="1">
      <alignment horizontal="left" vertical="center"/>
    </xf>
    <xf numFmtId="0" fontId="2" fillId="0" borderId="4" xfId="17" applyFont="1" applyBorder="1" applyAlignment="1" applyProtection="1">
      <alignment vertical="center"/>
    </xf>
    <xf numFmtId="0" fontId="5" fillId="0" borderId="0" xfId="17"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7" applyFont="1" applyBorder="1" applyAlignment="1" applyProtection="1">
      <alignment horizontal="left" vertical="center"/>
    </xf>
    <xf numFmtId="0" fontId="2" fillId="0" borderId="4" xfId="17" applyFont="1" applyBorder="1" applyAlignment="1" applyProtection="1">
      <alignment horizontal="left" vertical="center"/>
    </xf>
    <xf numFmtId="0" fontId="5" fillId="0" borderId="5" xfId="17" applyFont="1" applyBorder="1" applyAlignment="1" applyProtection="1">
      <alignment horizontal="left" vertical="center"/>
    </xf>
    <xf numFmtId="0" fontId="4"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2" fillId="0" borderId="3" xfId="17" applyNumberFormat="1" applyFont="1" applyBorder="1" applyAlignment="1" applyProtection="1">
      <alignment horizontal="left" vertical="center"/>
    </xf>
    <xf numFmtId="0" fontId="2" fillId="0" borderId="3" xfId="17"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7" applyNumberFormat="1" applyFont="1" applyBorder="1" applyAlignment="1" applyProtection="1">
      <alignment vertical="center"/>
    </xf>
    <xf numFmtId="0" fontId="2" fillId="0" borderId="6" xfId="17" applyNumberFormat="1" applyFont="1" applyBorder="1" applyAlignment="1" applyProtection="1">
      <alignment horizontal="left" vertical="center"/>
    </xf>
    <xf numFmtId="0" fontId="2" fillId="0" borderId="4" xfId="17"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7" applyNumberFormat="1" applyFont="1" applyBorder="1" applyAlignment="1" applyProtection="1">
      <alignment horizontal="left" vertical="center" indent="1"/>
    </xf>
    <xf numFmtId="0" fontId="5" fillId="0" borderId="9" xfId="17" applyNumberFormat="1" applyFont="1" applyBorder="1" applyAlignment="1" applyProtection="1">
      <alignment vertical="center"/>
    </xf>
    <xf numFmtId="0" fontId="2" fillId="0" borderId="8" xfId="17" applyNumberFormat="1" applyFont="1" applyBorder="1" applyAlignment="1" applyProtection="1">
      <alignment vertical="top"/>
    </xf>
    <xf numFmtId="0" fontId="2" fillId="0" borderId="8" xfId="17" quotePrefix="1" applyNumberFormat="1" applyFont="1" applyBorder="1" applyAlignment="1" applyProtection="1">
      <alignment horizontal="left" vertical="center"/>
    </xf>
    <xf numFmtId="0" fontId="5" fillId="0" borderId="10" xfId="17"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7" applyNumberFormat="1" applyFont="1" applyBorder="1" applyAlignment="1" applyProtection="1">
      <alignment horizontal="center" vertical="center"/>
    </xf>
    <xf numFmtId="0" fontId="7" fillId="0" borderId="0" xfId="17" applyNumberFormat="1" applyFont="1" applyBorder="1" applyAlignment="1" applyProtection="1">
      <alignment horizontal="left" vertical="center" indent="2"/>
    </xf>
    <xf numFmtId="0" fontId="12" fillId="0" borderId="2" xfId="17" applyFont="1" applyBorder="1" applyAlignment="1" applyProtection="1">
      <alignment horizontal="center" vertical="center"/>
      <protection locked="0"/>
    </xf>
    <xf numFmtId="0" fontId="12" fillId="0" borderId="2" xfId="17" applyNumberFormat="1" applyFont="1" applyBorder="1" applyAlignment="1" applyProtection="1">
      <alignment horizontal="center" vertical="center"/>
      <protection locked="0"/>
    </xf>
    <xf numFmtId="0" fontId="22" fillId="0" borderId="0" xfId="17" applyFont="1" applyBorder="1" applyAlignment="1" applyProtection="1">
      <alignment horizontal="left" vertical="center"/>
    </xf>
    <xf numFmtId="0" fontId="4" fillId="0" borderId="2" xfId="17"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7"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7" applyFont="1" applyBorder="1" applyAlignment="1" applyProtection="1">
      <alignment horizontal="left" vertical="center" indent="1"/>
    </xf>
    <xf numFmtId="0" fontId="14" fillId="0" borderId="0" xfId="17" applyNumberFormat="1" applyFont="1" applyBorder="1" applyAlignment="1" applyProtection="1">
      <alignment horizontal="left" vertical="center" indent="1"/>
    </xf>
    <xf numFmtId="0" fontId="5" fillId="0" borderId="9" xfId="17"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7" applyFont="1" applyFill="1" applyBorder="1" applyAlignment="1" applyProtection="1">
      <alignment vertical="center"/>
    </xf>
    <xf numFmtId="0" fontId="5" fillId="0" borderId="6" xfId="17" applyFont="1" applyBorder="1" applyAlignment="1" applyProtection="1">
      <alignment vertical="center"/>
    </xf>
    <xf numFmtId="0" fontId="7" fillId="0" borderId="8" xfId="17" applyNumberFormat="1" applyFont="1" applyBorder="1" applyAlignment="1" applyProtection="1">
      <alignment vertical="center"/>
    </xf>
    <xf numFmtId="0" fontId="2" fillId="0" borderId="0" xfId="17"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7" applyFont="1" applyFill="1" applyBorder="1" applyAlignment="1" applyProtection="1">
      <alignment vertical="center"/>
    </xf>
    <xf numFmtId="0" fontId="5" fillId="0" borderId="4" xfId="17" applyFont="1" applyFill="1" applyBorder="1" applyAlignment="1" applyProtection="1">
      <alignment vertical="center"/>
    </xf>
    <xf numFmtId="0" fontId="5" fillId="0" borderId="5" xfId="17"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7"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2" fillId="0" borderId="0" xfId="0" applyFont="1" applyAlignment="1">
      <alignment horizontal="left" wrapText="1" indent="4"/>
    </xf>
    <xf numFmtId="0" fontId="11" fillId="0" borderId="2" xfId="17" applyNumberFormat="1" applyFont="1" applyBorder="1" applyAlignment="1" applyProtection="1">
      <alignment horizontal="center" vertical="center"/>
      <protection locked="0"/>
    </xf>
    <xf numFmtId="0" fontId="11" fillId="0" borderId="2" xfId="17"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7" applyNumberFormat="1" applyFont="1" applyFill="1" applyBorder="1" applyAlignment="1" applyProtection="1">
      <alignment horizontal="left" vertical="center" indent="1"/>
    </xf>
    <xf numFmtId="0" fontId="4" fillId="0" borderId="6" xfId="17" applyNumberFormat="1" applyFont="1" applyFill="1" applyBorder="1" applyAlignment="1" applyProtection="1">
      <alignment horizontal="left" vertical="center" indent="1"/>
    </xf>
    <xf numFmtId="0" fontId="7" fillId="0" borderId="6" xfId="17" applyNumberFormat="1" applyFont="1" applyBorder="1" applyAlignment="1" applyProtection="1">
      <alignment vertical="center"/>
    </xf>
    <xf numFmtId="0" fontId="5" fillId="0" borderId="9" xfId="17" applyNumberFormat="1" applyFont="1" applyBorder="1" applyAlignment="1" applyProtection="1">
      <alignment horizontal="right" vertical="center"/>
    </xf>
    <xf numFmtId="0" fontId="2" fillId="0" borderId="9" xfId="17" applyFont="1" applyBorder="1" applyAlignment="1" applyProtection="1">
      <alignment vertical="center"/>
    </xf>
    <xf numFmtId="0" fontId="5" fillId="0" borderId="8" xfId="17" applyFont="1" applyBorder="1" applyAlignment="1" applyProtection="1">
      <alignment vertical="center"/>
    </xf>
    <xf numFmtId="0" fontId="5" fillId="0" borderId="10" xfId="17" applyFont="1" applyBorder="1" applyAlignment="1" applyProtection="1">
      <alignment vertical="center"/>
    </xf>
    <xf numFmtId="1" fontId="1" fillId="0" borderId="0" xfId="0" applyNumberFormat="1" applyFont="1" applyAlignment="1">
      <alignment horizontal="center" vertical="center"/>
    </xf>
    <xf numFmtId="0" fontId="2" fillId="0" borderId="111" xfId="17" applyFont="1" applyBorder="1" applyAlignment="1" applyProtection="1">
      <alignment vertical="center"/>
    </xf>
    <xf numFmtId="0" fontId="2" fillId="0" borderId="3" xfId="17" applyFont="1" applyBorder="1" applyAlignment="1" applyProtection="1">
      <alignment horizontal="left" vertical="center"/>
    </xf>
    <xf numFmtId="0" fontId="83" fillId="0" borderId="12" xfId="0" applyFont="1" applyFill="1" applyBorder="1" applyAlignment="1">
      <alignment horizontal="left" vertical="center"/>
    </xf>
    <xf numFmtId="0" fontId="84" fillId="0" borderId="0" xfId="0" applyFont="1" applyBorder="1"/>
    <xf numFmtId="0" fontId="84" fillId="0" borderId="12" xfId="0" applyFont="1" applyBorder="1" applyAlignment="1">
      <alignment horizontal="centerContinuous" vertical="center"/>
    </xf>
    <xf numFmtId="0" fontId="84" fillId="0" borderId="13" xfId="0" applyFont="1" applyBorder="1"/>
    <xf numFmtId="0" fontId="83" fillId="0" borderId="13" xfId="0" applyFont="1" applyBorder="1" applyAlignment="1">
      <alignment horizontal="left" vertical="center"/>
    </xf>
    <xf numFmtId="0" fontId="83" fillId="0" borderId="13" xfId="0" applyFont="1" applyBorder="1" applyAlignment="1">
      <alignment horizontal="center" vertical="center" wrapText="1"/>
    </xf>
    <xf numFmtId="0" fontId="84" fillId="0" borderId="0" xfId="0" applyFont="1" applyBorder="1" applyAlignment="1">
      <alignment horizontal="left"/>
    </xf>
    <xf numFmtId="0" fontId="83" fillId="0" borderId="0" xfId="0" applyFont="1" applyBorder="1"/>
    <xf numFmtId="49" fontId="84" fillId="0" borderId="0" xfId="0" applyNumberFormat="1" applyFont="1" applyBorder="1" applyAlignment="1">
      <alignment horizontal="left"/>
    </xf>
    <xf numFmtId="49" fontId="85" fillId="0" borderId="0" xfId="2" applyNumberFormat="1" applyFont="1" applyBorder="1" applyAlignment="1" applyProtection="1">
      <alignment horizontal="center"/>
    </xf>
    <xf numFmtId="49" fontId="84" fillId="0" borderId="0" xfId="0" applyNumberFormat="1" applyFont="1" applyBorder="1" applyAlignment="1">
      <alignment horizontal="center"/>
    </xf>
    <xf numFmtId="0" fontId="84" fillId="0" borderId="0" xfId="0" applyFont="1" applyBorder="1" applyAlignment="1">
      <alignment horizontal="left" indent="1"/>
    </xf>
    <xf numFmtId="0" fontId="83" fillId="0" borderId="0" xfId="0" applyFont="1" applyBorder="1" applyAlignment="1">
      <alignment horizontal="left"/>
    </xf>
    <xf numFmtId="0" fontId="84" fillId="0" borderId="0" xfId="0" applyFont="1" applyBorder="1" applyAlignment="1">
      <alignment horizontal="centerContinuous" vertical="center"/>
    </xf>
    <xf numFmtId="0" fontId="84" fillId="0" borderId="0" xfId="0" applyFont="1" applyBorder="1" applyAlignment="1">
      <alignment vertical="center"/>
    </xf>
    <xf numFmtId="0" fontId="86" fillId="0" borderId="0" xfId="2" applyFont="1" applyBorder="1" applyAlignment="1" applyProtection="1">
      <alignment horizontal="left" indent="2"/>
    </xf>
    <xf numFmtId="0" fontId="87" fillId="0" borderId="0" xfId="0" applyFont="1" applyBorder="1"/>
    <xf numFmtId="0" fontId="88" fillId="0" borderId="0" xfId="0" applyFont="1" applyBorder="1"/>
    <xf numFmtId="164" fontId="89" fillId="0" borderId="0" xfId="0" applyNumberFormat="1" applyFont="1" applyBorder="1" applyAlignment="1" applyProtection="1">
      <alignment vertical="center"/>
    </xf>
    <xf numFmtId="0" fontId="90" fillId="0" borderId="0" xfId="0" applyFont="1" applyBorder="1"/>
    <xf numFmtId="0" fontId="90" fillId="0" borderId="0" xfId="0" applyFont="1" applyBorder="1" applyAlignment="1" applyProtection="1">
      <alignment vertical="center"/>
    </xf>
    <xf numFmtId="0" fontId="84" fillId="0" borderId="0" xfId="0" applyFont="1" applyBorder="1" applyAlignment="1" applyProtection="1">
      <alignment horizontal="left" vertical="top"/>
      <protection locked="0"/>
    </xf>
    <xf numFmtId="0" fontId="84" fillId="0" borderId="0" xfId="0" applyFont="1" applyFill="1" applyBorder="1"/>
    <xf numFmtId="0" fontId="88" fillId="0" borderId="0" xfId="0" applyFont="1" applyBorder="1" applyAlignment="1">
      <alignment vertical="center"/>
    </xf>
    <xf numFmtId="49" fontId="84" fillId="0" borderId="0" xfId="0" applyNumberFormat="1" applyFont="1" applyBorder="1" applyAlignment="1">
      <alignment horizontal="center" vertical="center"/>
    </xf>
    <xf numFmtId="49" fontId="84" fillId="0" borderId="0" xfId="0" applyNumberFormat="1" applyFont="1" applyBorder="1" applyAlignment="1">
      <alignment vertical="center"/>
    </xf>
    <xf numFmtId="49" fontId="91" fillId="0" borderId="0" xfId="0" applyNumberFormat="1" applyFont="1" applyBorder="1" applyAlignment="1">
      <alignment horizontal="left" vertical="center"/>
    </xf>
    <xf numFmtId="49" fontId="84" fillId="0" borderId="0" xfId="0" applyNumberFormat="1" applyFont="1" applyBorder="1" applyAlignment="1">
      <alignment horizontal="left" indent="2"/>
    </xf>
    <xf numFmtId="49" fontId="84" fillId="0" borderId="0" xfId="0" applyNumberFormat="1" applyFont="1" applyBorder="1"/>
    <xf numFmtId="49" fontId="84" fillId="0" borderId="0" xfId="0" applyNumberFormat="1" applyFont="1" applyBorder="1" applyAlignment="1">
      <alignment horizontal="left" indent="1"/>
    </xf>
    <xf numFmtId="49" fontId="86" fillId="0" borderId="0" xfId="2" applyNumberFormat="1" applyFont="1" applyBorder="1" applyAlignment="1" applyProtection="1">
      <alignment horizontal="left" indent="1"/>
    </xf>
    <xf numFmtId="49" fontId="84" fillId="0" borderId="0" xfId="0" applyNumberFormat="1" applyFont="1" applyFill="1" applyBorder="1" applyAlignment="1">
      <alignment horizontal="left" indent="1"/>
    </xf>
    <xf numFmtId="49" fontId="84" fillId="0" borderId="0" xfId="0" applyNumberFormat="1" applyFont="1" applyFill="1" applyBorder="1" applyAlignment="1">
      <alignment horizontal="left" indent="2"/>
    </xf>
    <xf numFmtId="49" fontId="84" fillId="0" borderId="0" xfId="0" applyNumberFormat="1" applyFont="1" applyFill="1" applyBorder="1" applyAlignment="1">
      <alignment horizontal="left" indent="3"/>
    </xf>
    <xf numFmtId="49" fontId="92" fillId="0" borderId="0" xfId="0" applyNumberFormat="1" applyFont="1" applyBorder="1" applyAlignment="1">
      <alignment horizontal="left" indent="2"/>
    </xf>
    <xf numFmtId="49" fontId="93" fillId="0" borderId="0" xfId="0" applyNumberFormat="1" applyFont="1" applyBorder="1" applyAlignment="1">
      <alignment horizontal="left" indent="5"/>
    </xf>
    <xf numFmtId="49" fontId="93" fillId="0" borderId="0" xfId="0" applyNumberFormat="1" applyFont="1" applyBorder="1" applyAlignment="1">
      <alignment horizontal="left" indent="3"/>
    </xf>
    <xf numFmtId="49" fontId="94" fillId="0" borderId="0" xfId="0" applyNumberFormat="1" applyFont="1" applyBorder="1" applyAlignment="1">
      <alignment horizontal="left"/>
    </xf>
    <xf numFmtId="49" fontId="86" fillId="0" borderId="0" xfId="2" applyNumberFormat="1" applyFont="1" applyBorder="1" applyAlignment="1" applyProtection="1">
      <alignment horizontal="left" indent="3"/>
    </xf>
    <xf numFmtId="49" fontId="84" fillId="0" borderId="0" xfId="0" applyNumberFormat="1" applyFont="1" applyFill="1" applyBorder="1"/>
    <xf numFmtId="49" fontId="86" fillId="0" borderId="0" xfId="2" applyNumberFormat="1" applyFont="1" applyBorder="1" applyAlignment="1" applyProtection="1">
      <alignment horizontal="left" indent="2"/>
    </xf>
    <xf numFmtId="0" fontId="90" fillId="0" borderId="0" xfId="0" applyFont="1" applyBorder="1" applyProtection="1"/>
    <xf numFmtId="0" fontId="90" fillId="0" borderId="0" xfId="0" applyFont="1" applyBorder="1" applyAlignment="1" applyProtection="1">
      <alignment horizontal="left"/>
    </xf>
    <xf numFmtId="164" fontId="88" fillId="0" borderId="0" xfId="0" applyNumberFormat="1" applyFont="1" applyBorder="1" applyAlignment="1" applyProtection="1">
      <alignment horizontal="left"/>
    </xf>
    <xf numFmtId="0" fontId="90" fillId="0" borderId="0" xfId="0" applyFont="1" applyBorder="1" applyAlignment="1" applyProtection="1">
      <alignment horizontal="center" vertical="top" textRotation="180"/>
    </xf>
    <xf numFmtId="0" fontId="90" fillId="0" borderId="0" xfId="0" applyFont="1" applyBorder="1" applyAlignment="1" applyProtection="1"/>
    <xf numFmtId="0" fontId="95" fillId="0" borderId="0" xfId="0" applyFont="1" applyBorder="1" applyAlignment="1" applyProtection="1">
      <alignment horizontal="centerContinuous" vertical="center"/>
    </xf>
    <xf numFmtId="164" fontId="89" fillId="0" borderId="0" xfId="0" applyNumberFormat="1" applyFont="1" applyBorder="1" applyAlignment="1" applyProtection="1">
      <alignment horizontal="left" vertical="center"/>
    </xf>
    <xf numFmtId="0" fontId="84" fillId="0" borderId="0" xfId="0" applyFont="1" applyBorder="1" applyAlignment="1" applyProtection="1">
      <alignment horizontal="left" vertical="center"/>
    </xf>
    <xf numFmtId="0" fontId="90" fillId="0" borderId="0" xfId="0" applyFont="1" applyBorder="1" applyAlignment="1"/>
    <xf numFmtId="0" fontId="95" fillId="0" borderId="0" xfId="0" applyFont="1" applyBorder="1" applyAlignment="1" applyProtection="1">
      <alignment horizontal="center" vertical="center"/>
    </xf>
    <xf numFmtId="0" fontId="88" fillId="0" borderId="0" xfId="0" applyFont="1" applyBorder="1" applyAlignment="1">
      <alignment horizontal="left" vertical="top"/>
    </xf>
    <xf numFmtId="164" fontId="88" fillId="0" borderId="0" xfId="0" applyNumberFormat="1" applyFont="1" applyBorder="1" applyAlignment="1">
      <alignment horizontal="left" vertical="top"/>
    </xf>
    <xf numFmtId="0" fontId="96" fillId="0" borderId="0" xfId="0" applyFont="1" applyBorder="1" applyAlignment="1" applyProtection="1">
      <alignment horizontal="left" vertical="center"/>
    </xf>
    <xf numFmtId="0" fontId="97" fillId="0" borderId="0" xfId="0" applyFont="1" applyBorder="1" applyAlignment="1">
      <alignment horizontal="left" vertical="top"/>
    </xf>
    <xf numFmtId="0" fontId="84" fillId="0" borderId="0" xfId="0" applyFont="1" applyBorder="1" applyProtection="1"/>
    <xf numFmtId="0" fontId="84" fillId="0" borderId="0" xfId="0" applyFont="1" applyBorder="1" applyAlignment="1" applyProtection="1">
      <alignment horizontal="left"/>
    </xf>
    <xf numFmtId="0" fontId="88" fillId="0" borderId="0" xfId="0" applyFont="1" applyBorder="1" applyProtection="1"/>
    <xf numFmtId="0" fontId="83" fillId="0" borderId="0" xfId="0" applyFont="1" applyBorder="1" applyAlignment="1" applyProtection="1">
      <alignment horizontal="center" vertical="center"/>
    </xf>
    <xf numFmtId="164" fontId="83" fillId="0" borderId="2" xfId="0" applyNumberFormat="1" applyFont="1" applyBorder="1" applyAlignment="1" applyProtection="1">
      <alignment horizontal="center" vertical="center"/>
      <protection locked="0"/>
    </xf>
    <xf numFmtId="0" fontId="88" fillId="0" borderId="0" xfId="0" applyFont="1" applyBorder="1" applyAlignment="1">
      <alignment horizontal="left" vertical="center"/>
    </xf>
    <xf numFmtId="0" fontId="84" fillId="0" borderId="0" xfId="0" applyFont="1" applyBorder="1" applyAlignment="1" applyProtection="1">
      <alignment vertical="center"/>
    </xf>
    <xf numFmtId="164" fontId="89" fillId="0" borderId="0" xfId="0" applyNumberFormat="1" applyFont="1" applyBorder="1" applyAlignment="1" applyProtection="1">
      <alignment horizontal="right" vertical="center"/>
    </xf>
    <xf numFmtId="164" fontId="88" fillId="0" borderId="0" xfId="0" applyNumberFormat="1" applyFont="1" applyBorder="1" applyAlignment="1" applyProtection="1">
      <alignment vertical="center"/>
    </xf>
    <xf numFmtId="0" fontId="88" fillId="0" borderId="0" xfId="0" applyFont="1" applyBorder="1" applyAlignment="1" applyProtection="1">
      <alignment horizontal="left" vertical="center" indent="1"/>
    </xf>
    <xf numFmtId="0" fontId="83" fillId="0" borderId="2" xfId="0" applyFont="1" applyBorder="1" applyAlignment="1" applyProtection="1">
      <alignment horizontal="center" vertical="center"/>
      <protection locked="0"/>
    </xf>
    <xf numFmtId="164" fontId="89" fillId="0" borderId="0" xfId="0" applyNumberFormat="1" applyFont="1" applyBorder="1" applyAlignment="1" applyProtection="1">
      <alignment horizontal="right" vertical="center" wrapText="1"/>
    </xf>
    <xf numFmtId="164" fontId="88" fillId="0" borderId="0" xfId="0" applyNumberFormat="1" applyFont="1" applyBorder="1" applyAlignment="1">
      <alignment horizontal="left" vertical="center"/>
    </xf>
    <xf numFmtId="0" fontId="83" fillId="0" borderId="0" xfId="0" applyFont="1" applyBorder="1" applyAlignment="1" applyProtection="1">
      <alignment horizontal="left" vertical="center"/>
    </xf>
    <xf numFmtId="164" fontId="98" fillId="0" borderId="0" xfId="0" applyNumberFormat="1" applyFont="1" applyBorder="1" applyAlignment="1" applyProtection="1">
      <alignment horizontal="left" vertical="center" indent="1"/>
    </xf>
    <xf numFmtId="0" fontId="88" fillId="0" borderId="0" xfId="0" applyFont="1" applyAlignment="1">
      <alignment horizontal="left" vertical="center"/>
    </xf>
    <xf numFmtId="0" fontId="88" fillId="0" borderId="0" xfId="0" applyFont="1" applyAlignment="1">
      <alignment horizontal="left" vertical="center" indent="1"/>
    </xf>
    <xf numFmtId="0" fontId="98" fillId="0" borderId="0" xfId="0" applyFont="1" applyAlignment="1">
      <alignment horizontal="left" vertical="center" indent="1"/>
    </xf>
    <xf numFmtId="0" fontId="83" fillId="0" borderId="14" xfId="0" applyFont="1" applyBorder="1" applyAlignment="1" applyProtection="1">
      <alignment horizontal="center" vertical="center"/>
      <protection locked="0"/>
    </xf>
    <xf numFmtId="0" fontId="88" fillId="0" borderId="0" xfId="0" applyFont="1" applyBorder="1" applyAlignment="1">
      <alignment horizontal="left" vertical="center" indent="1"/>
    </xf>
    <xf numFmtId="0" fontId="83" fillId="0" borderId="0" xfId="0" applyFont="1" applyBorder="1" applyAlignment="1" applyProtection="1">
      <alignment horizontal="center" vertical="center"/>
      <protection locked="0"/>
    </xf>
    <xf numFmtId="0" fontId="88" fillId="0" borderId="0" xfId="0" applyFont="1" applyBorder="1" applyAlignment="1" applyProtection="1">
      <alignment vertical="center"/>
    </xf>
    <xf numFmtId="0" fontId="98" fillId="0" borderId="0" xfId="0" applyFont="1" applyAlignment="1">
      <alignment horizontal="left" vertical="center"/>
    </xf>
    <xf numFmtId="0" fontId="88" fillId="0" borderId="0" xfId="0" applyFont="1" applyBorder="1" applyAlignment="1" applyProtection="1">
      <alignment horizontal="left" vertical="top"/>
    </xf>
    <xf numFmtId="0" fontId="88" fillId="0" borderId="0" xfId="0" applyFont="1" applyBorder="1" applyAlignment="1" applyProtection="1">
      <alignment horizontal="left" vertical="top" indent="1"/>
    </xf>
    <xf numFmtId="0" fontId="98" fillId="0" borderId="0" xfId="0" applyFont="1" applyBorder="1" applyAlignment="1" applyProtection="1">
      <alignment horizontal="left" vertical="top" indent="1"/>
    </xf>
    <xf numFmtId="0" fontId="88" fillId="0" borderId="0" xfId="0" applyFont="1" applyAlignment="1">
      <alignment vertical="top"/>
    </xf>
    <xf numFmtId="0" fontId="88" fillId="0" borderId="0" xfId="0" applyFont="1" applyBorder="1" applyAlignment="1" applyProtection="1">
      <alignment vertical="top"/>
    </xf>
    <xf numFmtId="0" fontId="99" fillId="0" borderId="2" xfId="0" applyFont="1" applyBorder="1" applyAlignment="1" applyProtection="1">
      <alignment horizontal="center"/>
      <protection locked="0"/>
    </xf>
    <xf numFmtId="164" fontId="89" fillId="0" borderId="0" xfId="0" applyNumberFormat="1" applyFont="1" applyBorder="1" applyAlignment="1" applyProtection="1">
      <alignment horizontal="right"/>
    </xf>
    <xf numFmtId="0" fontId="90" fillId="0" borderId="14" xfId="0" applyFont="1" applyBorder="1" applyAlignment="1" applyProtection="1">
      <alignment horizontal="left"/>
    </xf>
    <xf numFmtId="0" fontId="88" fillId="0" borderId="0" xfId="0" applyFont="1" applyBorder="1" applyAlignment="1" applyProtection="1">
      <alignment horizontal="left" vertical="center"/>
    </xf>
    <xf numFmtId="0" fontId="90" fillId="0" borderId="0" xfId="0" applyFont="1" applyBorder="1" applyAlignment="1" applyProtection="1">
      <alignment horizontal="left" vertical="center"/>
    </xf>
    <xf numFmtId="14" fontId="84" fillId="0" borderId="0" xfId="0" applyNumberFormat="1" applyFont="1" applyBorder="1" applyAlignment="1" applyProtection="1">
      <alignment horizontal="center" vertical="center"/>
    </xf>
    <xf numFmtId="14" fontId="99" fillId="0" borderId="15" xfId="0" applyNumberFormat="1" applyFont="1" applyBorder="1" applyAlignment="1" applyProtection="1">
      <alignment horizontal="center" vertical="center"/>
      <protection locked="0"/>
    </xf>
    <xf numFmtId="0" fontId="100" fillId="0" borderId="0" xfId="0" applyFont="1" applyAlignment="1">
      <alignment horizontal="left" vertical="center"/>
    </xf>
    <xf numFmtId="0" fontId="90" fillId="0" borderId="0" xfId="0" applyFont="1" applyAlignment="1">
      <alignment horizontal="left" vertical="center"/>
    </xf>
    <xf numFmtId="0" fontId="96" fillId="0" borderId="0" xfId="0" applyFont="1" applyBorder="1" applyAlignment="1" applyProtection="1">
      <alignment horizontal="left" vertical="center" wrapText="1"/>
    </xf>
    <xf numFmtId="0" fontId="83" fillId="0" borderId="0" xfId="0" applyFont="1" applyBorder="1" applyAlignment="1" applyProtection="1">
      <alignment horizontal="center" vertical="center" wrapText="1"/>
    </xf>
    <xf numFmtId="0" fontId="84" fillId="0" borderId="0" xfId="0" applyFont="1" applyBorder="1" applyAlignment="1" applyProtection="1">
      <alignment horizontal="left" vertical="top"/>
    </xf>
    <xf numFmtId="0" fontId="90" fillId="0" borderId="0" xfId="0" applyFont="1" applyBorder="1" applyAlignment="1">
      <alignment horizontal="left" vertical="top"/>
    </xf>
    <xf numFmtId="0" fontId="90" fillId="0" borderId="0" xfId="0" applyFont="1" applyBorder="1" applyAlignment="1">
      <alignment horizontal="center" vertical="top"/>
    </xf>
    <xf numFmtId="0" fontId="88" fillId="0" borderId="0" xfId="0" applyFont="1" applyAlignment="1">
      <alignment horizontal="left"/>
    </xf>
    <xf numFmtId="0" fontId="88" fillId="0" borderId="0" xfId="0" applyFont="1"/>
    <xf numFmtId="0" fontId="90" fillId="0" borderId="0" xfId="0" applyFont="1" applyBorder="1" applyAlignment="1" applyProtection="1">
      <alignment horizontal="right" vertical="center"/>
    </xf>
    <xf numFmtId="14" fontId="90" fillId="0" borderId="112" xfId="0" applyNumberFormat="1" applyFont="1" applyBorder="1" applyAlignment="1" applyProtection="1">
      <alignment vertical="center"/>
      <protection locked="0"/>
    </xf>
    <xf numFmtId="164" fontId="83" fillId="0" borderId="0" xfId="0" applyNumberFormat="1" applyFont="1" applyBorder="1" applyAlignment="1" applyProtection="1">
      <alignment horizontal="center" vertical="center"/>
    </xf>
    <xf numFmtId="0" fontId="101" fillId="10" borderId="113" xfId="0" applyFont="1" applyFill="1" applyBorder="1" applyAlignment="1">
      <alignment horizontal="center" vertical="center"/>
    </xf>
    <xf numFmtId="0" fontId="101" fillId="10" borderId="114" xfId="0" applyFont="1" applyFill="1" applyBorder="1" applyAlignment="1">
      <alignment horizontal="center" vertical="center"/>
    </xf>
    <xf numFmtId="0" fontId="83" fillId="11" borderId="115" xfId="0" applyFont="1" applyFill="1" applyBorder="1" applyAlignment="1" applyProtection="1">
      <alignment horizontal="left" vertical="center"/>
    </xf>
    <xf numFmtId="164" fontId="83" fillId="11" borderId="115" xfId="0" applyNumberFormat="1" applyFont="1" applyFill="1" applyBorder="1" applyAlignment="1" applyProtection="1">
      <alignment horizontal="center" vertical="center"/>
    </xf>
    <xf numFmtId="164" fontId="89" fillId="11" borderId="115" xfId="0" applyNumberFormat="1" applyFont="1" applyFill="1" applyBorder="1" applyAlignment="1" applyProtection="1">
      <alignment vertical="center"/>
    </xf>
    <xf numFmtId="0" fontId="102" fillId="12" borderId="116" xfId="0" applyFont="1" applyFill="1" applyBorder="1" applyAlignment="1">
      <alignment horizontal="left" vertical="center"/>
    </xf>
    <xf numFmtId="38" fontId="103" fillId="12" borderId="117" xfId="0" applyNumberFormat="1" applyFont="1" applyFill="1" applyBorder="1" applyAlignment="1">
      <alignment horizontal="right"/>
    </xf>
    <xf numFmtId="38" fontId="103" fillId="12" borderId="118" xfId="0" applyNumberFormat="1" applyFont="1" applyFill="1" applyBorder="1" applyAlignment="1">
      <alignment horizontal="right"/>
    </xf>
    <xf numFmtId="0" fontId="104" fillId="13" borderId="117" xfId="0" applyFont="1" applyFill="1" applyBorder="1" applyAlignment="1">
      <alignment vertical="center"/>
    </xf>
    <xf numFmtId="164" fontId="83" fillId="14" borderId="119" xfId="0" applyNumberFormat="1" applyFont="1" applyFill="1" applyBorder="1" applyAlignment="1" applyProtection="1">
      <alignment horizontal="center" vertical="center"/>
    </xf>
    <xf numFmtId="164" fontId="89" fillId="14" borderId="118" xfId="0" applyNumberFormat="1" applyFont="1" applyFill="1" applyBorder="1" applyAlignment="1" applyProtection="1">
      <alignment vertical="center"/>
    </xf>
    <xf numFmtId="0" fontId="90" fillId="14" borderId="117" xfId="0" applyFont="1" applyFill="1" applyBorder="1" applyAlignment="1" applyProtection="1">
      <alignment vertical="center"/>
    </xf>
    <xf numFmtId="38" fontId="103" fillId="13" borderId="120" xfId="0" applyNumberFormat="1" applyFont="1" applyFill="1" applyBorder="1" applyAlignment="1" applyProtection="1">
      <alignment horizontal="right"/>
      <protection locked="0"/>
    </xf>
    <xf numFmtId="38" fontId="103" fillId="13" borderId="117" xfId="0" applyNumberFormat="1" applyFont="1" applyFill="1" applyBorder="1" applyAlignment="1" applyProtection="1">
      <alignment horizontal="right"/>
      <protection locked="0"/>
    </xf>
    <xf numFmtId="38" fontId="103" fillId="13" borderId="118" xfId="0" applyNumberFormat="1" applyFont="1" applyFill="1" applyBorder="1" applyAlignment="1" applyProtection="1">
      <alignment horizontal="right"/>
      <protection locked="0"/>
    </xf>
    <xf numFmtId="0" fontId="83" fillId="11" borderId="118" xfId="0" applyFont="1" applyFill="1" applyBorder="1" applyAlignment="1" applyProtection="1">
      <alignment horizontal="center" vertical="center"/>
    </xf>
    <xf numFmtId="164" fontId="83" fillId="11" borderId="118" xfId="0" applyNumberFormat="1" applyFont="1" applyFill="1" applyBorder="1" applyAlignment="1" applyProtection="1">
      <alignment horizontal="center" vertical="center"/>
    </xf>
    <xf numFmtId="164" fontId="89" fillId="11" borderId="118" xfId="0" applyNumberFormat="1" applyFont="1" applyFill="1" applyBorder="1" applyAlignment="1" applyProtection="1">
      <alignment vertical="center"/>
    </xf>
    <xf numFmtId="0" fontId="102" fillId="12" borderId="117" xfId="0" applyFont="1" applyFill="1" applyBorder="1" applyAlignment="1">
      <alignment horizontal="left" vertical="center"/>
    </xf>
    <xf numFmtId="0" fontId="83" fillId="11" borderId="0" xfId="0" applyFont="1" applyFill="1" applyBorder="1" applyAlignment="1" applyProtection="1">
      <alignment horizontal="left" vertical="center"/>
    </xf>
    <xf numFmtId="164" fontId="83" fillId="11" borderId="0" xfId="0" applyNumberFormat="1" applyFont="1" applyFill="1" applyBorder="1" applyAlignment="1" applyProtection="1">
      <alignment horizontal="center" vertical="center"/>
    </xf>
    <xf numFmtId="164" fontId="89" fillId="11" borderId="0" xfId="0" applyNumberFormat="1" applyFont="1" applyFill="1" applyBorder="1" applyAlignment="1" applyProtection="1">
      <alignment vertical="center"/>
    </xf>
    <xf numFmtId="0" fontId="88" fillId="14" borderId="119" xfId="0" applyFont="1" applyFill="1" applyBorder="1" applyAlignment="1" applyProtection="1">
      <alignment horizontal="left" vertical="center"/>
    </xf>
    <xf numFmtId="164" fontId="83" fillId="14" borderId="118" xfId="0" applyNumberFormat="1" applyFont="1" applyFill="1" applyBorder="1" applyAlignment="1" applyProtection="1">
      <alignment horizontal="center" vertical="center"/>
    </xf>
    <xf numFmtId="164" fontId="88" fillId="14" borderId="118" xfId="0" applyNumberFormat="1" applyFont="1" applyFill="1" applyBorder="1" applyAlignment="1" applyProtection="1">
      <alignment vertical="center"/>
    </xf>
    <xf numFmtId="0" fontId="104" fillId="13" borderId="117" xfId="0" applyFont="1" applyFill="1" applyBorder="1" applyAlignment="1">
      <alignment horizontal="left" vertical="center"/>
    </xf>
    <xf numFmtId="0" fontId="83" fillId="14" borderId="121" xfId="0" applyFont="1" applyFill="1" applyBorder="1" applyAlignment="1" applyProtection="1">
      <alignment horizontal="center" vertical="center"/>
    </xf>
    <xf numFmtId="164" fontId="83" fillId="14" borderId="122" xfId="0" applyNumberFormat="1" applyFont="1" applyFill="1" applyBorder="1" applyAlignment="1" applyProtection="1">
      <alignment horizontal="center" vertical="center"/>
    </xf>
    <xf numFmtId="164" fontId="89" fillId="14" borderId="122" xfId="0" applyNumberFormat="1" applyFont="1" applyFill="1" applyBorder="1" applyAlignment="1" applyProtection="1">
      <alignment vertical="center"/>
    </xf>
    <xf numFmtId="38" fontId="103" fillId="13" borderId="118" xfId="0" applyNumberFormat="1" applyFont="1" applyFill="1" applyBorder="1" applyAlignment="1">
      <alignment horizontal="right"/>
    </xf>
    <xf numFmtId="0" fontId="102" fillId="12" borderId="123" xfId="0" applyFont="1" applyFill="1" applyBorder="1" applyAlignment="1">
      <alignment horizontal="left" vertical="center"/>
    </xf>
    <xf numFmtId="38" fontId="103" fillId="12" borderId="123" xfId="0" applyNumberFormat="1" applyFont="1" applyFill="1" applyBorder="1" applyAlignment="1">
      <alignment horizontal="right"/>
    </xf>
    <xf numFmtId="38" fontId="103" fillId="12" borderId="0" xfId="0" applyNumberFormat="1" applyFont="1" applyFill="1" applyBorder="1" applyAlignment="1" applyProtection="1">
      <alignment horizontal="right"/>
      <protection locked="0"/>
    </xf>
    <xf numFmtId="1" fontId="84" fillId="0" borderId="0" xfId="0" applyNumberFormat="1" applyFont="1" applyBorder="1" applyAlignment="1" applyProtection="1">
      <alignment horizontal="center" vertical="center"/>
    </xf>
    <xf numFmtId="0" fontId="90" fillId="0" borderId="0" xfId="0" applyFont="1" applyBorder="1" applyAlignment="1" applyProtection="1">
      <alignment horizontal="center" vertical="center"/>
    </xf>
    <xf numFmtId="164" fontId="84" fillId="0" borderId="0" xfId="0" applyNumberFormat="1" applyFont="1" applyBorder="1" applyAlignment="1" applyProtection="1">
      <alignment horizontal="left" vertical="center" indent="1"/>
    </xf>
    <xf numFmtId="0" fontId="96" fillId="0" borderId="0" xfId="4" applyFont="1" applyBorder="1" applyAlignment="1" applyProtection="1">
      <alignment horizontal="left" vertical="center"/>
    </xf>
    <xf numFmtId="0" fontId="100" fillId="0" borderId="0" xfId="4" applyFont="1" applyAlignment="1">
      <alignment horizontal="left" vertical="center"/>
    </xf>
    <xf numFmtId="0" fontId="89" fillId="0" borderId="0" xfId="4" applyFont="1" applyBorder="1" applyAlignment="1" applyProtection="1">
      <alignment horizontal="left" vertical="center"/>
    </xf>
    <xf numFmtId="0" fontId="90" fillId="0" borderId="0" xfId="4" applyFont="1" applyBorder="1" applyAlignment="1" applyProtection="1">
      <alignment horizontal="right" vertical="center"/>
    </xf>
    <xf numFmtId="1" fontId="84" fillId="0" borderId="0" xfId="4" applyNumberFormat="1" applyFont="1" applyBorder="1" applyAlignment="1" applyProtection="1">
      <alignment horizontal="center" vertical="center"/>
    </xf>
    <xf numFmtId="0" fontId="90" fillId="0" borderId="0" xfId="4" applyFont="1" applyBorder="1" applyAlignment="1" applyProtection="1">
      <alignment vertical="center"/>
    </xf>
    <xf numFmtId="0" fontId="90" fillId="0" borderId="0" xfId="4" applyFont="1" applyBorder="1" applyAlignment="1" applyProtection="1">
      <alignment horizontal="center" vertical="center"/>
    </xf>
    <xf numFmtId="0" fontId="90" fillId="0" borderId="0" xfId="4" applyNumberFormat="1" applyFont="1" applyBorder="1" applyAlignment="1" applyProtection="1">
      <alignment vertical="center"/>
    </xf>
    <xf numFmtId="0" fontId="88" fillId="0" borderId="0" xfId="4" applyFont="1" applyBorder="1" applyAlignment="1">
      <alignment horizontal="left" indent="1"/>
    </xf>
    <xf numFmtId="0" fontId="84" fillId="0" borderId="0" xfId="4" applyFont="1" applyBorder="1"/>
    <xf numFmtId="164" fontId="89" fillId="0" borderId="0" xfId="4" applyNumberFormat="1" applyFont="1" applyBorder="1" applyAlignment="1" applyProtection="1">
      <alignment vertical="center"/>
    </xf>
    <xf numFmtId="0" fontId="90" fillId="0" borderId="0" xfId="4" applyFont="1" applyBorder="1"/>
    <xf numFmtId="0" fontId="84" fillId="0" borderId="0" xfId="4" applyFont="1" applyBorder="1" applyAlignment="1" applyProtection="1">
      <alignment horizontal="left" vertical="top"/>
    </xf>
    <xf numFmtId="0" fontId="88" fillId="0" borderId="0" xfId="4" applyFont="1" applyBorder="1"/>
    <xf numFmtId="0" fontId="83" fillId="0" borderId="0" xfId="4" applyFont="1" applyBorder="1" applyAlignment="1" applyProtection="1">
      <alignment horizontal="center" vertical="center"/>
    </xf>
    <xf numFmtId="164" fontId="89" fillId="0" borderId="0" xfId="4" applyNumberFormat="1" applyFont="1" applyBorder="1" applyAlignment="1" applyProtection="1">
      <alignment horizontal="right" vertical="center"/>
    </xf>
    <xf numFmtId="0" fontId="105" fillId="0" borderId="0" xfId="4" applyFont="1" applyBorder="1"/>
    <xf numFmtId="0" fontId="90" fillId="0" borderId="0" xfId="4" applyFont="1"/>
    <xf numFmtId="0" fontId="90" fillId="0" borderId="0" xfId="4" applyFont="1" applyProtection="1"/>
    <xf numFmtId="0" fontId="98" fillId="0" borderId="0" xfId="4" applyFont="1" applyBorder="1"/>
    <xf numFmtId="0" fontId="98" fillId="0" borderId="0" xfId="4" applyFont="1" applyBorder="1" applyAlignment="1">
      <alignment horizontal="center" vertical="top"/>
    </xf>
    <xf numFmtId="171" fontId="90" fillId="0" borderId="0" xfId="4" applyNumberFormat="1" applyFont="1" applyBorder="1" applyAlignment="1" applyProtection="1">
      <alignment horizontal="center" vertical="center"/>
    </xf>
    <xf numFmtId="0" fontId="98" fillId="0" borderId="0" xfId="4" applyFont="1" applyBorder="1" applyAlignment="1">
      <alignment horizontal="center"/>
    </xf>
    <xf numFmtId="0" fontId="90" fillId="0" borderId="0" xfId="4" applyFont="1" applyBorder="1" applyProtection="1"/>
    <xf numFmtId="0" fontId="90" fillId="0" borderId="0" xfId="4" applyFont="1" applyProtection="1">
      <protection locked="0"/>
    </xf>
    <xf numFmtId="0" fontId="90" fillId="0" borderId="0" xfId="4" applyFont="1" applyBorder="1" applyProtection="1">
      <protection locked="0"/>
    </xf>
    <xf numFmtId="0" fontId="90" fillId="0" borderId="0" xfId="4" applyFont="1" applyBorder="1" applyAlignment="1">
      <alignment horizontal="center" vertical="center"/>
    </xf>
    <xf numFmtId="164" fontId="88" fillId="0" borderId="0" xfId="4" applyNumberFormat="1" applyFont="1" applyBorder="1"/>
    <xf numFmtId="0" fontId="98" fillId="0" borderId="16" xfId="4" applyFont="1" applyBorder="1" applyAlignment="1">
      <alignment horizontal="center"/>
    </xf>
    <xf numFmtId="0" fontId="84" fillId="0" borderId="0" xfId="4" applyFont="1" applyBorder="1" applyProtection="1"/>
    <xf numFmtId="0" fontId="90" fillId="0" borderId="0" xfId="0" applyFont="1"/>
    <xf numFmtId="0" fontId="98" fillId="0" borderId="0" xfId="0" applyFont="1" applyBorder="1"/>
    <xf numFmtId="0" fontId="98" fillId="0" borderId="0" xfId="0" applyFont="1" applyBorder="1" applyAlignment="1">
      <alignment horizontal="left" vertical="top" wrapText="1"/>
    </xf>
    <xf numFmtId="0" fontId="98" fillId="0" borderId="0" xfId="0" applyFont="1" applyBorder="1" applyAlignment="1">
      <alignment horizontal="center"/>
    </xf>
    <xf numFmtId="0" fontId="98" fillId="0" borderId="0" xfId="0" applyFont="1" applyBorder="1" applyAlignment="1" applyProtection="1">
      <alignment horizontal="center" vertical="top"/>
    </xf>
    <xf numFmtId="0" fontId="90" fillId="0" borderId="0" xfId="0" applyFont="1" applyBorder="1" applyAlignment="1">
      <alignment horizontal="center" vertical="center"/>
    </xf>
    <xf numFmtId="164" fontId="88" fillId="0" borderId="0" xfId="0" applyNumberFormat="1" applyFont="1" applyBorder="1"/>
    <xf numFmtId="0" fontId="83" fillId="0" borderId="0" xfId="0" applyFont="1" applyBorder="1" applyAlignment="1" applyProtection="1">
      <alignment horizontal="center"/>
    </xf>
    <xf numFmtId="0" fontId="98" fillId="0" borderId="0" xfId="0" applyFont="1" applyBorder="1" applyAlignment="1">
      <alignment horizontal="center" vertical="top"/>
    </xf>
    <xf numFmtId="171" fontId="90" fillId="0" borderId="0" xfId="0" applyNumberFormat="1" applyFont="1" applyBorder="1" applyAlignment="1" applyProtection="1">
      <alignment horizontal="center" vertical="center"/>
    </xf>
    <xf numFmtId="164" fontId="88" fillId="0" borderId="0" xfId="0" applyNumberFormat="1" applyFont="1" applyBorder="1" applyProtection="1"/>
    <xf numFmtId="0" fontId="106" fillId="0" borderId="0" xfId="0" applyFont="1" applyBorder="1" applyAlignment="1">
      <alignment horizontal="left" vertical="top" wrapText="1"/>
    </xf>
    <xf numFmtId="166" fontId="90" fillId="0" borderId="0" xfId="0" applyNumberFormat="1" applyFont="1" applyBorder="1" applyAlignment="1" applyProtection="1">
      <alignment horizontal="left" vertical="center"/>
    </xf>
    <xf numFmtId="164" fontId="88" fillId="0" borderId="0" xfId="0" applyNumberFormat="1" applyFont="1" applyBorder="1" applyAlignment="1" applyProtection="1">
      <alignment horizontal="left" vertical="center"/>
    </xf>
    <xf numFmtId="0" fontId="90" fillId="0" borderId="0" xfId="0" applyFont="1" applyAlignment="1">
      <alignment vertical="center"/>
    </xf>
    <xf numFmtId="0" fontId="89" fillId="0" borderId="0" xfId="0" applyFont="1" applyBorder="1" applyAlignment="1" applyProtection="1">
      <alignment vertical="center"/>
    </xf>
    <xf numFmtId="0" fontId="84" fillId="0" borderId="0" xfId="4" applyFont="1" applyBorder="1" applyAlignment="1">
      <alignment horizontal="left" indent="1"/>
    </xf>
    <xf numFmtId="0" fontId="94" fillId="0" borderId="0" xfId="0" applyFont="1" applyBorder="1" applyAlignment="1" applyProtection="1">
      <alignment horizontal="center" vertical="center"/>
    </xf>
    <xf numFmtId="0" fontId="84" fillId="0" borderId="0" xfId="0" applyFont="1" applyAlignment="1" applyProtection="1">
      <alignment vertical="center"/>
    </xf>
    <xf numFmtId="0" fontId="107" fillId="0" borderId="0" xfId="0" applyFont="1" applyBorder="1" applyAlignment="1" applyProtection="1">
      <alignment horizontal="left" vertical="center"/>
    </xf>
    <xf numFmtId="0" fontId="83" fillId="0" borderId="0" xfId="0" applyFont="1" applyBorder="1" applyAlignment="1" applyProtection="1">
      <alignment vertical="center"/>
    </xf>
    <xf numFmtId="0" fontId="108" fillId="0" borderId="0" xfId="0" applyFont="1" applyBorder="1" applyAlignment="1" applyProtection="1">
      <alignment vertical="center"/>
    </xf>
    <xf numFmtId="0" fontId="88" fillId="0" borderId="0" xfId="0" applyFont="1" applyBorder="1" applyAlignment="1" applyProtection="1">
      <alignment horizontal="left" vertical="center" indent="3"/>
    </xf>
    <xf numFmtId="38" fontId="90" fillId="0" borderId="2" xfId="0" applyNumberFormat="1" applyFont="1" applyBorder="1" applyAlignment="1" applyProtection="1">
      <alignment vertical="center"/>
      <protection locked="0"/>
    </xf>
    <xf numFmtId="0" fontId="8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176" fontId="90" fillId="0" borderId="2" xfId="0" applyNumberFormat="1" applyFont="1" applyBorder="1" applyAlignment="1" applyProtection="1">
      <alignment vertical="center" wrapText="1"/>
      <protection locked="0"/>
    </xf>
    <xf numFmtId="0" fontId="84" fillId="0" borderId="0" xfId="0" applyFont="1" applyBorder="1" applyAlignment="1" applyProtection="1">
      <alignment horizontal="center" vertical="center"/>
    </xf>
    <xf numFmtId="0" fontId="109" fillId="0" borderId="0" xfId="0" applyFont="1" applyBorder="1" applyAlignment="1" applyProtection="1">
      <alignment horizontal="center" vertical="center" wrapText="1"/>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0" fontId="89" fillId="0" borderId="0" xfId="0" applyFont="1" applyBorder="1" applyAlignment="1" applyProtection="1">
      <alignment horizontal="center"/>
    </xf>
    <xf numFmtId="0" fontId="84" fillId="0" borderId="0" xfId="0" applyFont="1" applyBorder="1" applyAlignment="1" applyProtection="1"/>
    <xf numFmtId="0" fontId="89" fillId="0" borderId="0" xfId="0" applyFont="1" applyBorder="1" applyAlignment="1" applyProtection="1">
      <alignment horizontal="center" wrapText="1"/>
    </xf>
    <xf numFmtId="0" fontId="84" fillId="0" borderId="0" xfId="0" applyFont="1" applyBorder="1" applyAlignment="1" applyProtection="1">
      <alignment horizontal="right" vertical="center"/>
    </xf>
    <xf numFmtId="0" fontId="111" fillId="0" borderId="0" xfId="0" applyFont="1" applyBorder="1" applyAlignment="1" applyProtection="1">
      <alignment vertical="center"/>
    </xf>
    <xf numFmtId="0" fontId="98" fillId="0" borderId="0" xfId="0" applyFont="1" applyBorder="1" applyAlignment="1" applyProtection="1">
      <alignment vertical="center"/>
    </xf>
    <xf numFmtId="38" fontId="83" fillId="0" borderId="2" xfId="0" applyNumberFormat="1" applyFont="1" applyBorder="1" applyAlignment="1" applyProtection="1">
      <alignment horizontal="center" vertical="center"/>
      <protection locked="0"/>
    </xf>
    <xf numFmtId="0" fontId="84" fillId="0" borderId="0" xfId="0" applyFont="1" applyAlignment="1" applyProtection="1">
      <alignment horizontal="right" vertical="center"/>
    </xf>
    <xf numFmtId="0" fontId="88" fillId="0" borderId="6" xfId="0" applyFont="1" applyFill="1" applyBorder="1" applyAlignment="1" applyProtection="1">
      <alignment vertical="center"/>
    </xf>
    <xf numFmtId="38" fontId="90" fillId="0" borderId="2" xfId="0" applyNumberFormat="1" applyFont="1" applyBorder="1" applyAlignment="1" applyProtection="1">
      <alignment horizontal="center" vertical="center"/>
      <protection locked="0"/>
    </xf>
    <xf numFmtId="0" fontId="84" fillId="0" borderId="6" xfId="0" applyFont="1" applyBorder="1" applyAlignment="1" applyProtection="1">
      <alignment horizontal="right" vertical="center"/>
    </xf>
    <xf numFmtId="40" fontId="88" fillId="0" borderId="0" xfId="0" applyNumberFormat="1" applyFont="1" applyBorder="1" applyAlignment="1" applyProtection="1">
      <alignment horizontal="center" vertical="center"/>
    </xf>
    <xf numFmtId="0" fontId="112" fillId="0" borderId="0" xfId="0" applyFont="1" applyBorder="1" applyAlignment="1" applyProtection="1">
      <alignment vertical="center"/>
    </xf>
    <xf numFmtId="0" fontId="84" fillId="0" borderId="8" xfId="0" applyFont="1" applyFill="1" applyBorder="1" applyAlignment="1" applyProtection="1">
      <alignment vertical="center"/>
    </xf>
    <xf numFmtId="0" fontId="88" fillId="0" borderId="0" xfId="0" applyFont="1" applyBorder="1" applyAlignment="1" applyProtection="1">
      <alignment horizontal="right" vertical="center"/>
    </xf>
    <xf numFmtId="0" fontId="88" fillId="0" borderId="2" xfId="0" applyFont="1" applyBorder="1" applyAlignment="1" applyProtection="1">
      <alignment vertical="center"/>
    </xf>
    <xf numFmtId="38" fontId="90" fillId="3" borderId="2" xfId="0" applyNumberFormat="1" applyFont="1" applyFill="1" applyBorder="1" applyAlignment="1" applyProtection="1">
      <alignment vertical="center"/>
    </xf>
    <xf numFmtId="0" fontId="84" fillId="4" borderId="2" xfId="0" applyFont="1" applyFill="1" applyBorder="1" applyAlignment="1" applyProtection="1">
      <alignment vertical="center"/>
    </xf>
    <xf numFmtId="0" fontId="99" fillId="0" borderId="2" xfId="0" applyNumberFormat="1" applyFont="1" applyBorder="1" applyAlignment="1" applyProtection="1">
      <alignment horizontal="center" vertical="center"/>
      <protection locked="0"/>
    </xf>
    <xf numFmtId="38" fontId="90" fillId="0" borderId="0" xfId="0" applyNumberFormat="1" applyFont="1" applyBorder="1" applyAlignment="1" applyProtection="1">
      <alignment horizontal="center" vertical="center"/>
    </xf>
    <xf numFmtId="0" fontId="90" fillId="0" borderId="0" xfId="0" applyFont="1" applyBorder="1" applyAlignment="1" applyProtection="1">
      <alignment horizontal="left" vertical="top"/>
    </xf>
    <xf numFmtId="0" fontId="111" fillId="0" borderId="0" xfId="0" applyFont="1" applyBorder="1" applyAlignment="1" applyProtection="1">
      <alignment horizontal="left"/>
    </xf>
    <xf numFmtId="0" fontId="111" fillId="0" borderId="0" xfId="0" applyFont="1" applyBorder="1" applyAlignment="1" applyProtection="1"/>
    <xf numFmtId="0" fontId="113" fillId="0" borderId="0" xfId="0" applyFont="1" applyBorder="1" applyAlignment="1" applyProtection="1">
      <alignment horizontal="right" vertical="center"/>
    </xf>
    <xf numFmtId="0" fontId="90" fillId="0" borderId="0" xfId="0" applyFont="1" applyProtection="1"/>
    <xf numFmtId="0" fontId="84" fillId="0" borderId="0" xfId="0" applyFont="1" applyProtection="1"/>
    <xf numFmtId="0" fontId="114" fillId="0" borderId="0" xfId="2" applyFont="1" applyAlignment="1" applyProtection="1">
      <alignment horizontal="centerContinuous" vertical="center"/>
    </xf>
    <xf numFmtId="0" fontId="90" fillId="0" borderId="0" xfId="0" applyFont="1" applyAlignment="1">
      <alignment horizontal="centerContinuous" vertical="center"/>
    </xf>
    <xf numFmtId="0" fontId="84" fillId="0" borderId="0" xfId="0" applyFont="1" applyAlignment="1" applyProtection="1">
      <alignment horizontal="centerContinuous" vertical="center"/>
    </xf>
    <xf numFmtId="0" fontId="99" fillId="0" borderId="0" xfId="0" applyFont="1"/>
    <xf numFmtId="0" fontId="84" fillId="0" borderId="0" xfId="0" applyNumberFormat="1" applyFont="1" applyAlignment="1">
      <alignment horizontal="left"/>
    </xf>
    <xf numFmtId="0" fontId="90" fillId="0" borderId="0" xfId="0" applyFont="1" applyAlignment="1">
      <alignment horizontal="left"/>
    </xf>
    <xf numFmtId="174" fontId="84" fillId="0" borderId="0" xfId="0" applyNumberFormat="1" applyFont="1" applyAlignment="1">
      <alignment horizontal="left"/>
    </xf>
    <xf numFmtId="174" fontId="90" fillId="0" borderId="0" xfId="0" applyNumberFormat="1" applyFont="1" applyAlignment="1">
      <alignment horizontal="left"/>
    </xf>
    <xf numFmtId="0" fontId="84" fillId="0" borderId="0" xfId="0" applyNumberFormat="1" applyFont="1" applyBorder="1" applyAlignment="1" applyProtection="1">
      <alignment horizontal="left"/>
    </xf>
    <xf numFmtId="0" fontId="84" fillId="0" borderId="0" xfId="0" applyFont="1" applyBorder="1" applyAlignment="1" applyProtection="1">
      <alignment horizontal="right"/>
    </xf>
    <xf numFmtId="49" fontId="84" fillId="0" borderId="0" xfId="0" applyNumberFormat="1" applyFont="1" applyBorder="1" applyAlignment="1" applyProtection="1">
      <alignment horizontal="left" vertical="center"/>
    </xf>
    <xf numFmtId="49" fontId="83" fillId="0" borderId="0" xfId="0" applyNumberFormat="1" applyFont="1" applyBorder="1" applyAlignment="1" applyProtection="1">
      <alignment horizontal="left" vertical="center"/>
    </xf>
    <xf numFmtId="0" fontId="83" fillId="0" borderId="0" xfId="0" applyFont="1" applyBorder="1" applyProtection="1"/>
    <xf numFmtId="0" fontId="83" fillId="0" borderId="0" xfId="0" applyFont="1" applyBorder="1" applyAlignment="1" applyProtection="1">
      <alignment horizontal="right"/>
    </xf>
    <xf numFmtId="0" fontId="90" fillId="0" borderId="0" xfId="10" applyNumberFormat="1" applyFont="1" applyBorder="1" applyAlignment="1" applyProtection="1">
      <alignment horizontal="right"/>
    </xf>
    <xf numFmtId="49" fontId="88" fillId="0" borderId="0" xfId="0" applyNumberFormat="1" applyFont="1" applyBorder="1" applyAlignment="1" applyProtection="1">
      <alignment horizontal="left" vertical="center"/>
    </xf>
    <xf numFmtId="0" fontId="88" fillId="0" borderId="0" xfId="0" applyFont="1" applyFill="1" applyBorder="1" applyProtection="1"/>
    <xf numFmtId="40" fontId="88" fillId="0" borderId="0" xfId="0" applyNumberFormat="1" applyFont="1" applyBorder="1" applyAlignment="1" applyProtection="1">
      <alignment horizontal="right"/>
    </xf>
    <xf numFmtId="37" fontId="88" fillId="0" borderId="0" xfId="0" applyNumberFormat="1" applyFont="1" applyBorder="1" applyProtection="1"/>
    <xf numFmtId="175" fontId="88" fillId="0" borderId="0" xfId="0" applyNumberFormat="1" applyFont="1" applyFill="1" applyBorder="1" applyAlignment="1" applyProtection="1">
      <alignment horizontal="right"/>
    </xf>
    <xf numFmtId="173" fontId="88" fillId="0" borderId="0" xfId="0" applyNumberFormat="1" applyFont="1" applyBorder="1" applyProtection="1"/>
    <xf numFmtId="0" fontId="88" fillId="0" borderId="0" xfId="10" applyNumberFormat="1" applyFont="1" applyBorder="1" applyAlignment="1" applyProtection="1">
      <alignment horizontal="right"/>
    </xf>
    <xf numFmtId="0" fontId="88" fillId="0" borderId="0" xfId="0" applyFont="1" applyProtection="1"/>
    <xf numFmtId="0" fontId="88" fillId="0" borderId="0" xfId="0" applyFont="1" applyBorder="1" applyAlignment="1" applyProtection="1">
      <alignment vertical="center" wrapText="1"/>
    </xf>
    <xf numFmtId="0" fontId="88" fillId="0" borderId="0" xfId="0" applyFont="1" applyBorder="1" applyAlignment="1" applyProtection="1">
      <alignment horizontal="right"/>
    </xf>
    <xf numFmtId="2" fontId="88" fillId="0" borderId="0" xfId="0" applyNumberFormat="1" applyFont="1" applyBorder="1" applyAlignment="1" applyProtection="1">
      <alignment horizontal="right"/>
    </xf>
    <xf numFmtId="0" fontId="115" fillId="0" borderId="0" xfId="0" applyFont="1" applyAlignment="1" applyProtection="1">
      <alignment horizontal="left"/>
    </xf>
    <xf numFmtId="0" fontId="88" fillId="0" borderId="0" xfId="0" applyFont="1" applyAlignment="1">
      <alignment wrapText="1"/>
    </xf>
    <xf numFmtId="0" fontId="84" fillId="0" borderId="0" xfId="0" applyFont="1" applyFill="1" applyBorder="1" applyProtection="1"/>
    <xf numFmtId="0" fontId="84" fillId="0" borderId="0" xfId="0" applyFont="1" applyBorder="1" applyAlignment="1" applyProtection="1">
      <alignment horizontal="center"/>
    </xf>
    <xf numFmtId="175" fontId="88" fillId="0" borderId="0" xfId="0" quotePrefix="1" applyNumberFormat="1" applyFont="1" applyBorder="1" applyAlignment="1" applyProtection="1">
      <alignment horizontal="right"/>
    </xf>
    <xf numFmtId="0" fontId="89" fillId="0" borderId="0" xfId="0" applyFont="1" applyProtection="1"/>
    <xf numFmtId="0" fontId="88" fillId="0" borderId="0" xfId="10" quotePrefix="1" applyNumberFormat="1" applyFont="1" applyBorder="1" applyAlignment="1" applyProtection="1">
      <alignment horizontal="right"/>
    </xf>
    <xf numFmtId="0" fontId="88" fillId="0" borderId="0" xfId="0" applyFont="1" applyBorder="1" applyAlignment="1" applyProtection="1">
      <alignment vertical="top" wrapText="1"/>
    </xf>
    <xf numFmtId="37" fontId="88" fillId="0" borderId="0" xfId="0" applyNumberFormat="1" applyFont="1" applyBorder="1" applyAlignment="1" applyProtection="1">
      <alignment horizontal="right"/>
    </xf>
    <xf numFmtId="175" fontId="88" fillId="5" borderId="0" xfId="0" quotePrefix="1" applyNumberFormat="1" applyFont="1" applyFill="1" applyBorder="1" applyAlignment="1" applyProtection="1">
      <alignment horizontal="right"/>
    </xf>
    <xf numFmtId="38" fontId="88" fillId="0" borderId="0" xfId="0" applyNumberFormat="1" applyFont="1" applyBorder="1" applyProtection="1"/>
    <xf numFmtId="40" fontId="88" fillId="0" borderId="0" xfId="0" applyNumberFormat="1" applyFont="1" applyFill="1" applyBorder="1" applyAlignment="1" applyProtection="1">
      <alignment horizontal="right"/>
    </xf>
    <xf numFmtId="1" fontId="88" fillId="0" borderId="0" xfId="0" applyNumberFormat="1" applyFont="1" applyBorder="1" applyProtection="1"/>
    <xf numFmtId="39" fontId="88" fillId="0" borderId="0" xfId="0" applyNumberFormat="1" applyFont="1" applyBorder="1" applyProtection="1"/>
    <xf numFmtId="1" fontId="90" fillId="0" borderId="0" xfId="10" applyNumberFormat="1" applyFont="1" applyBorder="1" applyAlignment="1" applyProtection="1">
      <alignment horizontal="right"/>
    </xf>
    <xf numFmtId="40" fontId="88" fillId="0" borderId="0" xfId="0" applyNumberFormat="1" applyFont="1" applyBorder="1" applyAlignment="1" applyProtection="1">
      <alignment horizontal="right" vertical="center"/>
    </xf>
    <xf numFmtId="3" fontId="88" fillId="0" borderId="0" xfId="0" applyNumberFormat="1" applyFont="1" applyBorder="1" applyAlignment="1" applyProtection="1">
      <alignment horizontal="right" vertical="center"/>
    </xf>
    <xf numFmtId="173" fontId="88" fillId="0" borderId="0" xfId="0" applyNumberFormat="1" applyFont="1" applyBorder="1" applyAlignment="1" applyProtection="1">
      <alignment horizontal="right"/>
    </xf>
    <xf numFmtId="2" fontId="88" fillId="0" borderId="0" xfId="0" applyNumberFormat="1" applyFont="1" applyBorder="1" applyAlignment="1" applyProtection="1">
      <alignment horizontal="right" vertical="center"/>
    </xf>
    <xf numFmtId="40" fontId="88" fillId="0" borderId="0" xfId="0" applyNumberFormat="1" applyFont="1" applyFill="1" applyBorder="1" applyAlignment="1" applyProtection="1">
      <alignment horizontal="right" vertical="center"/>
    </xf>
    <xf numFmtId="49" fontId="88" fillId="0" borderId="0" xfId="0" applyNumberFormat="1" applyFont="1" applyBorder="1" applyProtection="1"/>
    <xf numFmtId="0" fontId="88" fillId="0" borderId="0" xfId="0" applyFont="1" applyBorder="1" applyAlignment="1" applyProtection="1">
      <alignment horizontal="center"/>
    </xf>
    <xf numFmtId="172" fontId="88" fillId="0" borderId="0" xfId="0" applyNumberFormat="1" applyFont="1" applyBorder="1" applyAlignment="1" applyProtection="1">
      <alignment horizontal="right"/>
    </xf>
    <xf numFmtId="0" fontId="89" fillId="0" borderId="0" xfId="0" applyFont="1" applyFill="1" applyBorder="1" applyAlignment="1" applyProtection="1">
      <alignment horizontal="center"/>
    </xf>
    <xf numFmtId="0" fontId="84" fillId="0" borderId="0" xfId="0" applyFont="1" applyFill="1" applyBorder="1" applyAlignment="1" applyProtection="1">
      <alignment horizontal="right"/>
    </xf>
    <xf numFmtId="0" fontId="83" fillId="0" borderId="0" xfId="0" applyFont="1" applyFill="1" applyBorder="1" applyAlignment="1" applyProtection="1">
      <alignment horizontal="left"/>
    </xf>
    <xf numFmtId="0" fontId="99" fillId="0" borderId="0" xfId="0" applyFont="1" applyFill="1" applyBorder="1" applyAlignment="1" applyProtection="1">
      <alignment horizontal="right"/>
    </xf>
    <xf numFmtId="2" fontId="99" fillId="0" borderId="0" xfId="0" applyNumberFormat="1" applyFont="1" applyFill="1" applyBorder="1" applyAlignment="1" applyProtection="1">
      <alignment horizontal="right"/>
    </xf>
    <xf numFmtId="0" fontId="113" fillId="0" borderId="0" xfId="0" applyFont="1" applyProtection="1"/>
    <xf numFmtId="0" fontId="84" fillId="0" borderId="0" xfId="0" applyFont="1" applyFill="1" applyBorder="1" applyAlignment="1" applyProtection="1">
      <alignment horizontal="center"/>
    </xf>
    <xf numFmtId="0" fontId="96" fillId="0" borderId="0" xfId="10" applyNumberFormat="1" applyFont="1" applyFill="1" applyBorder="1" applyAlignment="1" applyProtection="1">
      <alignment horizontal="right"/>
    </xf>
    <xf numFmtId="49" fontId="113" fillId="0" borderId="0" xfId="0" applyNumberFormat="1" applyFont="1" applyAlignment="1" applyProtection="1">
      <alignment horizontal="right" vertical="top"/>
    </xf>
    <xf numFmtId="0" fontId="88" fillId="0" borderId="0" xfId="0" applyFont="1" applyBorder="1" applyAlignment="1" applyProtection="1">
      <alignment horizontal="left"/>
    </xf>
    <xf numFmtId="49" fontId="84" fillId="0" borderId="0" xfId="0" applyNumberFormat="1" applyFont="1" applyBorder="1" applyAlignment="1" applyProtection="1">
      <alignment horizontal="left" vertical="top"/>
    </xf>
    <xf numFmtId="0" fontId="88" fillId="0" borderId="0" xfId="0" applyFont="1" applyAlignment="1" applyProtection="1">
      <alignment horizontal="left"/>
    </xf>
    <xf numFmtId="49" fontId="84" fillId="0" borderId="0" xfId="0" applyNumberFormat="1" applyFont="1" applyAlignment="1" applyProtection="1">
      <alignment horizontal="left" vertical="center"/>
    </xf>
    <xf numFmtId="49" fontId="84" fillId="0" borderId="0" xfId="0" applyNumberFormat="1" applyFont="1" applyAlignment="1" applyProtection="1">
      <alignment horizontal="left" vertical="top"/>
    </xf>
    <xf numFmtId="0" fontId="84" fillId="0" borderId="0" xfId="0" applyFont="1" applyAlignment="1" applyProtection="1">
      <alignment horizontal="right"/>
    </xf>
    <xf numFmtId="0" fontId="88" fillId="0" borderId="0" xfId="0" applyFont="1" applyAlignment="1" applyProtection="1">
      <alignment horizontal="right"/>
    </xf>
    <xf numFmtId="49" fontId="116" fillId="0" borderId="0" xfId="0" applyNumberFormat="1" applyFont="1" applyAlignment="1" applyProtection="1">
      <alignment horizontal="right" vertical="top"/>
    </xf>
    <xf numFmtId="0" fontId="88" fillId="0" borderId="17" xfId="0" applyFont="1" applyBorder="1" applyAlignment="1" applyProtection="1">
      <alignment horizontal="center" vertical="center"/>
    </xf>
    <xf numFmtId="49" fontId="83" fillId="0" borderId="17" xfId="0" applyNumberFormat="1" applyFont="1" applyBorder="1" applyAlignment="1" applyProtection="1">
      <alignment horizontal="center" vertical="center"/>
    </xf>
    <xf numFmtId="49" fontId="90" fillId="0" borderId="17" xfId="0" applyNumberFormat="1" applyFont="1" applyBorder="1" applyAlignment="1" applyProtection="1">
      <alignment horizontal="center" vertical="center"/>
    </xf>
    <xf numFmtId="49" fontId="99" fillId="0" borderId="3" xfId="0" applyNumberFormat="1" applyFont="1" applyBorder="1" applyAlignment="1" applyProtection="1">
      <alignment horizontal="centerContinuous" vertical="center"/>
    </xf>
    <xf numFmtId="49" fontId="90" fillId="0" borderId="5" xfId="0" applyNumberFormat="1" applyFont="1" applyBorder="1" applyAlignment="1" applyProtection="1">
      <alignment horizontal="centerContinuous" vertical="center"/>
    </xf>
    <xf numFmtId="0" fontId="90" fillId="0" borderId="0" xfId="0" applyFont="1" applyAlignment="1" applyProtection="1">
      <alignmen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0" fontId="89" fillId="0" borderId="18" xfId="0" applyFont="1" applyBorder="1" applyAlignment="1" applyProtection="1">
      <alignment horizontal="center" vertical="center" wrapText="1"/>
    </xf>
    <xf numFmtId="43" fontId="89" fillId="0" borderId="2" xfId="1" applyFont="1" applyBorder="1" applyAlignment="1" applyProtection="1">
      <alignment horizontal="center" vertical="center" wrapText="1"/>
    </xf>
    <xf numFmtId="0" fontId="89" fillId="0" borderId="2" xfId="0" applyFont="1" applyBorder="1" applyAlignment="1" applyProtection="1">
      <alignment horizontal="center" vertical="center" wrapTex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center" vertical="center"/>
    </xf>
    <xf numFmtId="38" fontId="84" fillId="0" borderId="19" xfId="0" applyNumberFormat="1" applyFont="1" applyBorder="1" applyAlignment="1" applyProtection="1">
      <alignment horizontal="right"/>
      <protection locked="0"/>
    </xf>
    <xf numFmtId="38" fontId="84" fillId="0" borderId="2" xfId="0" applyNumberFormat="1" applyFont="1" applyBorder="1" applyAlignment="1" applyProtection="1">
      <alignment horizontal="right"/>
      <protection locked="0"/>
    </xf>
    <xf numFmtId="38" fontId="84" fillId="0" borderId="2" xfId="0" applyNumberFormat="1" applyFont="1" applyFill="1" applyBorder="1" applyAlignment="1" applyProtection="1">
      <alignment horizontal="right"/>
      <protection locked="0"/>
    </xf>
    <xf numFmtId="38" fontId="84" fillId="4" borderId="20" xfId="0" applyNumberFormat="1" applyFont="1" applyFill="1" applyBorder="1" applyAlignment="1" applyProtection="1">
      <alignment horizontal="right"/>
    </xf>
    <xf numFmtId="38" fontId="84" fillId="4" borderId="7" xfId="0" applyNumberFormat="1" applyFont="1" applyFill="1" applyBorder="1" applyAlignment="1" applyProtection="1">
      <alignment horizontal="right"/>
    </xf>
    <xf numFmtId="0" fontId="88" fillId="0" borderId="2" xfId="0" applyFont="1" applyBorder="1" applyAlignment="1" applyProtection="1">
      <alignment horizontal="center" vertical="center"/>
    </xf>
    <xf numFmtId="38" fontId="84" fillId="0" borderId="17" xfId="0" applyNumberFormat="1" applyFont="1" applyBorder="1" applyAlignment="1" applyProtection="1">
      <alignment horizontal="right"/>
      <protection locked="0"/>
    </xf>
    <xf numFmtId="38" fontId="84" fillId="0" borderId="0" xfId="0" applyNumberFormat="1" applyFont="1" applyBorder="1" applyAlignment="1" applyProtection="1">
      <alignment horizontal="right"/>
      <protection locked="0"/>
    </xf>
    <xf numFmtId="0" fontId="88" fillId="0" borderId="19" xfId="0" applyFont="1" applyBorder="1" applyAlignment="1" applyProtection="1">
      <alignment horizontal="left" vertical="center" indent="1"/>
    </xf>
    <xf numFmtId="38" fontId="84" fillId="0" borderId="17" xfId="0" applyNumberFormat="1" applyFont="1" applyFill="1" applyBorder="1" applyAlignment="1" applyProtection="1">
      <alignment horizontal="right"/>
      <protection locked="0"/>
    </xf>
    <xf numFmtId="38" fontId="84" fillId="3" borderId="17" xfId="0" applyNumberFormat="1" applyFont="1" applyFill="1" applyBorder="1" applyAlignment="1" applyProtection="1">
      <alignment horizontal="right"/>
    </xf>
    <xf numFmtId="38" fontId="84" fillId="0" borderId="19" xfId="0" applyNumberFormat="1" applyFont="1" applyFill="1" applyBorder="1" applyAlignment="1" applyProtection="1">
      <alignment horizontal="right"/>
      <protection locked="0"/>
    </xf>
    <xf numFmtId="38" fontId="84" fillId="3" borderId="20" xfId="0" applyNumberFormat="1" applyFont="1" applyFill="1" applyBorder="1" applyAlignment="1" applyProtection="1">
      <alignment horizontal="right"/>
    </xf>
    <xf numFmtId="38" fontId="84" fillId="0" borderId="18" xfId="0" applyNumberFormat="1" applyFont="1" applyFill="1" applyBorder="1" applyAlignment="1" applyProtection="1">
      <alignment horizontal="right"/>
      <protection locked="0"/>
    </xf>
    <xf numFmtId="38" fontId="84" fillId="0" borderId="20" xfId="0" applyNumberFormat="1" applyFont="1" applyFill="1" applyBorder="1" applyAlignment="1" applyProtection="1">
      <alignment horizontal="right"/>
      <protection locked="0"/>
    </xf>
    <xf numFmtId="38" fontId="84" fillId="3" borderId="18" xfId="0" applyNumberFormat="1" applyFont="1" applyFill="1" applyBorder="1" applyAlignment="1" applyProtection="1">
      <alignment horizontal="right"/>
    </xf>
    <xf numFmtId="38" fontId="84" fillId="0" borderId="18" xfId="0" applyNumberFormat="1" applyFont="1" applyBorder="1" applyAlignment="1" applyProtection="1">
      <alignment horizontal="right"/>
      <protection locked="0"/>
    </xf>
    <xf numFmtId="164" fontId="88" fillId="0" borderId="2" xfId="0" applyNumberFormat="1" applyFont="1" applyFill="1" applyBorder="1" applyAlignment="1" applyProtection="1">
      <alignment horizontal="left" vertical="center"/>
    </xf>
    <xf numFmtId="0" fontId="88" fillId="0" borderId="2" xfId="0" applyFont="1" applyFill="1" applyBorder="1" applyAlignment="1" applyProtection="1">
      <alignment horizontal="center" vertical="center"/>
    </xf>
    <xf numFmtId="38" fontId="84" fillId="3" borderId="7" xfId="0" applyNumberFormat="1" applyFont="1" applyFill="1" applyBorder="1" applyAlignment="1" applyProtection="1">
      <alignment horizontal="right"/>
    </xf>
    <xf numFmtId="0" fontId="90" fillId="0" borderId="0" xfId="0" applyFont="1" applyFill="1" applyAlignment="1" applyProtection="1">
      <alignment vertical="center"/>
    </xf>
    <xf numFmtId="38" fontId="84" fillId="3" borderId="0"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xf>
    <xf numFmtId="38" fontId="84" fillId="0" borderId="3" xfId="0" applyNumberFormat="1" applyFont="1" applyFill="1" applyBorder="1" applyAlignment="1" applyProtection="1">
      <alignment horizontal="right"/>
      <protection locked="0"/>
    </xf>
    <xf numFmtId="38" fontId="84" fillId="0" borderId="21" xfId="0" applyNumberFormat="1" applyFont="1" applyFill="1" applyBorder="1" applyAlignment="1" applyProtection="1">
      <alignment horizontal="right"/>
      <protection locked="0"/>
    </xf>
    <xf numFmtId="0" fontId="88" fillId="0" borderId="10" xfId="0" applyFont="1" applyBorder="1" applyAlignment="1" applyProtection="1">
      <alignment horizontal="left" vertical="center" indent="1"/>
    </xf>
    <xf numFmtId="0" fontId="88" fillId="0" borderId="18" xfId="0" applyFont="1" applyBorder="1" applyAlignment="1" applyProtection="1">
      <alignment horizontal="center" vertical="center"/>
    </xf>
    <xf numFmtId="38" fontId="84" fillId="0" borderId="20" xfId="0" applyNumberFormat="1" applyFont="1" applyBorder="1" applyAlignment="1" applyProtection="1">
      <alignment horizontal="right"/>
      <protection locked="0"/>
    </xf>
    <xf numFmtId="0" fontId="88" fillId="0" borderId="8" xfId="0" applyFont="1" applyBorder="1" applyAlignment="1" applyProtection="1">
      <alignment horizontal="left" vertical="center" indent="1"/>
    </xf>
    <xf numFmtId="0" fontId="88" fillId="0" borderId="19" xfId="0" applyFont="1" applyBorder="1" applyAlignment="1" applyProtection="1">
      <alignment horizontal="left" vertical="center" wrapText="1" indent="1"/>
    </xf>
    <xf numFmtId="38" fontId="84" fillId="0" borderId="18" xfId="0" applyNumberFormat="1" applyFont="1" applyBorder="1" applyAlignment="1" applyProtection="1">
      <alignment horizontal="right"/>
    </xf>
    <xf numFmtId="0" fontId="88" fillId="0" borderId="2" xfId="0" applyFont="1" applyFill="1" applyBorder="1" applyAlignment="1" applyProtection="1">
      <alignment horizontal="left" vertical="center" indent="1"/>
    </xf>
    <xf numFmtId="38" fontId="90" fillId="3" borderId="20" xfId="0" applyNumberFormat="1" applyFont="1" applyFill="1" applyBorder="1" applyAlignment="1">
      <alignment horizontal="right"/>
    </xf>
    <xf numFmtId="0" fontId="88" fillId="0" borderId="4" xfId="0" applyFont="1" applyFill="1" applyBorder="1" applyAlignment="1" applyProtection="1">
      <alignment horizontal="left" vertical="center" indent="1"/>
    </xf>
    <xf numFmtId="0" fontId="88" fillId="0" borderId="5" xfId="0" applyFont="1" applyFill="1" applyBorder="1" applyAlignment="1" applyProtection="1">
      <alignment horizontal="center" vertical="center"/>
    </xf>
    <xf numFmtId="38" fontId="84" fillId="3" borderId="17" xfId="0" applyNumberFormat="1" applyFont="1" applyFill="1" applyBorder="1" applyAlignment="1">
      <alignment horizontal="right"/>
    </xf>
    <xf numFmtId="0" fontId="88" fillId="0" borderId="0" xfId="0" applyFont="1" applyAlignment="1" applyProtection="1">
      <alignment vertical="center"/>
    </xf>
    <xf numFmtId="0" fontId="88" fillId="0" borderId="0" xfId="0" applyFont="1" applyAlignment="1" applyProtection="1">
      <alignment horizontal="center" vertical="center"/>
    </xf>
    <xf numFmtId="38" fontId="90" fillId="0" borderId="0" xfId="0" applyNumberFormat="1" applyFont="1" applyAlignment="1" applyProtection="1">
      <alignment vertical="center"/>
    </xf>
    <xf numFmtId="49" fontId="89" fillId="0" borderId="17" xfId="0" applyNumberFormat="1" applyFont="1" applyBorder="1" applyAlignment="1" applyProtection="1">
      <alignment horizontal="center" vertical="center"/>
    </xf>
    <xf numFmtId="0" fontId="90" fillId="0" borderId="0" xfId="0" applyFont="1" applyAlignment="1" applyProtection="1">
      <alignment horizontal="center" vertical="center"/>
    </xf>
    <xf numFmtId="0" fontId="84" fillId="0" borderId="0" xfId="0" applyFont="1" applyFill="1" applyAlignment="1" applyProtection="1">
      <alignment horizontal="center" vertical="center"/>
    </xf>
    <xf numFmtId="0" fontId="90" fillId="0" borderId="0" xfId="0" applyFont="1" applyFill="1" applyAlignment="1" applyProtection="1">
      <alignment horizontal="center" vertical="center"/>
    </xf>
    <xf numFmtId="38" fontId="84" fillId="4" borderId="14" xfId="0" applyNumberFormat="1" applyFont="1" applyFill="1" applyBorder="1" applyAlignment="1" applyProtection="1">
      <alignment horizontal="right"/>
    </xf>
    <xf numFmtId="38" fontId="84" fillId="4" borderId="0" xfId="0" applyNumberFormat="1" applyFont="1" applyFill="1" applyBorder="1" applyAlignment="1" applyProtection="1">
      <alignment horizontal="right"/>
    </xf>
    <xf numFmtId="38" fontId="84" fillId="4" borderId="17" xfId="0" applyNumberFormat="1" applyFont="1" applyFill="1" applyBorder="1" applyAlignment="1" applyProtection="1">
      <alignment horizontal="right"/>
    </xf>
    <xf numFmtId="38" fontId="84" fillId="4" borderId="21" xfId="0" applyNumberFormat="1" applyFont="1" applyFill="1" applyBorder="1" applyAlignment="1" applyProtection="1">
      <alignment horizontal="right"/>
    </xf>
    <xf numFmtId="38" fontId="84" fillId="4" borderId="2" xfId="0" applyNumberFormat="1" applyFont="1" applyFill="1" applyBorder="1" applyAlignment="1" applyProtection="1">
      <alignment horizontal="right"/>
    </xf>
    <xf numFmtId="3" fontId="90" fillId="0" borderId="0" xfId="0" applyNumberFormat="1" applyFont="1" applyAlignment="1" applyProtection="1">
      <alignment vertical="center"/>
    </xf>
    <xf numFmtId="0" fontId="98" fillId="0" borderId="8" xfId="0" applyFont="1" applyBorder="1" applyAlignment="1" applyProtection="1">
      <alignment horizontal="left" indent="2"/>
    </xf>
    <xf numFmtId="0" fontId="88" fillId="0" borderId="10" xfId="0" applyFont="1" applyBorder="1" applyAlignment="1" applyProtection="1">
      <alignment horizontal="center" vertical="center"/>
    </xf>
    <xf numFmtId="38" fontId="84" fillId="0" borderId="9" xfId="0" applyNumberFormat="1" applyFont="1" applyBorder="1" applyAlignment="1" applyProtection="1">
      <alignment horizontal="right"/>
      <protection locked="0"/>
    </xf>
    <xf numFmtId="38" fontId="84" fillId="0" borderId="10" xfId="0" applyNumberFormat="1" applyFont="1" applyBorder="1" applyAlignment="1" applyProtection="1">
      <alignment horizontal="right"/>
      <protection locked="0"/>
    </xf>
    <xf numFmtId="0" fontId="83" fillId="0" borderId="0" xfId="0" applyFont="1" applyAlignment="1" applyProtection="1">
      <alignment vertical="center"/>
    </xf>
    <xf numFmtId="0" fontId="99" fillId="0" borderId="0" xfId="0" applyFont="1" applyAlignment="1" applyProtection="1">
      <alignment vertical="center"/>
    </xf>
    <xf numFmtId="38" fontId="84" fillId="4" borderId="10" xfId="0" applyNumberFormat="1" applyFont="1" applyFill="1" applyBorder="1" applyAlignment="1" applyProtection="1">
      <alignment horizontal="right"/>
    </xf>
    <xf numFmtId="38" fontId="84" fillId="4" borderId="18" xfId="0" applyNumberFormat="1" applyFont="1" applyFill="1" applyBorder="1" applyAlignment="1" applyProtection="1">
      <alignment horizontal="right"/>
    </xf>
    <xf numFmtId="38" fontId="84" fillId="4" borderId="9" xfId="0" applyNumberFormat="1" applyFont="1" applyFill="1" applyBorder="1" applyAlignment="1" applyProtection="1">
      <alignment horizontal="right"/>
    </xf>
    <xf numFmtId="38" fontId="84" fillId="4" borderId="19" xfId="0" applyNumberFormat="1" applyFont="1" applyFill="1" applyBorder="1" applyAlignment="1" applyProtection="1">
      <alignment horizontal="right"/>
    </xf>
    <xf numFmtId="0" fontId="84" fillId="0" borderId="0" xfId="0" applyFont="1" applyFill="1" applyAlignment="1" applyProtection="1">
      <alignment vertical="center"/>
    </xf>
    <xf numFmtId="0" fontId="88" fillId="0" borderId="18" xfId="0" applyFont="1" applyFill="1" applyBorder="1" applyAlignment="1" applyProtection="1">
      <alignment horizontal="center" vertical="center"/>
    </xf>
    <xf numFmtId="38" fontId="84" fillId="3" borderId="2" xfId="0" applyNumberFormat="1" applyFont="1" applyFill="1" applyBorder="1" applyAlignment="1" applyProtection="1">
      <alignment horizontal="right"/>
    </xf>
    <xf numFmtId="0" fontId="88" fillId="0" borderId="2" xfId="0" applyFont="1" applyFill="1" applyBorder="1" applyAlignment="1" applyProtection="1">
      <alignment horizontal="center" vertical="top"/>
    </xf>
    <xf numFmtId="38" fontId="84" fillId="3" borderId="22" xfId="0" applyNumberFormat="1" applyFont="1" applyFill="1" applyBorder="1" applyAlignment="1" applyProtection="1">
      <alignment horizontal="right"/>
    </xf>
    <xf numFmtId="0" fontId="84" fillId="0" borderId="0" xfId="0" applyFont="1" applyFill="1" applyBorder="1" applyAlignment="1" applyProtection="1">
      <alignment vertical="center"/>
    </xf>
    <xf numFmtId="38" fontId="84" fillId="0" borderId="23" xfId="0" applyNumberFormat="1" applyFont="1" applyFill="1" applyBorder="1" applyAlignment="1" applyProtection="1">
      <alignment horizontal="right"/>
      <protection locked="0"/>
    </xf>
    <xf numFmtId="38" fontId="84" fillId="0" borderId="24" xfId="0" applyNumberFormat="1" applyFont="1" applyFill="1" applyBorder="1" applyAlignment="1" applyProtection="1">
      <alignment horizontal="right"/>
      <protection locked="0"/>
    </xf>
    <xf numFmtId="38" fontId="84" fillId="0" borderId="25" xfId="0" applyNumberFormat="1" applyFont="1" applyFill="1" applyBorder="1" applyAlignment="1" applyProtection="1">
      <alignment horizontal="right"/>
      <protection locked="0"/>
    </xf>
    <xf numFmtId="38" fontId="84" fillId="0" borderId="0" xfId="0" applyNumberFormat="1" applyFont="1" applyAlignment="1" applyProtection="1"/>
    <xf numFmtId="0" fontId="88" fillId="0" borderId="10" xfId="0" applyFont="1" applyFill="1" applyBorder="1" applyAlignment="1" applyProtection="1">
      <alignment horizontal="center" vertical="center"/>
    </xf>
    <xf numFmtId="38" fontId="84" fillId="0" borderId="26" xfId="0" applyNumberFormat="1" applyFont="1" applyFill="1" applyBorder="1" applyAlignment="1" applyProtection="1">
      <alignment horizontal="right"/>
      <protection locked="0"/>
    </xf>
    <xf numFmtId="0" fontId="88" fillId="0" borderId="27" xfId="0" applyFont="1" applyBorder="1" applyAlignment="1" applyProtection="1">
      <alignment horizontal="left" vertical="center" indent="4"/>
    </xf>
    <xf numFmtId="0" fontId="88" fillId="0" borderId="28" xfId="0" applyFont="1" applyBorder="1" applyAlignment="1" applyProtection="1">
      <alignment horizontal="center" vertical="center"/>
    </xf>
    <xf numFmtId="40" fontId="84" fillId="6" borderId="24" xfId="0" applyNumberFormat="1" applyFont="1" applyFill="1" applyBorder="1" applyAlignment="1" applyProtection="1">
      <alignment horizontal="right" vertical="center"/>
    </xf>
    <xf numFmtId="0" fontId="88" fillId="0" borderId="21" xfId="0" applyFont="1" applyBorder="1" applyAlignment="1" applyProtection="1">
      <alignment horizontal="left" vertical="center" indent="4"/>
    </xf>
    <xf numFmtId="9" fontId="84" fillId="6" borderId="24" xfId="0" applyNumberFormat="1" applyFont="1" applyFill="1" applyBorder="1" applyAlignment="1" applyProtection="1">
      <alignment horizontal="right" vertical="center"/>
    </xf>
    <xf numFmtId="1" fontId="83" fillId="0" borderId="18" xfId="0" applyNumberFormat="1" applyFont="1" applyBorder="1" applyAlignment="1" applyProtection="1">
      <alignment horizontal="center" vertical="center" wrapText="1"/>
    </xf>
    <xf numFmtId="3" fontId="83" fillId="0" borderId="18" xfId="0" applyNumberFormat="1" applyFont="1" applyBorder="1" applyAlignment="1" applyProtection="1">
      <alignment horizontal="center" vertical="center" wrapText="1"/>
    </xf>
    <xf numFmtId="3" fontId="84" fillId="4" borderId="18" xfId="0" applyNumberFormat="1" applyFont="1" applyFill="1" applyBorder="1" applyAlignment="1" applyProtection="1">
      <alignment horizontal="center"/>
    </xf>
    <xf numFmtId="3" fontId="90" fillId="4" borderId="10" xfId="0" applyNumberFormat="1" applyFont="1" applyFill="1" applyBorder="1" applyAlignment="1" applyProtection="1">
      <alignment horizontal="center"/>
    </xf>
    <xf numFmtId="38" fontId="90" fillId="4" borderId="18" xfId="0" applyNumberFormat="1" applyFont="1" applyFill="1" applyBorder="1" applyAlignment="1" applyProtection="1">
      <alignment horizontal="center"/>
    </xf>
    <xf numFmtId="3" fontId="90" fillId="4" borderId="18" xfId="0" applyNumberFormat="1" applyFont="1" applyFill="1" applyBorder="1" applyAlignment="1" applyProtection="1">
      <alignment horizontal="center"/>
    </xf>
    <xf numFmtId="0" fontId="88" fillId="0" borderId="19" xfId="0" applyFont="1" applyBorder="1" applyAlignment="1" applyProtection="1">
      <alignment horizontal="center"/>
    </xf>
    <xf numFmtId="38" fontId="84" fillId="0" borderId="0" xfId="0" applyNumberFormat="1" applyFont="1" applyAlignment="1" applyProtection="1">
      <alignment horizontal="right"/>
      <protection locked="0"/>
    </xf>
    <xf numFmtId="0" fontId="88" fillId="0" borderId="2" xfId="0" applyFont="1" applyBorder="1" applyAlignment="1" applyProtection="1">
      <alignment horizontal="center"/>
    </xf>
    <xf numFmtId="0" fontId="88" fillId="0" borderId="2" xfId="0" applyFont="1" applyBorder="1" applyAlignment="1" applyProtection="1">
      <alignment horizontal="center" vertical="center" wrapText="1"/>
    </xf>
    <xf numFmtId="38" fontId="84" fillId="0" borderId="21" xfId="0" applyNumberFormat="1" applyFont="1" applyBorder="1" applyAlignment="1" applyProtection="1">
      <alignment horizontal="right"/>
      <protection locked="0"/>
    </xf>
    <xf numFmtId="38" fontId="90" fillId="0" borderId="0" xfId="0" applyNumberFormat="1" applyFont="1" applyProtection="1"/>
    <xf numFmtId="38" fontId="84" fillId="4" borderId="6" xfId="0" applyNumberFormat="1" applyFont="1" applyFill="1" applyBorder="1" applyAlignment="1" applyProtection="1">
      <alignment horizontal="right"/>
    </xf>
    <xf numFmtId="37" fontId="84" fillId="4" borderId="6" xfId="0" applyNumberFormat="1" applyFont="1" applyFill="1" applyBorder="1" applyAlignment="1" applyProtection="1">
      <alignment horizontal="right"/>
    </xf>
    <xf numFmtId="37" fontId="84" fillId="4" borderId="20" xfId="0" applyNumberFormat="1" applyFont="1" applyFill="1" applyBorder="1" applyAlignment="1" applyProtection="1">
      <alignment horizontal="right"/>
    </xf>
    <xf numFmtId="0" fontId="88" fillId="0" borderId="20" xfId="0" applyFont="1" applyFill="1" applyBorder="1" applyAlignment="1" applyProtection="1">
      <alignment horizontal="center" vertical="center"/>
    </xf>
    <xf numFmtId="0" fontId="88" fillId="0" borderId="2" xfId="0" applyFont="1" applyBorder="1" applyAlignment="1" applyProtection="1">
      <alignment horizontal="center" vertical="top"/>
    </xf>
    <xf numFmtId="0" fontId="88" fillId="0" borderId="20" xfId="0" applyFont="1" applyFill="1" applyBorder="1" applyAlignment="1" applyProtection="1">
      <alignment horizontal="center" vertical="top"/>
    </xf>
    <xf numFmtId="0" fontId="88" fillId="0" borderId="7" xfId="0" applyFont="1" applyFill="1" applyBorder="1" applyAlignment="1" applyProtection="1">
      <alignment horizontal="center" vertical="center"/>
    </xf>
    <xf numFmtId="38" fontId="84" fillId="0" borderId="9" xfId="0" applyNumberFormat="1" applyFont="1" applyFill="1" applyBorder="1" applyAlignment="1" applyProtection="1">
      <alignment horizontal="right"/>
      <protection locked="0"/>
    </xf>
    <xf numFmtId="38" fontId="84" fillId="4" borderId="0" xfId="0" applyNumberFormat="1" applyFont="1" applyFill="1" applyAlignment="1" applyProtection="1">
      <alignment horizontal="right"/>
    </xf>
    <xf numFmtId="1" fontId="88" fillId="0" borderId="2" xfId="0" applyNumberFormat="1" applyFont="1" applyBorder="1" applyAlignment="1" applyProtection="1">
      <alignment horizontal="center" vertical="center"/>
    </xf>
    <xf numFmtId="0" fontId="88" fillId="0" borderId="14" xfId="0" applyFont="1" applyBorder="1" applyAlignment="1" applyProtection="1">
      <alignment horizontal="left" vertical="top" wrapText="1" indent="1"/>
    </xf>
    <xf numFmtId="1" fontId="88" fillId="0" borderId="2" xfId="0" applyNumberFormat="1" applyFont="1" applyBorder="1" applyAlignment="1" applyProtection="1">
      <alignment horizontal="center" vertical="top"/>
    </xf>
    <xf numFmtId="38" fontId="84" fillId="4" borderId="29" xfId="0" applyNumberFormat="1" applyFont="1" applyFill="1" applyBorder="1" applyAlignment="1" applyProtection="1">
      <alignment horizontal="right"/>
    </xf>
    <xf numFmtId="38" fontId="84" fillId="4" borderId="22" xfId="0" applyNumberFormat="1" applyFont="1" applyFill="1" applyBorder="1" applyAlignment="1" applyProtection="1">
      <alignment horizontal="right"/>
    </xf>
    <xf numFmtId="1" fontId="88" fillId="0" borderId="18" xfId="0" applyNumberFormat="1" applyFont="1" applyBorder="1" applyAlignment="1" applyProtection="1">
      <alignment horizontal="center" vertical="center"/>
    </xf>
    <xf numFmtId="1" fontId="88" fillId="0" borderId="18" xfId="0" applyNumberFormat="1" applyFont="1" applyBorder="1" applyAlignment="1" applyProtection="1">
      <alignment horizontal="center" vertical="center"/>
    </xf>
    <xf numFmtId="38" fontId="84" fillId="0" borderId="18" xfId="0" applyNumberFormat="1" applyFont="1" applyBorder="1" applyAlignment="1" applyProtection="1">
      <alignment horizontal="right"/>
      <protection locked="0"/>
    </xf>
    <xf numFmtId="38" fontId="84" fillId="4" borderId="18" xfId="0" applyNumberFormat="1" applyFont="1" applyFill="1" applyBorder="1" applyAlignment="1" applyProtection="1">
      <alignment horizontal="right"/>
    </xf>
    <xf numFmtId="38" fontId="84" fillId="4" borderId="26" xfId="0" applyNumberFormat="1" applyFont="1" applyFill="1" applyBorder="1" applyAlignment="1" applyProtection="1">
      <alignment horizontal="right"/>
    </xf>
    <xf numFmtId="1" fontId="88" fillId="0" borderId="25" xfId="0" applyNumberFormat="1" applyFont="1" applyBorder="1" applyAlignment="1" applyProtection="1">
      <alignment horizontal="center" vertical="center"/>
    </xf>
    <xf numFmtId="38" fontId="84" fillId="0" borderId="25" xfId="0" applyNumberFormat="1" applyFont="1" applyBorder="1" applyAlignment="1" applyProtection="1">
      <alignment horizontal="right"/>
      <protection locked="0"/>
    </xf>
    <xf numFmtId="1" fontId="88" fillId="0" borderId="24" xfId="0" applyNumberFormat="1" applyFont="1" applyBorder="1" applyAlignment="1" applyProtection="1">
      <alignment horizontal="center" vertical="center"/>
    </xf>
    <xf numFmtId="38" fontId="84" fillId="0" borderId="30" xfId="0" applyNumberFormat="1" applyFont="1" applyBorder="1" applyAlignment="1" applyProtection="1">
      <alignment horizontal="right"/>
      <protection locked="0"/>
    </xf>
    <xf numFmtId="38" fontId="84" fillId="0" borderId="24" xfId="0" applyNumberFormat="1" applyFont="1" applyBorder="1" applyAlignment="1" applyProtection="1">
      <alignment horizontal="right"/>
      <protection locked="0"/>
    </xf>
    <xf numFmtId="38" fontId="84" fillId="0" borderId="31" xfId="0" applyNumberFormat="1" applyFont="1" applyFill="1" applyBorder="1" applyAlignment="1" applyProtection="1">
      <alignment horizontal="right"/>
      <protection locked="0"/>
    </xf>
    <xf numFmtId="38" fontId="84" fillId="0" borderId="23" xfId="0" applyNumberFormat="1" applyFont="1" applyBorder="1" applyAlignment="1" applyProtection="1">
      <alignment horizontal="right"/>
      <protection locked="0"/>
    </xf>
    <xf numFmtId="38" fontId="84" fillId="0" borderId="32" xfId="0" applyNumberFormat="1" applyFont="1" applyBorder="1" applyAlignment="1" applyProtection="1">
      <alignment horizontal="right" vertical="center"/>
      <protection locked="0"/>
    </xf>
    <xf numFmtId="38" fontId="84" fillId="0" borderId="25" xfId="0" applyNumberFormat="1" applyFont="1" applyBorder="1" applyAlignment="1" applyProtection="1">
      <alignment horizontal="right" vertical="center"/>
      <protection locked="0"/>
    </xf>
    <xf numFmtId="38" fontId="84" fillId="0" borderId="23" xfId="0" applyNumberFormat="1" applyFont="1" applyFill="1" applyBorder="1" applyAlignment="1" applyProtection="1">
      <alignment horizontal="right" vertical="center"/>
      <protection locked="0"/>
    </xf>
    <xf numFmtId="38" fontId="84" fillId="0" borderId="25" xfId="0" applyNumberFormat="1" applyFont="1" applyFill="1" applyBorder="1" applyAlignment="1" applyProtection="1">
      <alignment horizontal="right" vertical="center"/>
      <protection locked="0"/>
    </xf>
    <xf numFmtId="0" fontId="88" fillId="0" borderId="2" xfId="0" applyFont="1" applyBorder="1" applyAlignment="1" applyProtection="1">
      <alignment horizontal="center" vertical="top" wrapText="1"/>
    </xf>
    <xf numFmtId="38" fontId="84" fillId="4" borderId="33"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vertical="center"/>
      <protection locked="0"/>
    </xf>
    <xf numFmtId="38" fontId="84" fillId="3" borderId="2" xfId="0" applyNumberFormat="1" applyFont="1" applyFill="1" applyBorder="1" applyAlignment="1" applyProtection="1">
      <alignment horizontal="right" vertical="center"/>
    </xf>
    <xf numFmtId="0" fontId="88" fillId="0" borderId="20" xfId="0" applyFont="1" applyBorder="1" applyAlignment="1" applyProtection="1">
      <alignment horizontal="center" vertical="center"/>
    </xf>
    <xf numFmtId="0" fontId="88" fillId="0" borderId="124" xfId="0" applyFont="1" applyFill="1" applyBorder="1" applyAlignment="1" applyProtection="1">
      <alignment horizontal="center" vertical="center"/>
    </xf>
    <xf numFmtId="38" fontId="84" fillId="0" borderId="125" xfId="0" applyNumberFormat="1" applyFont="1" applyFill="1" applyBorder="1" applyAlignment="1" applyProtection="1">
      <alignment horizontal="right"/>
      <protection locked="0"/>
    </xf>
    <xf numFmtId="0" fontId="88" fillId="0" borderId="112" xfId="0" applyFont="1" applyFill="1" applyBorder="1" applyAlignment="1" applyProtection="1">
      <alignment horizontal="center" vertical="center"/>
    </xf>
    <xf numFmtId="38" fontId="84" fillId="0" borderId="126" xfId="0" applyNumberFormat="1" applyFont="1" applyFill="1" applyBorder="1" applyAlignment="1" applyProtection="1">
      <alignment horizontal="right"/>
      <protection locked="0"/>
    </xf>
    <xf numFmtId="38" fontId="84" fillId="0" borderId="127" xfId="0" applyNumberFormat="1" applyFont="1" applyFill="1" applyBorder="1" applyAlignment="1" applyProtection="1">
      <alignment horizontal="right"/>
      <protection locked="0"/>
    </xf>
    <xf numFmtId="38" fontId="84" fillId="0" borderId="32" xfId="0" applyNumberFormat="1" applyFont="1" applyFill="1" applyBorder="1" applyAlignment="1" applyProtection="1">
      <alignment horizontal="right"/>
      <protection locked="0"/>
    </xf>
    <xf numFmtId="0" fontId="90" fillId="0" borderId="0" xfId="0" applyFont="1" applyAlignment="1" applyProtection="1"/>
    <xf numFmtId="0" fontId="88" fillId="0" borderId="0" xfId="0" applyFont="1" applyAlignment="1" applyProtection="1">
      <alignment horizontal="left" vertical="center" wrapText="1"/>
    </xf>
    <xf numFmtId="0" fontId="88" fillId="0" borderId="0" xfId="0" applyFont="1" applyAlignment="1" applyProtection="1">
      <alignment horizontal="center" vertical="center" wrapText="1"/>
    </xf>
    <xf numFmtId="0" fontId="90" fillId="0" borderId="0" xfId="0" applyFont="1" applyAlignment="1" applyProtection="1">
      <alignment wrapText="1"/>
    </xf>
    <xf numFmtId="0" fontId="90" fillId="0" borderId="0" xfId="0" applyFont="1" applyAlignment="1"/>
    <xf numFmtId="38" fontId="84" fillId="4" borderId="28" xfId="0" applyNumberFormat="1" applyFont="1" applyFill="1" applyBorder="1" applyAlignment="1" applyProtection="1">
      <alignment horizontal="right" vertical="center"/>
    </xf>
    <xf numFmtId="38" fontId="84" fillId="4" borderId="22" xfId="0" applyNumberFormat="1" applyFont="1" applyFill="1" applyBorder="1" applyAlignment="1" applyProtection="1">
      <alignment horizontal="right" vertical="center"/>
    </xf>
    <xf numFmtId="38" fontId="84" fillId="4" borderId="0" xfId="0" applyNumberFormat="1" applyFont="1" applyFill="1" applyAlignment="1" applyProtection="1">
      <alignment horizontal="right" vertical="center"/>
    </xf>
    <xf numFmtId="38" fontId="84" fillId="4" borderId="20" xfId="0" applyNumberFormat="1" applyFont="1" applyFill="1" applyBorder="1" applyAlignment="1" applyProtection="1">
      <alignment horizontal="right" vertical="center"/>
    </xf>
    <xf numFmtId="49" fontId="88" fillId="0" borderId="17" xfId="0" applyNumberFormat="1" applyFont="1" applyBorder="1" applyAlignment="1">
      <alignment horizontal="center" vertical="center"/>
    </xf>
    <xf numFmtId="49" fontId="83" fillId="0" borderId="17" xfId="0" applyNumberFormat="1" applyFont="1" applyBorder="1" applyAlignment="1">
      <alignment horizontal="center" vertical="center"/>
    </xf>
    <xf numFmtId="49" fontId="84" fillId="0" borderId="17" xfId="0" applyNumberFormat="1" applyFont="1" applyBorder="1" applyAlignment="1">
      <alignment horizontal="center" vertical="center"/>
    </xf>
    <xf numFmtId="49" fontId="89" fillId="0" borderId="20" xfId="0" applyNumberFormat="1" applyFont="1" applyBorder="1" applyAlignment="1">
      <alignment horizontal="center" vertical="center" wrapText="1"/>
    </xf>
    <xf numFmtId="3" fontId="83" fillId="0" borderId="20" xfId="0" applyNumberFormat="1" applyFont="1" applyBorder="1" applyAlignment="1">
      <alignment horizontal="center" vertical="center"/>
    </xf>
    <xf numFmtId="3" fontId="83" fillId="0" borderId="20" xfId="0" applyNumberFormat="1" applyFont="1" applyBorder="1" applyAlignment="1">
      <alignment horizontal="center" vertical="center" wrapText="1"/>
    </xf>
    <xf numFmtId="0" fontId="90" fillId="0" borderId="0" xfId="0" applyFont="1" applyAlignment="1">
      <alignment horizontal="center" vertical="top" wrapText="1"/>
    </xf>
    <xf numFmtId="0" fontId="90" fillId="0" borderId="0" xfId="0" applyFont="1" applyBorder="1" applyAlignment="1">
      <alignment vertical="center"/>
    </xf>
    <xf numFmtId="3" fontId="84" fillId="4" borderId="18" xfId="0" applyNumberFormat="1" applyFont="1" applyFill="1" applyBorder="1" applyAlignment="1">
      <alignment horizontal="center"/>
    </xf>
    <xf numFmtId="3" fontId="84" fillId="4" borderId="20" xfId="0" applyNumberFormat="1" applyFont="1" applyFill="1" applyBorder="1" applyAlignment="1">
      <alignment horizontal="center"/>
    </xf>
    <xf numFmtId="3" fontId="84" fillId="4" borderId="18" xfId="0" applyNumberFormat="1" applyFont="1" applyFill="1" applyBorder="1" applyAlignment="1">
      <alignment horizontal="right"/>
    </xf>
    <xf numFmtId="0" fontId="88" fillId="0" borderId="0" xfId="0" applyFont="1" applyBorder="1" applyAlignment="1"/>
    <xf numFmtId="49" fontId="88" fillId="0" borderId="2" xfId="0" applyNumberFormat="1" applyFont="1" applyBorder="1" applyAlignment="1">
      <alignment horizontal="center" vertical="center"/>
    </xf>
    <xf numFmtId="38" fontId="84" fillId="7" borderId="2" xfId="0" applyNumberFormat="1" applyFont="1" applyFill="1" applyBorder="1" applyAlignment="1">
      <alignment horizontal="right"/>
    </xf>
    <xf numFmtId="38" fontId="84" fillId="4" borderId="20" xfId="0" applyNumberFormat="1" applyFont="1" applyFill="1" applyBorder="1" applyAlignment="1">
      <alignment horizontal="right"/>
    </xf>
    <xf numFmtId="49" fontId="89" fillId="7" borderId="23" xfId="0" applyNumberFormat="1" applyFont="1" applyFill="1" applyBorder="1" applyAlignment="1">
      <alignment horizontal="center" vertical="center"/>
    </xf>
    <xf numFmtId="38" fontId="84" fillId="4" borderId="22" xfId="0" applyNumberFormat="1" applyFont="1" applyFill="1" applyBorder="1" applyAlignment="1">
      <alignment horizontal="right"/>
    </xf>
    <xf numFmtId="0" fontId="88" fillId="0" borderId="0" xfId="0" applyFont="1" applyFill="1" applyBorder="1" applyAlignment="1"/>
    <xf numFmtId="0" fontId="88" fillId="0" borderId="0" xfId="0" applyFont="1" applyFill="1"/>
    <xf numFmtId="3" fontId="89" fillId="4" borderId="21" xfId="0" applyNumberFormat="1" applyFont="1" applyFill="1" applyBorder="1" applyAlignment="1">
      <alignment horizontal="left" vertical="center" wrapText="1" indent="1"/>
    </xf>
    <xf numFmtId="49" fontId="89" fillId="4" borderId="19" xfId="0" applyNumberFormat="1" applyFont="1" applyFill="1" applyBorder="1" applyAlignment="1">
      <alignment horizontal="center" vertical="center"/>
    </xf>
    <xf numFmtId="38" fontId="84" fillId="4" borderId="18" xfId="0" applyNumberFormat="1" applyFont="1" applyFill="1" applyBorder="1" applyAlignment="1">
      <alignment horizontal="right"/>
    </xf>
    <xf numFmtId="164" fontId="89" fillId="4" borderId="9" xfId="0" applyNumberFormat="1" applyFont="1" applyFill="1" applyBorder="1" applyAlignment="1">
      <alignment horizontal="left" vertical="center" wrapText="1" indent="1"/>
    </xf>
    <xf numFmtId="49" fontId="89" fillId="4" borderId="28" xfId="0" applyNumberFormat="1" applyFont="1" applyFill="1" applyBorder="1" applyAlignment="1">
      <alignment horizontal="center" vertical="center"/>
    </xf>
    <xf numFmtId="38" fontId="84" fillId="4" borderId="26" xfId="0" applyNumberFormat="1" applyFont="1" applyFill="1" applyBorder="1" applyAlignment="1">
      <alignment horizontal="right"/>
    </xf>
    <xf numFmtId="49" fontId="88" fillId="0" borderId="17" xfId="0" applyNumberFormat="1" applyFont="1" applyBorder="1" applyAlignment="1">
      <alignment horizontal="center" vertical="center" wrapText="1"/>
    </xf>
    <xf numFmtId="49" fontId="88" fillId="0" borderId="2" xfId="0" applyNumberFormat="1" applyFont="1" applyBorder="1" applyAlignment="1">
      <alignment horizontal="center" vertical="top"/>
    </xf>
    <xf numFmtId="38" fontId="84" fillId="4" borderId="28" xfId="0" applyNumberFormat="1" applyFont="1" applyFill="1" applyBorder="1" applyAlignment="1">
      <alignment horizontal="right"/>
    </xf>
    <xf numFmtId="49" fontId="88" fillId="0" borderId="18" xfId="0" applyNumberFormat="1" applyFont="1" applyBorder="1" applyAlignment="1">
      <alignment horizontal="center" vertical="center"/>
    </xf>
    <xf numFmtId="49" fontId="89" fillId="4" borderId="10" xfId="0" applyNumberFormat="1" applyFont="1" applyFill="1" applyBorder="1" applyAlignment="1">
      <alignment horizontal="center" vertical="center"/>
    </xf>
    <xf numFmtId="49" fontId="88" fillId="0" borderId="24" xfId="0" applyNumberFormat="1" applyFont="1" applyFill="1" applyBorder="1" applyAlignment="1">
      <alignment horizontal="center" vertical="center"/>
    </xf>
    <xf numFmtId="0" fontId="88" fillId="0" borderId="0" xfId="0" applyFont="1" applyAlignment="1">
      <alignment vertical="center"/>
    </xf>
    <xf numFmtId="38" fontId="84" fillId="8" borderId="18" xfId="0" applyNumberFormat="1" applyFont="1" applyFill="1" applyBorder="1" applyAlignment="1" applyProtection="1">
      <alignment horizontal="right"/>
      <protection locked="0"/>
    </xf>
    <xf numFmtId="0" fontId="88" fillId="0" borderId="26" xfId="0" applyFont="1" applyFill="1" applyBorder="1" applyAlignment="1">
      <alignment horizontal="center" vertical="center"/>
    </xf>
    <xf numFmtId="38" fontId="84" fillId="3" borderId="22" xfId="0" applyNumberFormat="1" applyFont="1" applyFill="1" applyBorder="1" applyAlignment="1">
      <alignment horizontal="right"/>
    </xf>
    <xf numFmtId="0" fontId="88" fillId="0" borderId="18" xfId="0" applyFont="1" applyFill="1" applyBorder="1" applyAlignment="1">
      <alignment horizontal="center" vertical="center"/>
    </xf>
    <xf numFmtId="38" fontId="84" fillId="3" borderId="20" xfId="0" applyNumberFormat="1" applyFont="1" applyFill="1" applyBorder="1" applyAlignment="1">
      <alignment horizontal="right"/>
    </xf>
    <xf numFmtId="0" fontId="88" fillId="0" borderId="2" xfId="0" applyFont="1" applyFill="1" applyBorder="1" applyAlignment="1">
      <alignment horizontal="center" vertical="center"/>
    </xf>
    <xf numFmtId="0" fontId="88" fillId="0" borderId="18" xfId="0" applyFont="1" applyFill="1" applyBorder="1" applyAlignment="1">
      <alignment horizontal="center" vertical="center"/>
    </xf>
    <xf numFmtId="38" fontId="84" fillId="0" borderId="18" xfId="0" applyNumberFormat="1" applyFont="1" applyFill="1" applyBorder="1" applyAlignment="1" applyProtection="1">
      <alignment horizontal="right"/>
      <protection locked="0"/>
    </xf>
    <xf numFmtId="38" fontId="84" fillId="3" borderId="18" xfId="0" applyNumberFormat="1" applyFont="1" applyFill="1" applyBorder="1" applyAlignment="1">
      <alignment horizontal="right"/>
    </xf>
    <xf numFmtId="49" fontId="88" fillId="0" borderId="18" xfId="0" applyNumberFormat="1" applyFont="1" applyFill="1" applyBorder="1" applyAlignment="1">
      <alignment horizontal="center" vertical="center"/>
    </xf>
    <xf numFmtId="164" fontId="89" fillId="3" borderId="21" xfId="0" applyNumberFormat="1" applyFont="1" applyFill="1" applyBorder="1" applyAlignment="1">
      <alignment horizontal="left" vertical="center" wrapText="1" indent="1"/>
    </xf>
    <xf numFmtId="49" fontId="89" fillId="3" borderId="19" xfId="0" applyNumberFormat="1" applyFont="1" applyFill="1" applyBorder="1" applyAlignment="1">
      <alignment horizontal="center" vertical="center"/>
    </xf>
    <xf numFmtId="0" fontId="88" fillId="0" borderId="0" xfId="0" applyFont="1" applyAlignment="1"/>
    <xf numFmtId="49" fontId="89" fillId="0" borderId="26" xfId="0" applyNumberFormat="1" applyFont="1" applyFill="1" applyBorder="1" applyAlignment="1">
      <alignment horizontal="center" vertical="center"/>
    </xf>
    <xf numFmtId="3" fontId="89" fillId="0" borderId="21" xfId="0" applyNumberFormat="1" applyFont="1" applyBorder="1" applyAlignment="1">
      <alignment horizontal="left" vertical="top" wrapText="1" indent="2"/>
    </xf>
    <xf numFmtId="49" fontId="88" fillId="0" borderId="14" xfId="0" applyNumberFormat="1" applyFont="1" applyFill="1" applyBorder="1" applyAlignment="1">
      <alignment horizontal="left" vertical="top" indent="1"/>
    </xf>
    <xf numFmtId="38" fontId="84" fillId="0" borderId="14" xfId="0" applyNumberFormat="1" applyFont="1" applyFill="1" applyBorder="1" applyAlignment="1">
      <alignment horizontal="right"/>
    </xf>
    <xf numFmtId="0" fontId="84" fillId="0" borderId="0" xfId="0" applyFont="1" applyAlignment="1">
      <alignment vertical="center"/>
    </xf>
    <xf numFmtId="3" fontId="89" fillId="4" borderId="3" xfId="0" applyNumberFormat="1" applyFont="1" applyFill="1" applyBorder="1" applyAlignment="1">
      <alignment horizontal="left" vertical="center" wrapText="1" indent="1"/>
    </xf>
    <xf numFmtId="164" fontId="89" fillId="4" borderId="21" xfId="0" applyNumberFormat="1" applyFont="1" applyFill="1" applyBorder="1" applyAlignment="1">
      <alignment horizontal="left" vertical="center" wrapText="1" indent="1"/>
    </xf>
    <xf numFmtId="38" fontId="84" fillId="4" borderId="2" xfId="0" applyNumberFormat="1" applyFont="1" applyFill="1" applyBorder="1" applyAlignment="1">
      <alignment horizontal="right"/>
    </xf>
    <xf numFmtId="49" fontId="88" fillId="0" borderId="26" xfId="0" applyNumberFormat="1" applyFont="1" applyFill="1" applyBorder="1" applyAlignment="1">
      <alignment horizontal="center" vertical="center"/>
    </xf>
    <xf numFmtId="38" fontId="84" fillId="0" borderId="26" xfId="0" applyNumberFormat="1" applyFont="1" applyBorder="1" applyAlignment="1" applyProtection="1">
      <alignment horizontal="right"/>
      <protection locked="0"/>
    </xf>
    <xf numFmtId="164" fontId="89" fillId="4" borderId="21" xfId="0" applyNumberFormat="1" applyFont="1" applyFill="1" applyBorder="1" applyAlignment="1" applyProtection="1">
      <alignment horizontal="left" vertical="center" wrapText="1" indent="1"/>
    </xf>
    <xf numFmtId="49" fontId="89" fillId="4" borderId="19" xfId="0" applyNumberFormat="1" applyFont="1" applyFill="1" applyBorder="1" applyAlignment="1" applyProtection="1">
      <alignment horizontal="center" vertical="center"/>
    </xf>
    <xf numFmtId="49" fontId="89" fillId="6" borderId="23" xfId="0" applyNumberFormat="1" applyFont="1" applyFill="1" applyBorder="1" applyAlignment="1">
      <alignment horizontal="center" vertical="center"/>
    </xf>
    <xf numFmtId="3" fontId="89" fillId="3" borderId="6" xfId="0" applyNumberFormat="1" applyFont="1" applyFill="1" applyBorder="1" applyAlignment="1">
      <alignment horizontal="left" vertical="center" wrapText="1" indent="1"/>
    </xf>
    <xf numFmtId="49" fontId="89" fillId="3" borderId="20" xfId="0" applyNumberFormat="1" applyFont="1" applyFill="1" applyBorder="1" applyAlignment="1">
      <alignment horizontal="center" vertical="center"/>
    </xf>
    <xf numFmtId="38" fontId="84" fillId="3" borderId="26" xfId="0" applyNumberFormat="1" applyFont="1" applyFill="1" applyBorder="1" applyAlignment="1">
      <alignment horizontal="right"/>
    </xf>
    <xf numFmtId="3" fontId="89" fillId="0" borderId="21" xfId="0" applyNumberFormat="1" applyFont="1" applyFill="1" applyBorder="1" applyAlignment="1">
      <alignment horizontal="left" vertical="top" wrapText="1" indent="2"/>
    </xf>
    <xf numFmtId="0" fontId="90" fillId="0" borderId="14" xfId="0" applyFont="1" applyFill="1" applyBorder="1" applyAlignment="1">
      <alignment horizontal="left" vertical="top" wrapText="1" indent="2"/>
    </xf>
    <xf numFmtId="0" fontId="90" fillId="0" borderId="0" xfId="0" applyFont="1" applyFill="1" applyBorder="1" applyAlignment="1"/>
    <xf numFmtId="0" fontId="90" fillId="0" borderId="0" xfId="0" applyFont="1" applyFill="1" applyBorder="1"/>
    <xf numFmtId="0" fontId="84" fillId="0" borderId="0" xfId="0" applyFont="1" applyBorder="1" applyAlignment="1"/>
    <xf numFmtId="0" fontId="84" fillId="0" borderId="0" xfId="0" applyFont="1"/>
    <xf numFmtId="3" fontId="89" fillId="4" borderId="9" xfId="0" applyNumberFormat="1" applyFont="1" applyFill="1" applyBorder="1" applyAlignment="1">
      <alignment horizontal="left" vertical="center" wrapText="1" indent="1"/>
    </xf>
    <xf numFmtId="49" fontId="89" fillId="4" borderId="26" xfId="0" applyNumberFormat="1" applyFont="1" applyFill="1" applyBorder="1" applyAlignment="1">
      <alignment horizontal="center" vertical="center"/>
    </xf>
    <xf numFmtId="49" fontId="89" fillId="4" borderId="18" xfId="0" applyNumberFormat="1" applyFont="1" applyFill="1" applyBorder="1" applyAlignment="1">
      <alignment horizontal="center" vertical="top"/>
    </xf>
    <xf numFmtId="49" fontId="89" fillId="4" borderId="2" xfId="0" applyNumberFormat="1" applyFont="1" applyFill="1" applyBorder="1" applyAlignment="1">
      <alignment horizontal="center" vertical="top"/>
    </xf>
    <xf numFmtId="49" fontId="88" fillId="0" borderId="14" xfId="0" applyNumberFormat="1" applyFont="1" applyFill="1" applyBorder="1" applyAlignment="1">
      <alignment horizontal="center" vertical="top"/>
    </xf>
    <xf numFmtId="0" fontId="90" fillId="0" borderId="0" xfId="0" applyFont="1" applyFill="1"/>
    <xf numFmtId="0" fontId="89" fillId="4" borderId="21" xfId="0" applyFont="1" applyFill="1" applyBorder="1" applyAlignment="1">
      <alignment horizontal="left" vertical="center" wrapText="1" indent="1"/>
    </xf>
    <xf numFmtId="49" fontId="89" fillId="4" borderId="10" xfId="0" applyNumberFormat="1" applyFont="1" applyFill="1" applyBorder="1" applyAlignment="1">
      <alignment horizontal="center" vertical="center"/>
    </xf>
    <xf numFmtId="49" fontId="88" fillId="0" borderId="18" xfId="0" applyNumberFormat="1" applyFont="1" applyBorder="1" applyAlignment="1">
      <alignment horizontal="center" vertical="center"/>
    </xf>
    <xf numFmtId="49" fontId="89" fillId="4" borderId="18" xfId="0" applyNumberFormat="1" applyFont="1" applyFill="1" applyBorder="1" applyAlignment="1">
      <alignment horizontal="center" vertical="center"/>
    </xf>
    <xf numFmtId="3" fontId="89" fillId="3" borderId="26" xfId="0" applyNumberFormat="1" applyFont="1" applyFill="1" applyBorder="1" applyAlignment="1">
      <alignment horizontal="left" vertical="center" wrapText="1" indent="1"/>
    </xf>
    <xf numFmtId="49" fontId="89" fillId="3" borderId="26" xfId="0" applyNumberFormat="1" applyFont="1" applyFill="1" applyBorder="1" applyAlignment="1">
      <alignment horizontal="center" vertical="center"/>
    </xf>
    <xf numFmtId="3" fontId="89" fillId="4" borderId="2" xfId="0" applyNumberFormat="1" applyFont="1" applyFill="1" applyBorder="1" applyAlignment="1">
      <alignment horizontal="left" vertical="center" wrapText="1" indent="1"/>
    </xf>
    <xf numFmtId="49" fontId="89" fillId="4" borderId="10" xfId="0" applyNumberFormat="1" applyFont="1" applyFill="1" applyBorder="1" applyAlignment="1">
      <alignment horizontal="center" vertical="center" wrapText="1"/>
    </xf>
    <xf numFmtId="49" fontId="88" fillId="0" borderId="17" xfId="0" applyNumberFormat="1" applyFont="1" applyBorder="1" applyAlignment="1">
      <alignment horizontal="center" vertical="top"/>
    </xf>
    <xf numFmtId="49" fontId="89" fillId="4" borderId="28" xfId="0" applyNumberFormat="1" applyFont="1" applyFill="1" applyBorder="1" applyAlignment="1">
      <alignment horizontal="center" vertical="center" wrapText="1"/>
    </xf>
    <xf numFmtId="49" fontId="88" fillId="0" borderId="2" xfId="0" applyNumberFormat="1" applyFont="1" applyBorder="1" applyAlignment="1">
      <alignment horizontal="center" vertical="center" wrapText="1"/>
    </xf>
    <xf numFmtId="38" fontId="84" fillId="4" borderId="18" xfId="0" applyNumberFormat="1" applyFont="1" applyFill="1" applyBorder="1" applyAlignment="1">
      <alignment horizontal="right"/>
    </xf>
    <xf numFmtId="38" fontId="84" fillId="4" borderId="17" xfId="0" applyNumberFormat="1" applyFont="1" applyFill="1" applyBorder="1" applyAlignment="1">
      <alignment horizontal="right"/>
    </xf>
    <xf numFmtId="164" fontId="89" fillId="4" borderId="6" xfId="0" applyNumberFormat="1" applyFont="1" applyFill="1" applyBorder="1" applyAlignment="1">
      <alignment horizontal="left" vertical="center" wrapText="1" indent="1"/>
    </xf>
    <xf numFmtId="0" fontId="88" fillId="0" borderId="2" xfId="0" applyFont="1" applyBorder="1" applyAlignment="1">
      <alignment horizontal="center" vertical="center"/>
    </xf>
    <xf numFmtId="49" fontId="88" fillId="0" borderId="2" xfId="0" applyNumberFormat="1" applyFont="1" applyFill="1" applyBorder="1" applyAlignment="1">
      <alignment horizontal="center" vertical="center"/>
    </xf>
    <xf numFmtId="3" fontId="89" fillId="0" borderId="9" xfId="0" applyNumberFormat="1" applyFont="1" applyFill="1" applyBorder="1" applyAlignment="1">
      <alignment horizontal="left" vertical="top" wrapText="1" indent="1"/>
    </xf>
    <xf numFmtId="0" fontId="90" fillId="0" borderId="8" xfId="0" applyFont="1" applyFill="1" applyBorder="1" applyAlignment="1">
      <alignment horizontal="left" vertical="top" wrapText="1"/>
    </xf>
    <xf numFmtId="38" fontId="84" fillId="0" borderId="8" xfId="0" applyNumberFormat="1" applyFont="1" applyFill="1" applyBorder="1" applyAlignment="1">
      <alignment horizontal="right"/>
    </xf>
    <xf numFmtId="38" fontId="84" fillId="0" borderId="0" xfId="0" applyNumberFormat="1" applyFont="1" applyFill="1" applyBorder="1" applyAlignment="1">
      <alignment horizontal="right"/>
    </xf>
    <xf numFmtId="0" fontId="89" fillId="3" borderId="3" xfId="0" applyFont="1" applyFill="1" applyBorder="1" applyAlignment="1">
      <alignment horizontal="left" vertical="center" wrapText="1" indent="1"/>
    </xf>
    <xf numFmtId="49" fontId="88" fillId="3"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top"/>
    </xf>
    <xf numFmtId="164" fontId="89" fillId="4" borderId="21" xfId="0" applyNumberFormat="1" applyFont="1" applyFill="1" applyBorder="1" applyAlignment="1">
      <alignment horizontal="left" vertical="top" wrapText="1" indent="1"/>
    </xf>
    <xf numFmtId="49" fontId="89" fillId="4" borderId="19" xfId="0" applyNumberFormat="1" applyFont="1" applyFill="1" applyBorder="1" applyAlignment="1">
      <alignment horizontal="center" vertical="top"/>
    </xf>
    <xf numFmtId="0" fontId="90" fillId="3" borderId="0" xfId="0" applyFont="1" applyFill="1" applyAlignment="1">
      <alignment vertical="center"/>
    </xf>
    <xf numFmtId="49" fontId="89" fillId="3" borderId="2" xfId="12" applyNumberFormat="1" applyFont="1" applyFill="1" applyBorder="1" applyAlignment="1">
      <alignment horizontal="left" vertical="center" wrapText="1" indent="1"/>
    </xf>
    <xf numFmtId="0" fontId="89" fillId="3" borderId="2" xfId="13" applyNumberFormat="1" applyFont="1" applyFill="1" applyBorder="1" applyAlignment="1">
      <alignment horizontal="center" vertical="top"/>
    </xf>
    <xf numFmtId="38" fontId="84" fillId="3" borderId="0" xfId="13" applyNumberFormat="1" applyFont="1" applyFill="1" applyBorder="1" applyAlignment="1" applyProtection="1">
      <alignment horizontal="right"/>
    </xf>
    <xf numFmtId="38" fontId="84" fillId="3" borderId="20" xfId="13" applyNumberFormat="1" applyFont="1" applyFill="1" applyBorder="1" applyAlignment="1" applyProtection="1">
      <alignment horizontal="right"/>
    </xf>
    <xf numFmtId="38" fontId="84" fillId="0" borderId="2" xfId="13" applyNumberFormat="1" applyFont="1" applyFill="1" applyBorder="1" applyAlignment="1" applyProtection="1">
      <alignment horizontal="right"/>
      <protection locked="0"/>
    </xf>
    <xf numFmtId="38" fontId="84" fillId="0" borderId="2" xfId="11" applyNumberFormat="1" applyFont="1" applyBorder="1" applyProtection="1">
      <protection locked="0"/>
    </xf>
    <xf numFmtId="0" fontId="111" fillId="0" borderId="0" xfId="11" applyFont="1"/>
    <xf numFmtId="0" fontId="88" fillId="0" borderId="6" xfId="0" applyFont="1" applyBorder="1" applyAlignment="1">
      <alignment horizontal="left" vertical="center" wrapText="1"/>
    </xf>
    <xf numFmtId="49" fontId="88" fillId="0" borderId="0" xfId="0" applyNumberFormat="1" applyFont="1" applyAlignment="1">
      <alignment horizontal="center" vertical="center"/>
    </xf>
    <xf numFmtId="0" fontId="90" fillId="0" borderId="0" xfId="0" applyFont="1" applyAlignment="1">
      <alignment horizontal="right" vertical="center"/>
    </xf>
    <xf numFmtId="38" fontId="90" fillId="0" borderId="0" xfId="0" applyNumberFormat="1" applyFont="1" applyAlignment="1">
      <alignment horizontal="right" vertical="center"/>
    </xf>
    <xf numFmtId="38" fontId="90" fillId="0" borderId="0" xfId="0" applyNumberFormat="1" applyFont="1" applyFill="1" applyAlignment="1">
      <alignment horizontal="right" vertical="center"/>
    </xf>
    <xf numFmtId="38" fontId="89" fillId="3" borderId="17" xfId="0" applyNumberFormat="1" applyFont="1" applyFill="1" applyBorder="1" applyAlignment="1">
      <alignment horizontal="center" vertical="center" wrapText="1"/>
    </xf>
    <xf numFmtId="0" fontId="88" fillId="0" borderId="2" xfId="0" applyFont="1" applyBorder="1" applyAlignment="1">
      <alignment horizontal="left" vertical="center" wrapText="1" indent="1"/>
    </xf>
    <xf numFmtId="38" fontId="90" fillId="0" borderId="0" xfId="0" applyNumberFormat="1" applyFont="1"/>
    <xf numFmtId="0" fontId="98" fillId="0" borderId="0" xfId="0" applyFont="1" applyAlignment="1">
      <alignment horizontal="left" indent="2"/>
    </xf>
    <xf numFmtId="0" fontId="98" fillId="0" borderId="0" xfId="0" applyFont="1" applyAlignment="1">
      <alignment horizontal="left"/>
    </xf>
    <xf numFmtId="0" fontId="98" fillId="0" borderId="0" xfId="0" applyFont="1" applyAlignment="1">
      <alignment horizontal="left" vertical="top" indent="2"/>
    </xf>
    <xf numFmtId="0" fontId="98" fillId="0" borderId="0" xfId="0" applyFont="1" applyAlignment="1">
      <alignment horizontal="left" vertical="top"/>
    </xf>
    <xf numFmtId="49" fontId="88" fillId="0" borderId="0" xfId="0" applyNumberFormat="1" applyFont="1" applyFill="1" applyBorder="1" applyAlignment="1" applyProtection="1">
      <alignment horizontal="left" vertical="center"/>
    </xf>
    <xf numFmtId="49" fontId="88" fillId="0" borderId="0" xfId="0" applyNumberFormat="1" applyFont="1" applyAlignment="1" applyProtection="1">
      <alignment horizontal="left" vertical="center"/>
    </xf>
    <xf numFmtId="49" fontId="89" fillId="0" borderId="2" xfId="0" applyNumberFormat="1" applyFont="1" applyFill="1" applyBorder="1" applyAlignment="1" applyProtection="1">
      <alignment horizontal="center" vertical="center" wrapText="1"/>
    </xf>
    <xf numFmtId="49" fontId="88" fillId="0" borderId="21" xfId="0" applyNumberFormat="1" applyFont="1" applyBorder="1" applyAlignment="1" applyProtection="1">
      <alignment horizontal="left" vertical="center" indent="1"/>
    </xf>
    <xf numFmtId="49" fontId="88" fillId="0" borderId="14" xfId="0" applyNumberFormat="1" applyFont="1" applyBorder="1" applyAlignment="1" applyProtection="1">
      <alignment horizontal="left" vertical="center"/>
    </xf>
    <xf numFmtId="38" fontId="84" fillId="0" borderId="2" xfId="0" applyNumberFormat="1" applyFont="1" applyBorder="1" applyAlignment="1" applyProtection="1">
      <alignment horizontal="right" vertical="center"/>
      <protection locked="0"/>
    </xf>
    <xf numFmtId="38" fontId="84" fillId="4" borderId="0" xfId="0" applyNumberFormat="1" applyFont="1" applyFill="1" applyBorder="1" applyAlignment="1" applyProtection="1">
      <alignment horizontal="right" vertical="center"/>
    </xf>
    <xf numFmtId="38" fontId="84" fillId="4" borderId="7" xfId="0" applyNumberFormat="1" applyFont="1" applyFill="1" applyBorder="1" applyAlignment="1" applyProtection="1">
      <alignment horizontal="right" vertical="center"/>
    </xf>
    <xf numFmtId="0" fontId="111" fillId="0" borderId="0" xfId="14" applyFont="1" applyFill="1"/>
    <xf numFmtId="49" fontId="89" fillId="0" borderId="2" xfId="14" applyNumberFormat="1" applyFont="1" applyFill="1" applyBorder="1" applyAlignment="1">
      <alignment horizontal="center" vertical="center" wrapText="1"/>
    </xf>
    <xf numFmtId="0" fontId="90" fillId="0" borderId="0" xfId="14" applyFont="1" applyFill="1"/>
    <xf numFmtId="164" fontId="88" fillId="0" borderId="2" xfId="14" applyNumberFormat="1" applyFont="1" applyFill="1" applyBorder="1" applyAlignment="1" applyProtection="1">
      <alignment horizontal="left" vertical="center"/>
      <protection locked="0"/>
    </xf>
    <xf numFmtId="177" fontId="88" fillId="0" borderId="2" xfId="14" applyNumberFormat="1" applyFont="1" applyFill="1" applyBorder="1" applyAlignment="1" applyProtection="1">
      <alignment horizontal="right"/>
      <protection locked="0"/>
    </xf>
    <xf numFmtId="38" fontId="84" fillId="0" borderId="2" xfId="14" applyNumberFormat="1" applyFont="1" applyFill="1" applyBorder="1" applyAlignment="1" applyProtection="1">
      <alignment horizontal="right"/>
      <protection locked="0"/>
    </xf>
    <xf numFmtId="3" fontId="84" fillId="0" borderId="2" xfId="14" applyNumberFormat="1" applyFont="1" applyFill="1" applyBorder="1" applyAlignment="1" applyProtection="1">
      <alignment horizontal="right" vertical="center"/>
      <protection locked="0"/>
    </xf>
    <xf numFmtId="0" fontId="90" fillId="0" borderId="0" xfId="14" applyFont="1" applyFill="1" applyAlignment="1"/>
    <xf numFmtId="0" fontId="88" fillId="0" borderId="0" xfId="14" applyFont="1" applyFill="1" applyAlignment="1"/>
    <xf numFmtId="38" fontId="84" fillId="0" borderId="2" xfId="14" applyNumberFormat="1" applyFont="1" applyFill="1" applyBorder="1" applyAlignment="1" applyProtection="1">
      <alignment horizontal="right" vertical="center"/>
      <protection locked="0"/>
    </xf>
    <xf numFmtId="0" fontId="111" fillId="0" borderId="0" xfId="14" applyFont="1" applyFill="1" applyAlignment="1">
      <alignment vertical="top"/>
    </xf>
    <xf numFmtId="0" fontId="84" fillId="0" borderId="2" xfId="0" applyFont="1" applyFill="1" applyBorder="1" applyAlignment="1" applyProtection="1">
      <alignment horizontal="right"/>
      <protection locked="0"/>
    </xf>
    <xf numFmtId="0" fontId="84" fillId="0" borderId="2" xfId="14" applyFont="1" applyFill="1" applyBorder="1" applyAlignment="1" applyProtection="1">
      <alignment horizontal="right" vertical="top"/>
      <protection locked="0"/>
    </xf>
    <xf numFmtId="38" fontId="84" fillId="0" borderId="2" xfId="14" applyNumberFormat="1" applyFont="1" applyFill="1" applyBorder="1" applyAlignment="1" applyProtection="1">
      <alignment horizontal="right" vertical="top"/>
      <protection locked="0"/>
    </xf>
    <xf numFmtId="38" fontId="84" fillId="0" borderId="2" xfId="14" quotePrefix="1" applyNumberFormat="1" applyFont="1" applyFill="1" applyBorder="1" applyAlignment="1" applyProtection="1">
      <alignment horizontal="right"/>
      <protection locked="0"/>
    </xf>
    <xf numFmtId="0" fontId="88" fillId="0" borderId="0" xfId="14" applyFont="1" applyFill="1" applyBorder="1" applyAlignment="1"/>
    <xf numFmtId="38" fontId="84" fillId="3" borderId="2" xfId="14" applyNumberFormat="1" applyFont="1" applyFill="1" applyBorder="1" applyAlignment="1" applyProtection="1">
      <alignment horizontal="right"/>
    </xf>
    <xf numFmtId="0" fontId="111" fillId="0" borderId="0" xfId="14" applyFont="1" applyFill="1" applyAlignment="1"/>
    <xf numFmtId="0" fontId="88" fillId="0" borderId="0" xfId="14" applyFont="1" applyFill="1" applyAlignment="1">
      <alignment vertical="top"/>
    </xf>
    <xf numFmtId="0" fontId="88" fillId="0" borderId="0" xfId="14" applyFont="1" applyFill="1" applyAlignment="1">
      <alignment horizontal="left" indent="1"/>
    </xf>
    <xf numFmtId="49" fontId="88" fillId="0" borderId="0" xfId="14" applyNumberFormat="1" applyFont="1" applyFill="1" applyAlignment="1">
      <alignment horizontal="right" vertical="center"/>
    </xf>
    <xf numFmtId="0" fontId="88" fillId="0" borderId="0" xfId="14" applyFont="1" applyFill="1" applyAlignment="1">
      <alignment horizontal="left" vertical="center" indent="1"/>
    </xf>
    <xf numFmtId="0" fontId="88" fillId="0" borderId="0" xfId="14" applyFont="1" applyFill="1" applyAlignment="1">
      <alignment vertical="center"/>
    </xf>
    <xf numFmtId="0" fontId="88" fillId="0" borderId="0" xfId="14" applyFont="1" applyFill="1" applyAlignment="1">
      <alignment horizontal="left" vertical="top" indent="1"/>
    </xf>
    <xf numFmtId="0" fontId="88" fillId="0" borderId="0" xfId="14" applyFont="1" applyFill="1" applyAlignment="1">
      <alignment horizontal="left"/>
    </xf>
    <xf numFmtId="0" fontId="111" fillId="0" borderId="0" xfId="14" applyFont="1" applyFill="1" applyBorder="1" applyAlignment="1">
      <alignment horizontal="left" vertical="center"/>
    </xf>
    <xf numFmtId="0" fontId="88" fillId="0" borderId="0" xfId="14" applyFont="1" applyFill="1" applyBorder="1" applyAlignment="1">
      <alignment horizontal="left"/>
    </xf>
    <xf numFmtId="49" fontId="88" fillId="0" borderId="0" xfId="14" applyNumberFormat="1" applyFont="1" applyFill="1" applyBorder="1" applyAlignment="1">
      <alignment horizontal="right"/>
    </xf>
    <xf numFmtId="0" fontId="90" fillId="0" borderId="16" xfId="14" applyFont="1" applyFill="1" applyBorder="1" applyAlignment="1" applyProtection="1">
      <protection locked="0"/>
    </xf>
    <xf numFmtId="49" fontId="88" fillId="0" borderId="0" xfId="14" applyNumberFormat="1" applyFont="1" applyFill="1" applyAlignment="1">
      <alignment horizontal="left" vertical="center"/>
    </xf>
    <xf numFmtId="49" fontId="98" fillId="0" borderId="0" xfId="14" applyNumberFormat="1" applyFont="1" applyFill="1" applyAlignment="1">
      <alignment horizontal="left" vertical="center"/>
    </xf>
    <xf numFmtId="0" fontId="89" fillId="0" borderId="34" xfId="0" applyFont="1" applyBorder="1" applyAlignment="1" applyProtection="1">
      <alignment horizontal="center" vertical="center" wrapText="1"/>
    </xf>
    <xf numFmtId="0" fontId="89" fillId="0" borderId="11" xfId="0" applyFont="1" applyFill="1" applyBorder="1" applyAlignment="1" applyProtection="1">
      <alignment horizontal="center" vertical="center"/>
    </xf>
    <xf numFmtId="0" fontId="89" fillId="0" borderId="11" xfId="0" applyFont="1" applyFill="1" applyBorder="1" applyAlignment="1" applyProtection="1">
      <alignment horizontal="center" vertical="center" wrapText="1"/>
    </xf>
    <xf numFmtId="0" fontId="90" fillId="0" borderId="35" xfId="0" applyFont="1" applyBorder="1" applyAlignment="1" applyProtection="1">
      <alignment vertical="center"/>
    </xf>
    <xf numFmtId="38" fontId="84" fillId="0" borderId="11" xfId="0" applyNumberFormat="1" applyFont="1" applyBorder="1" applyAlignment="1" applyProtection="1">
      <alignment vertical="center"/>
      <protection locked="0"/>
    </xf>
    <xf numFmtId="38" fontId="84" fillId="0" borderId="11" xfId="0" applyNumberFormat="1" applyFont="1" applyFill="1" applyBorder="1" applyAlignment="1" applyProtection="1">
      <alignment horizontal="right" vertical="center"/>
      <protection locked="0"/>
    </xf>
    <xf numFmtId="0" fontId="90" fillId="3" borderId="35" xfId="0" applyFont="1" applyFill="1" applyBorder="1" applyAlignment="1" applyProtection="1">
      <alignment vertical="center"/>
    </xf>
    <xf numFmtId="38" fontId="84" fillId="3" borderId="36" xfId="0" applyNumberFormat="1" applyFont="1" applyFill="1" applyBorder="1" applyAlignment="1" applyProtection="1">
      <alignment vertical="center"/>
    </xf>
    <xf numFmtId="38" fontId="84" fillId="3" borderId="11" xfId="0" applyNumberFormat="1" applyFont="1" applyFill="1" applyBorder="1" applyAlignment="1" applyProtection="1">
      <alignment vertical="center"/>
    </xf>
    <xf numFmtId="38" fontId="84" fillId="3" borderId="36" xfId="0" applyNumberFormat="1" applyFont="1" applyFill="1" applyBorder="1" applyAlignment="1" applyProtection="1">
      <alignment horizontal="right" vertical="center"/>
    </xf>
    <xf numFmtId="49" fontId="88" fillId="0" borderId="35" xfId="0" applyNumberFormat="1" applyFont="1" applyBorder="1" applyAlignment="1" applyProtection="1">
      <alignment horizontal="center" vertical="center" wrapText="1"/>
    </xf>
    <xf numFmtId="38" fontId="84" fillId="3" borderId="37" xfId="0" applyNumberFormat="1" applyFont="1" applyFill="1" applyBorder="1" applyAlignment="1" applyProtection="1">
      <alignment vertical="center"/>
    </xf>
    <xf numFmtId="38" fontId="84" fillId="0" borderId="11" xfId="0" applyNumberFormat="1" applyFont="1" applyFill="1" applyBorder="1" applyAlignment="1" applyProtection="1">
      <alignment vertical="center"/>
      <protection locked="0"/>
    </xf>
    <xf numFmtId="38" fontId="84" fillId="3" borderId="37" xfId="0" applyNumberFormat="1" applyFont="1" applyFill="1" applyBorder="1" applyAlignment="1" applyProtection="1">
      <alignment horizontal="right" vertical="center"/>
    </xf>
    <xf numFmtId="0" fontId="88" fillId="0" borderId="38" xfId="0" applyFont="1" applyBorder="1" applyAlignment="1" applyProtection="1">
      <alignment horizontal="left" indent="1"/>
    </xf>
    <xf numFmtId="0" fontId="88" fillId="0" borderId="39" xfId="0" applyFont="1" applyBorder="1" applyAlignment="1" applyProtection="1">
      <alignment horizontal="left" indent="1"/>
    </xf>
    <xf numFmtId="0" fontId="90" fillId="0" borderId="35" xfId="0" applyFont="1" applyBorder="1" applyAlignment="1">
      <alignment horizontal="left" indent="1"/>
    </xf>
    <xf numFmtId="49" fontId="88" fillId="0" borderId="35" xfId="0" applyNumberFormat="1" applyFont="1" applyBorder="1" applyAlignment="1" applyProtection="1">
      <alignment horizontal="center" vertical="center"/>
    </xf>
    <xf numFmtId="0" fontId="88" fillId="0" borderId="38" xfId="0" applyFont="1" applyBorder="1" applyAlignment="1" applyProtection="1">
      <alignment horizontal="left" vertical="center" indent="1"/>
    </xf>
    <xf numFmtId="0" fontId="88" fillId="0" borderId="39" xfId="0" applyFont="1" applyBorder="1" applyAlignment="1" applyProtection="1">
      <alignment horizontal="left" vertical="center" wrapText="1" indent="1"/>
    </xf>
    <xf numFmtId="0" fontId="90" fillId="0" borderId="35" xfId="0" applyFont="1" applyBorder="1" applyAlignment="1">
      <alignment horizontal="left" wrapText="1" indent="1"/>
    </xf>
    <xf numFmtId="38" fontId="84" fillId="3" borderId="11" xfId="0" applyNumberFormat="1" applyFont="1" applyFill="1" applyBorder="1" applyAlignment="1" applyProtection="1">
      <alignment horizontal="right" vertical="center"/>
    </xf>
    <xf numFmtId="38" fontId="84" fillId="3" borderId="40" xfId="0" applyNumberFormat="1" applyFont="1" applyFill="1" applyBorder="1" applyAlignment="1" applyProtection="1">
      <alignment vertical="center"/>
    </xf>
    <xf numFmtId="49" fontId="88" fillId="0" borderId="39" xfId="0" applyNumberFormat="1" applyFont="1" applyBorder="1" applyAlignment="1" applyProtection="1">
      <alignment horizontal="center" vertical="center"/>
    </xf>
    <xf numFmtId="38" fontId="84" fillId="0" borderId="35" xfId="0" applyNumberFormat="1" applyFont="1" applyBorder="1" applyAlignment="1" applyProtection="1">
      <alignment vertical="center"/>
      <protection locked="0"/>
    </xf>
    <xf numFmtId="49" fontId="88" fillId="3" borderId="41" xfId="0" applyNumberFormat="1" applyFont="1" applyFill="1" applyBorder="1" applyAlignment="1" applyProtection="1">
      <alignment horizontal="center" vertical="center"/>
    </xf>
    <xf numFmtId="0" fontId="84" fillId="3" borderId="42" xfId="0" applyFont="1" applyFill="1" applyBorder="1" applyAlignment="1" applyProtection="1">
      <alignment horizontal="right" vertical="center"/>
    </xf>
    <xf numFmtId="0" fontId="84" fillId="3" borderId="43" xfId="0" applyFont="1" applyFill="1" applyBorder="1" applyAlignment="1" applyProtection="1">
      <alignment horizontal="right" vertical="center"/>
    </xf>
    <xf numFmtId="0" fontId="84" fillId="3" borderId="44" xfId="0" applyFont="1" applyFill="1" applyBorder="1" applyAlignment="1" applyProtection="1">
      <alignment horizontal="right" vertical="center"/>
    </xf>
    <xf numFmtId="49" fontId="88" fillId="0" borderId="11" xfId="0" applyNumberFormat="1" applyFont="1" applyBorder="1" applyAlignment="1" applyProtection="1">
      <alignment horizontal="center" vertical="center"/>
    </xf>
    <xf numFmtId="49" fontId="88" fillId="4" borderId="11" xfId="0" applyNumberFormat="1" applyFont="1" applyFill="1" applyBorder="1" applyAlignment="1" applyProtection="1">
      <alignment horizontal="center" vertical="center"/>
    </xf>
    <xf numFmtId="38" fontId="84" fillId="4" borderId="36" xfId="0" applyNumberFormat="1" applyFont="1" applyFill="1" applyBorder="1" applyAlignment="1" applyProtection="1">
      <alignment vertical="center"/>
    </xf>
    <xf numFmtId="38" fontId="84" fillId="4" borderId="40" xfId="0" applyNumberFormat="1" applyFont="1" applyFill="1" applyBorder="1" applyAlignment="1" applyProtection="1">
      <alignment vertical="center"/>
    </xf>
    <xf numFmtId="38" fontId="84" fillId="4" borderId="37" xfId="0" applyNumberFormat="1" applyFont="1" applyFill="1" applyBorder="1" applyAlignment="1" applyProtection="1">
      <alignment horizontal="right" vertical="center"/>
    </xf>
    <xf numFmtId="38" fontId="84" fillId="4" borderId="40" xfId="0" applyNumberFormat="1" applyFont="1" applyFill="1" applyBorder="1" applyAlignment="1" applyProtection="1">
      <alignment horizontal="right" vertical="center"/>
    </xf>
    <xf numFmtId="38" fontId="84" fillId="3" borderId="40" xfId="0" applyNumberFormat="1" applyFont="1" applyFill="1" applyBorder="1" applyAlignment="1" applyProtection="1">
      <alignment horizontal="right" vertical="center"/>
    </xf>
    <xf numFmtId="38" fontId="84" fillId="4" borderId="37" xfId="0" applyNumberFormat="1" applyFont="1" applyFill="1" applyBorder="1" applyAlignment="1" applyProtection="1">
      <alignment vertical="center"/>
    </xf>
    <xf numFmtId="38" fontId="84" fillId="0" borderId="37" xfId="0" applyNumberFormat="1" applyFont="1" applyFill="1" applyBorder="1" applyAlignment="1" applyProtection="1">
      <alignment horizontal="right" vertical="center"/>
      <protection locked="0"/>
    </xf>
    <xf numFmtId="0" fontId="89" fillId="0" borderId="38" xfId="0" applyFont="1" applyFill="1" applyBorder="1" applyAlignment="1">
      <alignment horizontal="left" indent="2"/>
    </xf>
    <xf numFmtId="0" fontId="89" fillId="0" borderId="39" xfId="0" applyFont="1" applyFill="1" applyBorder="1" applyAlignment="1" applyProtection="1">
      <alignment horizontal="left" vertical="center"/>
    </xf>
    <xf numFmtId="0" fontId="90" fillId="0" borderId="35" xfId="0" applyFont="1" applyBorder="1" applyAlignment="1" applyProtection="1"/>
    <xf numFmtId="0" fontId="88" fillId="0" borderId="11" xfId="0" applyFont="1" applyFill="1" applyBorder="1" applyAlignment="1">
      <alignment horizontal="center" wrapText="1"/>
    </xf>
    <xf numFmtId="38" fontId="84" fillId="0" borderId="37" xfId="0" applyNumberFormat="1" applyFont="1" applyFill="1" applyBorder="1" applyAlignment="1" applyProtection="1">
      <alignment vertical="center"/>
      <protection locked="0"/>
    </xf>
    <xf numFmtId="0" fontId="84" fillId="0" borderId="45" xfId="0" applyFont="1" applyBorder="1" applyAlignment="1" applyProtection="1">
      <alignment vertical="center"/>
    </xf>
    <xf numFmtId="0" fontId="90" fillId="0" borderId="34" xfId="0" applyFont="1" applyBorder="1" applyProtection="1"/>
    <xf numFmtId="0" fontId="90" fillId="0" borderId="44" xfId="0" applyFont="1" applyBorder="1" applyProtection="1"/>
    <xf numFmtId="0" fontId="99" fillId="0" borderId="0" xfId="0" applyFont="1" applyBorder="1" applyAlignment="1" applyProtection="1">
      <alignment horizontal="center"/>
    </xf>
    <xf numFmtId="0" fontId="99" fillId="0" borderId="11" xfId="0" applyFont="1" applyBorder="1" applyAlignment="1" applyProtection="1">
      <alignment horizontal="center"/>
      <protection locked="0"/>
    </xf>
    <xf numFmtId="0" fontId="88" fillId="0" borderId="0" xfId="0" applyFont="1" applyAlignment="1" applyProtection="1">
      <alignment horizontal="left" vertical="center" indent="1"/>
    </xf>
    <xf numFmtId="0" fontId="88" fillId="0" borderId="46" xfId="0" applyFont="1" applyBorder="1" applyAlignment="1" applyProtection="1">
      <alignment vertical="center"/>
    </xf>
    <xf numFmtId="0" fontId="88" fillId="0" borderId="0" xfId="0" applyFont="1" applyAlignment="1" applyProtection="1">
      <alignment horizontal="left" indent="1"/>
    </xf>
    <xf numFmtId="0" fontId="88" fillId="0" borderId="11" xfId="0" applyFont="1" applyBorder="1" applyAlignment="1" applyProtection="1">
      <alignment horizontal="left" vertical="center"/>
    </xf>
    <xf numFmtId="0" fontId="98" fillId="0" borderId="46" xfId="0" applyFont="1" applyBorder="1" applyAlignment="1" applyProtection="1"/>
    <xf numFmtId="0" fontId="84" fillId="0" borderId="44" xfId="0" applyFont="1" applyBorder="1" applyAlignment="1" applyProtection="1">
      <alignment vertical="center"/>
    </xf>
    <xf numFmtId="0" fontId="98" fillId="0" borderId="46" xfId="0" applyFont="1" applyBorder="1" applyAlignment="1" applyProtection="1">
      <alignment vertical="top"/>
    </xf>
    <xf numFmtId="0" fontId="90" fillId="3" borderId="39" xfId="0" applyFont="1" applyFill="1" applyBorder="1" applyProtection="1"/>
    <xf numFmtId="0" fontId="84" fillId="3" borderId="11" xfId="0" applyFont="1" applyFill="1" applyBorder="1" applyAlignment="1" applyProtection="1">
      <alignment vertical="center"/>
    </xf>
    <xf numFmtId="0" fontId="117" fillId="0" borderId="0" xfId="0" applyFont="1" applyAlignment="1" applyProtection="1">
      <alignment horizontal="left" indent="2"/>
    </xf>
    <xf numFmtId="0" fontId="88" fillId="0" borderId="39" xfId="0" applyFont="1" applyBorder="1" applyAlignment="1" applyProtection="1">
      <alignment vertical="center"/>
    </xf>
    <xf numFmtId="0" fontId="88" fillId="0" borderId="35" xfId="0" applyFont="1" applyBorder="1" applyAlignment="1" applyProtection="1">
      <alignment vertical="center"/>
    </xf>
    <xf numFmtId="0" fontId="88" fillId="0" borderId="39" xfId="0" applyFont="1" applyBorder="1" applyAlignment="1" applyProtection="1">
      <alignment horizontal="left" vertical="center" indent="1"/>
    </xf>
    <xf numFmtId="0" fontId="117" fillId="0" borderId="0" xfId="0" applyFont="1" applyAlignment="1" applyProtection="1">
      <alignment horizontal="left" vertical="top"/>
    </xf>
    <xf numFmtId="0" fontId="88" fillId="0" borderId="0" xfId="0" applyFont="1" applyAlignment="1" applyProtection="1">
      <alignment vertical="top"/>
    </xf>
    <xf numFmtId="0" fontId="90" fillId="0" borderId="0" xfId="0" applyFont="1" applyAlignment="1" applyProtection="1">
      <alignment vertical="top"/>
    </xf>
    <xf numFmtId="0" fontId="90" fillId="0" borderId="0" xfId="0" applyFont="1" applyBorder="1" applyAlignment="1" applyProtection="1">
      <alignment vertical="top"/>
    </xf>
    <xf numFmtId="0" fontId="89" fillId="3" borderId="38" xfId="0" applyFont="1" applyFill="1" applyBorder="1" applyAlignment="1" applyProtection="1">
      <alignment vertical="center"/>
    </xf>
    <xf numFmtId="0" fontId="105" fillId="0" borderId="45" xfId="0" applyFont="1" applyFill="1" applyBorder="1" applyAlignment="1" applyProtection="1">
      <alignment horizontal="left" indent="2"/>
    </xf>
    <xf numFmtId="0" fontId="90" fillId="0" borderId="34" xfId="0" applyFont="1" applyBorder="1" applyAlignment="1">
      <alignment horizontal="left" vertical="center"/>
    </xf>
    <xf numFmtId="0" fontId="90" fillId="0" borderId="34" xfId="0" applyFont="1" applyFill="1" applyBorder="1" applyAlignment="1" applyProtection="1">
      <alignment vertical="center"/>
    </xf>
    <xf numFmtId="0" fontId="83" fillId="0" borderId="34" xfId="0" applyFont="1" applyFill="1" applyBorder="1" applyAlignment="1" applyProtection="1">
      <alignment horizontal="left" vertical="center"/>
    </xf>
    <xf numFmtId="0" fontId="90" fillId="0" borderId="34" xfId="0" applyFont="1" applyFill="1" applyBorder="1" applyAlignment="1">
      <alignment horizontal="left" vertical="center"/>
    </xf>
    <xf numFmtId="0" fontId="89" fillId="0" borderId="45" xfId="0" applyFont="1" applyBorder="1" applyAlignment="1" applyProtection="1">
      <alignment horizontal="center" vertical="center" wrapText="1"/>
    </xf>
    <xf numFmtId="0" fontId="89" fillId="0" borderId="37" xfId="0" applyFont="1" applyBorder="1" applyAlignment="1" applyProtection="1">
      <alignment horizontal="center" vertical="center" wrapText="1"/>
    </xf>
    <xf numFmtId="0" fontId="83" fillId="0" borderId="37" xfId="0" applyFont="1" applyBorder="1" applyAlignment="1" applyProtection="1">
      <alignment horizontal="center" vertical="center" wrapText="1"/>
    </xf>
    <xf numFmtId="0" fontId="90" fillId="0" borderId="0" xfId="0" applyFont="1" applyAlignment="1" applyProtection="1">
      <alignment horizontal="center" vertical="center" wrapText="1"/>
    </xf>
    <xf numFmtId="38" fontId="84" fillId="0" borderId="40" xfId="0" applyNumberFormat="1" applyFont="1" applyFill="1" applyBorder="1" applyAlignment="1" applyProtection="1">
      <alignment horizontal="right" vertical="center"/>
      <protection locked="0"/>
    </xf>
    <xf numFmtId="0" fontId="89" fillId="3" borderId="40" xfId="0" applyFont="1" applyFill="1" applyBorder="1" applyAlignment="1" applyProtection="1">
      <alignment horizontal="center" vertical="center" wrapText="1"/>
    </xf>
    <xf numFmtId="38" fontId="89" fillId="3" borderId="40" xfId="0" quotePrefix="1" applyNumberFormat="1" applyFont="1" applyFill="1" applyBorder="1" applyAlignment="1" applyProtection="1">
      <alignment horizontal="center" vertical="center"/>
    </xf>
    <xf numFmtId="49" fontId="84" fillId="3" borderId="36" xfId="0" applyNumberFormat="1" applyFont="1" applyFill="1" applyBorder="1" applyAlignment="1" applyProtection="1">
      <alignment horizontal="right" vertical="center"/>
    </xf>
    <xf numFmtId="49" fontId="84" fillId="3" borderId="40" xfId="0" applyNumberFormat="1" applyFont="1" applyFill="1" applyBorder="1" applyAlignment="1" applyProtection="1">
      <alignment horizontal="right" vertical="center"/>
    </xf>
    <xf numFmtId="0" fontId="88" fillId="0" borderId="11" xfId="0" applyFont="1" applyBorder="1" applyAlignment="1" applyProtection="1">
      <alignment horizontal="center" vertical="center"/>
    </xf>
    <xf numFmtId="38" fontId="84" fillId="0" borderId="37" xfId="0" applyNumberFormat="1" applyFont="1" applyBorder="1" applyAlignment="1" applyProtection="1">
      <alignment horizontal="right" vertical="center"/>
      <protection locked="0"/>
    </xf>
    <xf numFmtId="49" fontId="84" fillId="4" borderId="37" xfId="0" applyNumberFormat="1" applyFont="1" applyFill="1" applyBorder="1" applyAlignment="1" applyProtection="1">
      <alignment horizontal="right" vertical="center"/>
    </xf>
    <xf numFmtId="38" fontId="89" fillId="3" borderId="40" xfId="0" applyNumberFormat="1" applyFont="1" applyFill="1" applyBorder="1" applyAlignment="1" applyProtection="1">
      <alignment horizontal="center" vertical="center"/>
    </xf>
    <xf numFmtId="38" fontId="84" fillId="0" borderId="11" xfId="0" applyNumberFormat="1" applyFont="1" applyBorder="1" applyAlignment="1" applyProtection="1">
      <alignment horizontal="right" vertical="center"/>
      <protection locked="0"/>
    </xf>
    <xf numFmtId="0" fontId="88" fillId="0" borderId="38" xfId="0" applyFont="1" applyBorder="1" applyAlignment="1" applyProtection="1">
      <alignment horizontal="left" vertical="center" wrapText="1" indent="1"/>
    </xf>
    <xf numFmtId="38" fontId="84" fillId="0" borderId="11" xfId="0" applyNumberFormat="1" applyFont="1" applyBorder="1" applyAlignment="1" applyProtection="1">
      <alignment horizontal="right"/>
      <protection locked="0"/>
    </xf>
    <xf numFmtId="38" fontId="84" fillId="0" borderId="11" xfId="0" applyNumberFormat="1" applyFont="1" applyFill="1" applyBorder="1" applyAlignment="1" applyProtection="1">
      <alignment horizontal="right"/>
      <protection locked="0"/>
    </xf>
    <xf numFmtId="0" fontId="88" fillId="0" borderId="38" xfId="0" applyFont="1" applyBorder="1" applyAlignment="1" applyProtection="1">
      <alignment horizontal="left" vertical="center" wrapText="1" indent="2"/>
    </xf>
    <xf numFmtId="49" fontId="89" fillId="3" borderId="40" xfId="0" applyNumberFormat="1" applyFont="1" applyFill="1" applyBorder="1" applyAlignment="1" applyProtection="1">
      <alignment horizontal="center" vertical="center"/>
    </xf>
    <xf numFmtId="38" fontId="84" fillId="3" borderId="43" xfId="0" applyNumberFormat="1" applyFont="1" applyFill="1" applyBorder="1" applyAlignment="1" applyProtection="1">
      <alignment horizontal="right" vertical="center"/>
    </xf>
    <xf numFmtId="0" fontId="90" fillId="3" borderId="37" xfId="0" applyFont="1" applyFill="1" applyBorder="1" applyAlignment="1" applyProtection="1">
      <alignment vertical="center"/>
    </xf>
    <xf numFmtId="0" fontId="90" fillId="0" borderId="0" xfId="0" applyFont="1" applyAlignment="1" applyProtection="1">
      <alignment horizontal="right" vertical="center" indent="1"/>
    </xf>
    <xf numFmtId="0" fontId="88" fillId="0" borderId="0" xfId="0" applyFont="1" applyAlignment="1" applyProtection="1">
      <alignment horizontal="right" vertical="center" indent="1"/>
    </xf>
    <xf numFmtId="0" fontId="88" fillId="0" borderId="0" xfId="0" applyFont="1" applyBorder="1" applyAlignment="1" applyProtection="1">
      <alignment horizontal="right" vertical="center" indent="1"/>
    </xf>
    <xf numFmtId="0" fontId="88" fillId="0" borderId="47" xfId="15" applyFont="1" applyFill="1" applyBorder="1" applyAlignment="1">
      <alignment vertical="center"/>
    </xf>
    <xf numFmtId="0" fontId="88" fillId="0" borderId="0" xfId="15" applyFont="1" applyAlignment="1">
      <alignment vertical="center"/>
    </xf>
    <xf numFmtId="0" fontId="88" fillId="0" borderId="47" xfId="15" applyFont="1" applyFill="1" applyBorder="1" applyAlignment="1">
      <alignment horizontal="centerContinuous" vertical="center"/>
    </xf>
    <xf numFmtId="0" fontId="118" fillId="0" borderId="0" xfId="15" applyFont="1" applyBorder="1" applyAlignment="1">
      <alignment vertical="top"/>
    </xf>
    <xf numFmtId="0" fontId="88" fillId="0" borderId="0" xfId="15" applyFont="1" applyBorder="1" applyAlignment="1">
      <alignment vertical="center"/>
    </xf>
    <xf numFmtId="0" fontId="88" fillId="0" borderId="0" xfId="15" applyFont="1" applyBorder="1" applyAlignment="1">
      <alignment horizontal="right" vertical="center"/>
    </xf>
    <xf numFmtId="0" fontId="119" fillId="0" borderId="0" xfId="15" applyFont="1" applyFill="1" applyAlignment="1">
      <alignment horizontal="left" vertical="center" indent="1"/>
    </xf>
    <xf numFmtId="0" fontId="119" fillId="0" borderId="0" xfId="15" applyFont="1" applyAlignment="1">
      <alignment horizontal="center" vertical="center"/>
    </xf>
    <xf numFmtId="0" fontId="88" fillId="0" borderId="0" xfId="15" applyFont="1" applyAlignment="1">
      <alignment horizontal="right" vertical="center"/>
    </xf>
    <xf numFmtId="0" fontId="119" fillId="0" borderId="0" xfId="15" applyFont="1" applyAlignment="1">
      <alignment vertical="center"/>
    </xf>
    <xf numFmtId="0" fontId="88" fillId="0" borderId="0" xfId="15" applyFont="1" applyFill="1" applyAlignment="1">
      <alignment vertical="center"/>
    </xf>
    <xf numFmtId="0" fontId="89" fillId="0" borderId="0" xfId="15" applyFont="1" applyFill="1" applyBorder="1" applyAlignment="1">
      <alignment horizontal="left"/>
    </xf>
    <xf numFmtId="0" fontId="88" fillId="0" borderId="0" xfId="15" applyFont="1" applyFill="1" applyBorder="1" applyAlignment="1">
      <alignment vertical="center"/>
    </xf>
    <xf numFmtId="0" fontId="88" fillId="0" borderId="0" xfId="15" applyFont="1" applyFill="1" applyBorder="1" applyAlignment="1">
      <alignment horizontal="right" vertical="center"/>
    </xf>
    <xf numFmtId="0" fontId="88" fillId="0" borderId="0" xfId="15" applyFont="1" applyFill="1" applyAlignment="1">
      <alignment horizontal="left" vertical="center"/>
    </xf>
    <xf numFmtId="49" fontId="88" fillId="0" borderId="0" xfId="15" applyNumberFormat="1" applyFont="1" applyFill="1" applyAlignment="1">
      <alignment horizontal="left" vertical="center"/>
    </xf>
    <xf numFmtId="0" fontId="88" fillId="0" borderId="0" xfId="15" applyFont="1" applyFill="1" applyAlignment="1">
      <alignment horizontal="right" vertical="center"/>
    </xf>
    <xf numFmtId="3" fontId="88" fillId="0" borderId="0" xfId="15" applyNumberFormat="1" applyFont="1" applyFill="1" applyAlignment="1">
      <alignment vertical="center"/>
    </xf>
    <xf numFmtId="3" fontId="88" fillId="0" borderId="0" xfId="15" applyNumberFormat="1" applyFont="1" applyFill="1" applyBorder="1" applyAlignment="1">
      <alignment vertical="center"/>
    </xf>
    <xf numFmtId="0" fontId="89" fillId="0" borderId="0" xfId="15" applyFont="1" applyFill="1" applyBorder="1" applyAlignment="1">
      <alignment horizontal="left" vertical="center"/>
    </xf>
    <xf numFmtId="0" fontId="88" fillId="0" borderId="0" xfId="15" applyFont="1" applyFill="1" applyAlignment="1">
      <alignment horizontal="center" vertical="center"/>
    </xf>
    <xf numFmtId="0" fontId="88" fillId="0" borderId="0" xfId="15" applyFont="1" applyFill="1" applyAlignment="1">
      <alignment vertical="center" wrapText="1"/>
    </xf>
    <xf numFmtId="0" fontId="88" fillId="0" borderId="0" xfId="15" applyFont="1" applyFill="1" applyAlignment="1">
      <alignment horizontal="center" vertical="top"/>
    </xf>
    <xf numFmtId="0" fontId="88" fillId="0" borderId="0" xfId="15" applyFont="1" applyFill="1" applyAlignment="1">
      <alignment vertical="top" wrapText="1"/>
    </xf>
    <xf numFmtId="0" fontId="88" fillId="0" borderId="0" xfId="15" applyFont="1" applyFill="1" applyBorder="1" applyAlignment="1">
      <alignment horizontal="right" vertical="top"/>
    </xf>
    <xf numFmtId="1" fontId="88" fillId="0" borderId="0" xfId="15" applyNumberFormat="1" applyFont="1" applyFill="1" applyAlignment="1">
      <alignment horizontal="center" vertical="center"/>
    </xf>
    <xf numFmtId="1" fontId="88" fillId="0" borderId="0" xfId="15" applyNumberFormat="1" applyFont="1" applyFill="1" applyAlignment="1">
      <alignment horizontal="left" vertical="center"/>
    </xf>
    <xf numFmtId="38" fontId="88" fillId="0" borderId="0" xfId="15" applyNumberFormat="1" applyFont="1" applyFill="1" applyAlignment="1">
      <alignment horizontal="right"/>
    </xf>
    <xf numFmtId="0" fontId="88" fillId="0" borderId="0" xfId="15" quotePrefix="1" applyFont="1" applyFill="1" applyAlignment="1">
      <alignment horizontal="left" vertical="center" wrapText="1"/>
    </xf>
    <xf numFmtId="167" fontId="88" fillId="0" borderId="0" xfId="15" applyNumberFormat="1" applyFont="1" applyFill="1" applyBorder="1" applyAlignment="1" applyProtection="1">
      <alignment horizontal="right" vertical="center"/>
    </xf>
    <xf numFmtId="0" fontId="88" fillId="0" borderId="0" xfId="15" applyFont="1" applyFill="1" applyAlignment="1">
      <alignment horizontal="left" vertical="center" wrapText="1"/>
    </xf>
    <xf numFmtId="49" fontId="88" fillId="0" borderId="0" xfId="15" applyNumberFormat="1" applyFont="1" applyFill="1" applyAlignment="1">
      <alignment horizontal="center" vertical="center"/>
    </xf>
    <xf numFmtId="3" fontId="88" fillId="0" borderId="0" xfId="15" quotePrefix="1" applyNumberFormat="1" applyFont="1" applyFill="1" applyAlignment="1">
      <alignment horizontal="left" vertical="center" wrapText="1"/>
    </xf>
    <xf numFmtId="3" fontId="88" fillId="0" borderId="0" xfId="15" applyNumberFormat="1" applyFont="1" applyFill="1" applyAlignment="1">
      <alignment vertical="center" wrapText="1"/>
    </xf>
    <xf numFmtId="0" fontId="88" fillId="0" borderId="0" xfId="15" applyNumberFormat="1" applyFont="1" applyFill="1" applyAlignment="1">
      <alignment horizontal="center" vertical="center"/>
    </xf>
    <xf numFmtId="3" fontId="88" fillId="0" borderId="0" xfId="15" applyNumberFormat="1" applyFont="1" applyFill="1" applyAlignment="1">
      <alignment horizontal="center" vertical="center" wrapText="1"/>
    </xf>
    <xf numFmtId="3" fontId="88" fillId="0" borderId="0" xfId="15" applyNumberFormat="1" applyFont="1" applyAlignment="1">
      <alignment vertical="center"/>
    </xf>
    <xf numFmtId="3" fontId="88" fillId="0" borderId="0" xfId="15" applyNumberFormat="1" applyFont="1" applyFill="1" applyAlignment="1">
      <alignment horizontal="left" vertical="center" wrapText="1"/>
    </xf>
    <xf numFmtId="0" fontId="88" fillId="0" borderId="0" xfId="15" applyFont="1" applyAlignment="1">
      <alignment horizontal="left" vertical="center"/>
    </xf>
    <xf numFmtId="0" fontId="88" fillId="0" borderId="0" xfId="15" applyFont="1" applyAlignment="1">
      <alignment horizontal="center" vertical="center"/>
    </xf>
    <xf numFmtId="0" fontId="88" fillId="0" borderId="0" xfId="15" applyFont="1" applyFill="1" applyAlignment="1">
      <alignment horizontal="left" vertical="top"/>
    </xf>
    <xf numFmtId="49" fontId="88" fillId="0" borderId="0" xfId="15" applyNumberFormat="1" applyFont="1" applyFill="1" applyAlignment="1">
      <alignment horizontal="center" vertical="top"/>
    </xf>
    <xf numFmtId="3" fontId="88" fillId="0" borderId="0" xfId="15" applyNumberFormat="1" applyFont="1" applyFill="1" applyAlignment="1">
      <alignment horizontal="left" vertical="top" wrapText="1"/>
    </xf>
    <xf numFmtId="40" fontId="88" fillId="0" borderId="34" xfId="15" applyNumberFormat="1" applyFont="1" applyFill="1" applyBorder="1" applyAlignment="1" applyProtection="1">
      <alignment horizontal="right"/>
      <protection locked="0"/>
    </xf>
    <xf numFmtId="0" fontId="88" fillId="0" borderId="0" xfId="15" applyFont="1" applyFill="1" applyBorder="1" applyAlignment="1">
      <alignment horizontal="left" vertical="center"/>
    </xf>
    <xf numFmtId="0" fontId="89" fillId="0" borderId="0" xfId="15" quotePrefix="1" applyFont="1" applyFill="1" applyAlignment="1">
      <alignment horizontal="left" vertical="center"/>
    </xf>
    <xf numFmtId="0" fontId="89" fillId="0" borderId="0" xfId="15" applyFont="1" applyFill="1" applyAlignment="1">
      <alignment horizontal="right" vertical="center"/>
    </xf>
    <xf numFmtId="4" fontId="89" fillId="0" borderId="0" xfId="15" applyNumberFormat="1" applyFont="1" applyFill="1" applyBorder="1" applyAlignment="1" applyProtection="1">
      <alignment vertical="center"/>
    </xf>
    <xf numFmtId="0" fontId="88" fillId="0" borderId="0" xfId="15" applyFont="1" applyFill="1" applyAlignment="1" applyProtection="1">
      <alignment horizontal="left" vertical="center"/>
    </xf>
    <xf numFmtId="0" fontId="89" fillId="0" borderId="0" xfId="16" applyFont="1" applyFill="1" applyBorder="1" applyAlignment="1">
      <alignment vertical="center"/>
    </xf>
    <xf numFmtId="0" fontId="88" fillId="0" borderId="0" xfId="16" applyFont="1" applyFill="1" applyBorder="1" applyAlignment="1">
      <alignment vertical="center"/>
    </xf>
    <xf numFmtId="0" fontId="88" fillId="0" borderId="0" xfId="16" applyFont="1" applyFill="1" applyBorder="1" applyAlignment="1">
      <alignment horizontal="right" vertical="center"/>
    </xf>
    <xf numFmtId="0" fontId="109" fillId="0" borderId="0" xfId="0" quotePrefix="1" applyFont="1" applyFill="1" applyBorder="1" applyAlignment="1">
      <alignment horizontal="left" vertical="center"/>
    </xf>
    <xf numFmtId="0" fontId="88" fillId="0" borderId="0" xfId="16" applyFont="1" applyFill="1" applyAlignment="1">
      <alignment horizontal="left" vertical="center"/>
    </xf>
    <xf numFmtId="49" fontId="88" fillId="0" borderId="0" xfId="16" applyNumberFormat="1" applyFont="1" applyFill="1" applyAlignment="1">
      <alignment horizontal="left" vertical="center"/>
    </xf>
    <xf numFmtId="0" fontId="88" fillId="0" borderId="0" xfId="16" applyFont="1" applyFill="1" applyAlignment="1">
      <alignment horizontal="center" vertical="center"/>
    </xf>
    <xf numFmtId="0" fontId="88" fillId="0" borderId="0" xfId="16" applyFont="1" applyFill="1" applyAlignment="1">
      <alignment vertical="center" wrapText="1"/>
    </xf>
    <xf numFmtId="0" fontId="88" fillId="0" borderId="0" xfId="16" applyFont="1" applyFill="1" applyAlignment="1">
      <alignment vertical="center"/>
    </xf>
    <xf numFmtId="0" fontId="88" fillId="0" borderId="0" xfId="16" applyNumberFormat="1" applyFont="1" applyFill="1" applyAlignment="1">
      <alignment horizontal="center" vertical="center"/>
    </xf>
    <xf numFmtId="3" fontId="88" fillId="0" borderId="0" xfId="16" applyNumberFormat="1" applyFont="1" applyFill="1" applyAlignment="1">
      <alignment vertical="center"/>
    </xf>
    <xf numFmtId="0" fontId="88" fillId="0" borderId="0" xfId="16" applyFont="1" applyFill="1" applyAlignment="1">
      <alignment horizontal="center" vertical="top"/>
    </xf>
    <xf numFmtId="3" fontId="88" fillId="0" borderId="0" xfId="16" applyNumberFormat="1" applyFont="1" applyFill="1" applyBorder="1" applyAlignment="1">
      <alignment vertical="center"/>
    </xf>
    <xf numFmtId="38" fontId="88" fillId="0" borderId="0" xfId="16" applyNumberFormat="1" applyFont="1" applyFill="1" applyAlignment="1">
      <alignment horizontal="left" vertical="center" wrapText="1"/>
    </xf>
    <xf numFmtId="0" fontId="88" fillId="0" borderId="0" xfId="16" applyFont="1" applyFill="1" applyAlignment="1">
      <alignment horizontal="left" vertical="center" wrapText="1"/>
    </xf>
    <xf numFmtId="0" fontId="88" fillId="0" borderId="0" xfId="16" quotePrefix="1" applyFont="1" applyFill="1" applyAlignment="1">
      <alignment horizontal="left" vertical="center" wrapText="1"/>
    </xf>
    <xf numFmtId="1" fontId="88" fillId="0" borderId="0" xfId="16" applyNumberFormat="1" applyFont="1" applyFill="1" applyAlignment="1">
      <alignment horizontal="center" vertical="center"/>
    </xf>
    <xf numFmtId="0" fontId="88" fillId="0" borderId="0" xfId="16" quotePrefix="1" applyFont="1" applyFill="1" applyAlignment="1">
      <alignment horizontal="left" vertical="center"/>
    </xf>
    <xf numFmtId="1" fontId="88" fillId="0" borderId="0" xfId="16" quotePrefix="1" applyNumberFormat="1" applyFont="1" applyFill="1" applyAlignment="1">
      <alignment horizontal="center" vertical="center"/>
    </xf>
    <xf numFmtId="0" fontId="88" fillId="0" borderId="0" xfId="16" applyFont="1" applyFill="1" applyAlignment="1">
      <alignment horizontal="left" vertical="top"/>
    </xf>
    <xf numFmtId="1" fontId="88" fillId="0" borderId="0" xfId="16" applyNumberFormat="1" applyFont="1" applyFill="1" applyAlignment="1">
      <alignment horizontal="center" vertical="top"/>
    </xf>
    <xf numFmtId="0" fontId="88" fillId="0" borderId="0" xfId="16" applyFont="1" applyFill="1" applyAlignment="1">
      <alignment vertical="top" wrapText="1"/>
    </xf>
    <xf numFmtId="0" fontId="88" fillId="0" borderId="0" xfId="16" applyFont="1" applyFill="1" applyBorder="1" applyAlignment="1">
      <alignment horizontal="right" vertical="top"/>
    </xf>
    <xf numFmtId="0" fontId="88" fillId="0" borderId="0" xfId="16" applyFont="1" applyAlignment="1">
      <alignment horizontal="left" vertical="center"/>
    </xf>
    <xf numFmtId="1" fontId="88" fillId="0" borderId="0" xfId="16" applyNumberFormat="1" applyFont="1" applyAlignment="1">
      <alignment horizontal="center" vertical="center"/>
    </xf>
    <xf numFmtId="0" fontId="88" fillId="0" borderId="0" xfId="16" applyFont="1" applyAlignment="1">
      <alignment vertical="center" wrapText="1"/>
    </xf>
    <xf numFmtId="0" fontId="88" fillId="0" borderId="0" xfId="16" applyFont="1" applyAlignment="1">
      <alignment vertical="center"/>
    </xf>
    <xf numFmtId="167" fontId="88" fillId="0" borderId="0" xfId="16" applyNumberFormat="1" applyFont="1" applyFill="1" applyBorder="1" applyAlignment="1" applyProtection="1">
      <alignment horizontal="right" vertical="center"/>
    </xf>
    <xf numFmtId="0" fontId="88" fillId="0" borderId="0" xfId="16" applyFont="1" applyAlignment="1">
      <alignment horizontal="center" vertical="center"/>
    </xf>
    <xf numFmtId="0" fontId="88" fillId="0" borderId="0" xfId="16" applyFont="1" applyAlignment="1">
      <alignment horizontal="left" vertical="center" wrapText="1"/>
    </xf>
    <xf numFmtId="49" fontId="88" fillId="9" borderId="0" xfId="16" applyNumberFormat="1" applyFont="1" applyFill="1" applyBorder="1" applyAlignment="1">
      <alignment horizontal="left" vertical="center"/>
    </xf>
    <xf numFmtId="49" fontId="88" fillId="9" borderId="0" xfId="16" applyNumberFormat="1" applyFont="1" applyFill="1" applyBorder="1" applyAlignment="1">
      <alignment horizontal="center" vertical="center"/>
    </xf>
    <xf numFmtId="0" fontId="88" fillId="9" borderId="0" xfId="16" applyNumberFormat="1" applyFont="1" applyFill="1" applyBorder="1" applyAlignment="1">
      <alignment vertical="center" wrapText="1"/>
    </xf>
    <xf numFmtId="49" fontId="88" fillId="9" borderId="0" xfId="16" applyNumberFormat="1" applyFont="1" applyFill="1" applyBorder="1" applyAlignment="1">
      <alignment horizontal="right" vertical="center"/>
    </xf>
    <xf numFmtId="49" fontId="88" fillId="0" borderId="0" xfId="16" applyNumberFormat="1" applyFont="1" applyFill="1" applyBorder="1" applyAlignment="1">
      <alignment horizontal="left" vertical="center"/>
    </xf>
    <xf numFmtId="49" fontId="88" fillId="0" borderId="0" xfId="16" applyNumberFormat="1" applyFont="1" applyFill="1" applyBorder="1" applyAlignment="1">
      <alignment horizontal="left" vertical="center" wrapText="1"/>
    </xf>
    <xf numFmtId="49" fontId="88" fillId="0" borderId="0" xfId="16" applyNumberFormat="1" applyFont="1" applyFill="1" applyBorder="1" applyAlignment="1">
      <alignment horizontal="center" vertical="center"/>
    </xf>
    <xf numFmtId="0" fontId="88" fillId="0" borderId="0" xfId="16" applyNumberFormat="1" applyFont="1" applyFill="1" applyBorder="1" applyAlignment="1">
      <alignment vertical="center" wrapText="1"/>
    </xf>
    <xf numFmtId="49" fontId="88" fillId="0" borderId="0" xfId="16" applyNumberFormat="1" applyFont="1" applyFill="1" applyBorder="1" applyAlignment="1">
      <alignment horizontal="right" vertical="center"/>
    </xf>
    <xf numFmtId="0" fontId="88" fillId="0" borderId="0" xfId="16" applyFont="1" applyBorder="1" applyAlignment="1">
      <alignment vertical="center"/>
    </xf>
    <xf numFmtId="0" fontId="88" fillId="0" borderId="0" xfId="16" applyFont="1" applyAlignment="1">
      <alignment horizontal="left" vertical="top"/>
    </xf>
    <xf numFmtId="0" fontId="88" fillId="0" borderId="0" xfId="16" applyFont="1" applyAlignment="1">
      <alignment horizontal="center" vertical="top"/>
    </xf>
    <xf numFmtId="0" fontId="88" fillId="0" borderId="0" xfId="16" applyFont="1" applyAlignment="1">
      <alignment horizontal="left" vertical="top" wrapText="1"/>
    </xf>
    <xf numFmtId="0" fontId="88" fillId="0" borderId="0" xfId="16" applyFont="1" applyBorder="1" applyAlignment="1">
      <alignment horizontal="left" vertical="center"/>
    </xf>
    <xf numFmtId="0" fontId="88" fillId="0" borderId="0" xfId="16" quotePrefix="1" applyFont="1" applyAlignment="1">
      <alignment horizontal="left" vertical="top"/>
    </xf>
    <xf numFmtId="0" fontId="88" fillId="0" borderId="0" xfId="16" applyFont="1" applyAlignment="1">
      <alignment horizontal="right" vertical="center"/>
    </xf>
    <xf numFmtId="38" fontId="88" fillId="0" borderId="0" xfId="16" applyNumberFormat="1" applyFont="1" applyFill="1" applyAlignment="1">
      <alignment horizontal="right"/>
    </xf>
    <xf numFmtId="0" fontId="88" fillId="0" borderId="0" xfId="16" applyFont="1" applyAlignment="1" applyProtection="1">
      <alignment vertical="center"/>
    </xf>
    <xf numFmtId="0" fontId="83" fillId="3" borderId="3" xfId="0" applyFont="1" applyFill="1" applyBorder="1" applyAlignment="1">
      <alignment horizontal="left"/>
    </xf>
    <xf numFmtId="0" fontId="83" fillId="3" borderId="4" xfId="0" applyFont="1" applyFill="1" applyBorder="1"/>
    <xf numFmtId="0" fontId="90" fillId="3" borderId="4" xfId="0" applyFont="1" applyFill="1" applyBorder="1"/>
    <xf numFmtId="0" fontId="90" fillId="3" borderId="5" xfId="0" applyFont="1" applyFill="1" applyBorder="1"/>
    <xf numFmtId="0" fontId="83" fillId="3" borderId="0" xfId="0" applyFont="1" applyFill="1" applyBorder="1" applyAlignment="1"/>
    <xf numFmtId="0" fontId="83" fillId="3" borderId="0" xfId="0" applyFont="1" applyFill="1" applyBorder="1"/>
    <xf numFmtId="0" fontId="90" fillId="3" borderId="0" xfId="0" applyFont="1" applyFill="1" applyBorder="1"/>
    <xf numFmtId="0" fontId="90" fillId="3" borderId="7" xfId="0" applyFont="1" applyFill="1" applyBorder="1"/>
    <xf numFmtId="0" fontId="112" fillId="3" borderId="0" xfId="0" applyFont="1" applyFill="1" applyAlignment="1">
      <alignment horizontal="left"/>
    </xf>
    <xf numFmtId="0" fontId="90" fillId="3" borderId="0" xfId="0" applyFont="1" applyFill="1" applyAlignment="1"/>
    <xf numFmtId="0" fontId="90" fillId="3" borderId="0" xfId="0" applyFont="1" applyFill="1" applyBorder="1" applyAlignment="1">
      <alignment vertical="center"/>
    </xf>
    <xf numFmtId="0" fontId="90" fillId="3" borderId="0" xfId="0" applyFont="1" applyFill="1" applyBorder="1" applyAlignment="1">
      <alignment horizontal="left" vertical="center"/>
    </xf>
    <xf numFmtId="0" fontId="90" fillId="3" borderId="7" xfId="0" applyFont="1" applyFill="1" applyBorder="1" applyAlignment="1">
      <alignment horizontal="left" vertical="center"/>
    </xf>
    <xf numFmtId="0" fontId="83" fillId="3" borderId="3" xfId="0" applyFont="1" applyFill="1" applyBorder="1" applyAlignment="1" applyProtection="1">
      <alignment vertical="center"/>
    </xf>
    <xf numFmtId="0" fontId="89" fillId="3" borderId="4" xfId="0" applyFont="1" applyFill="1" applyBorder="1" applyAlignment="1" applyProtection="1">
      <alignment vertical="center"/>
    </xf>
    <xf numFmtId="0" fontId="90" fillId="3" borderId="4" xfId="0" applyFont="1" applyFill="1" applyBorder="1" applyAlignment="1" applyProtection="1">
      <alignment vertical="center"/>
    </xf>
    <xf numFmtId="0" fontId="90" fillId="0" borderId="6" xfId="0" applyFont="1" applyFill="1" applyBorder="1" applyAlignment="1" applyProtection="1">
      <alignment vertical="center"/>
    </xf>
    <xf numFmtId="0" fontId="90" fillId="0" borderId="7" xfId="0" applyFont="1" applyFill="1" applyBorder="1" applyAlignment="1" applyProtection="1">
      <alignment vertical="center"/>
    </xf>
    <xf numFmtId="0" fontId="88" fillId="0" borderId="21" xfId="0" applyFont="1" applyBorder="1" applyAlignment="1" applyProtection="1">
      <alignment horizontal="left" vertical="center" indent="1"/>
    </xf>
    <xf numFmtId="0" fontId="90" fillId="0" borderId="14" xfId="0" applyFont="1" applyBorder="1" applyAlignment="1" applyProtection="1">
      <alignment vertical="center"/>
    </xf>
    <xf numFmtId="0" fontId="88" fillId="0" borderId="19" xfId="0" applyFont="1" applyBorder="1" applyAlignment="1" applyProtection="1">
      <alignment horizontal="right" vertical="center"/>
    </xf>
    <xf numFmtId="38" fontId="84" fillId="0" borderId="21" xfId="0" applyNumberFormat="1" applyFont="1" applyBorder="1" applyAlignment="1" applyProtection="1">
      <alignment vertical="center"/>
      <protection locked="0"/>
    </xf>
    <xf numFmtId="0" fontId="88" fillId="0" borderId="6" xfId="0" applyFont="1" applyFill="1" applyBorder="1" applyAlignment="1" applyProtection="1">
      <alignment horizontal="center" vertical="center"/>
    </xf>
    <xf numFmtId="38" fontId="84" fillId="0" borderId="7" xfId="0" applyNumberFormat="1" applyFont="1" applyFill="1" applyBorder="1" applyAlignment="1" applyProtection="1">
      <alignment vertical="center"/>
    </xf>
    <xf numFmtId="0" fontId="98" fillId="0" borderId="14" xfId="0" applyFont="1" applyBorder="1" applyAlignment="1" applyProtection="1">
      <alignment vertical="center"/>
    </xf>
    <xf numFmtId="38" fontId="84" fillId="15" borderId="21" xfId="0" applyNumberFormat="1" applyFont="1" applyFill="1" applyBorder="1" applyAlignment="1" applyProtection="1">
      <protection locked="0"/>
    </xf>
    <xf numFmtId="38" fontId="84" fillId="0" borderId="7" xfId="0" applyNumberFormat="1" applyFont="1" applyFill="1" applyBorder="1" applyAlignment="1" applyProtection="1"/>
    <xf numFmtId="0" fontId="88" fillId="0" borderId="9" xfId="0" applyFont="1" applyFill="1" applyBorder="1" applyAlignment="1" applyProtection="1">
      <alignment horizontal="center" vertical="center"/>
    </xf>
    <xf numFmtId="38" fontId="84" fillId="0" borderId="10" xfId="0" applyNumberFormat="1" applyFont="1" applyFill="1" applyBorder="1" applyAlignment="1" applyProtection="1">
      <alignment vertical="center"/>
    </xf>
    <xf numFmtId="0" fontId="90" fillId="3" borderId="5" xfId="0" applyFont="1" applyFill="1" applyBorder="1" applyAlignment="1" applyProtection="1">
      <alignment vertical="center"/>
    </xf>
    <xf numFmtId="0" fontId="83" fillId="3" borderId="9" xfId="0" applyFont="1" applyFill="1" applyBorder="1" applyAlignment="1">
      <alignment vertical="center"/>
    </xf>
    <xf numFmtId="0" fontId="99" fillId="3" borderId="8" xfId="0" applyFont="1" applyFill="1" applyBorder="1" applyAlignment="1">
      <alignment horizontal="left" vertical="center" indent="1"/>
    </xf>
    <xf numFmtId="0" fontId="90" fillId="3" borderId="8" xfId="0" applyFont="1" applyFill="1" applyBorder="1" applyAlignment="1">
      <alignment horizontal="left" vertical="center"/>
    </xf>
    <xf numFmtId="0" fontId="90" fillId="0" borderId="6" xfId="0" applyFont="1" applyBorder="1"/>
    <xf numFmtId="0" fontId="84" fillId="0" borderId="0" xfId="0" applyNumberFormat="1" applyFont="1" applyFill="1" applyBorder="1" applyAlignment="1">
      <alignment horizontal="left" vertical="center"/>
    </xf>
    <xf numFmtId="0" fontId="84" fillId="0" borderId="6" xfId="0" applyFont="1" applyBorder="1"/>
    <xf numFmtId="0" fontId="88" fillId="0" borderId="6" xfId="0" applyFont="1" applyBorder="1"/>
    <xf numFmtId="0" fontId="89" fillId="0" borderId="0" xfId="0" applyFont="1" applyBorder="1" applyAlignment="1">
      <alignment horizontal="center"/>
    </xf>
    <xf numFmtId="0" fontId="89" fillId="0" borderId="21" xfId="0" applyFont="1" applyBorder="1" applyAlignment="1">
      <alignment horizontal="left"/>
    </xf>
    <xf numFmtId="0" fontId="89" fillId="0" borderId="19" xfId="0" applyFont="1" applyBorder="1" applyAlignment="1">
      <alignment horizontal="left" indent="1"/>
    </xf>
    <xf numFmtId="49" fontId="88" fillId="0" borderId="2" xfId="0" applyNumberFormat="1" applyFont="1" applyBorder="1" applyAlignment="1">
      <alignment horizontal="center"/>
    </xf>
    <xf numFmtId="0" fontId="88" fillId="0" borderId="2" xfId="0" applyFont="1" applyBorder="1" applyAlignment="1">
      <alignment horizontal="center"/>
    </xf>
    <xf numFmtId="0" fontId="88" fillId="0" borderId="21" xfId="0" applyFont="1" applyBorder="1" applyAlignment="1">
      <alignment horizontal="left" indent="1"/>
    </xf>
    <xf numFmtId="0" fontId="88" fillId="0" borderId="19" xfId="0" applyFont="1" applyBorder="1" applyAlignment="1">
      <alignment horizontal="left" indent="2"/>
    </xf>
    <xf numFmtId="0" fontId="89" fillId="0" borderId="19" xfId="0" applyFont="1" applyBorder="1" applyAlignment="1">
      <alignment horizontal="left" indent="2"/>
    </xf>
    <xf numFmtId="0" fontId="88" fillId="0" borderId="19" xfId="0" applyFont="1" applyBorder="1" applyAlignment="1">
      <alignment horizontal="left" indent="4"/>
    </xf>
    <xf numFmtId="0" fontId="89" fillId="6" borderId="21" xfId="0" applyFont="1" applyFill="1" applyBorder="1" applyAlignment="1">
      <alignment horizontal="left" indent="2"/>
    </xf>
    <xf numFmtId="0" fontId="89" fillId="6" borderId="19" xfId="0" applyFont="1" applyFill="1" applyBorder="1" applyAlignment="1">
      <alignment horizontal="left" indent="2"/>
    </xf>
    <xf numFmtId="0" fontId="88" fillId="6" borderId="2" xfId="0" applyFont="1" applyFill="1" applyBorder="1"/>
    <xf numFmtId="0" fontId="84" fillId="0" borderId="7" xfId="0" applyFont="1" applyBorder="1"/>
    <xf numFmtId="0" fontId="89" fillId="0" borderId="8" xfId="0" applyFont="1" applyBorder="1" applyAlignment="1">
      <alignment horizontal="centerContinuous"/>
    </xf>
    <xf numFmtId="0" fontId="84" fillId="0" borderId="10" xfId="0" applyFont="1" applyBorder="1" applyAlignment="1">
      <alignment horizontal="centerContinuous"/>
    </xf>
    <xf numFmtId="0" fontId="90" fillId="0" borderId="9" xfId="0" applyFont="1" applyBorder="1"/>
    <xf numFmtId="0" fontId="90" fillId="0" borderId="8" xfId="0" applyFont="1" applyBorder="1"/>
    <xf numFmtId="0" fontId="84" fillId="0" borderId="9" xfId="0" applyFont="1" applyBorder="1"/>
    <xf numFmtId="0" fontId="84" fillId="0" borderId="10" xfId="0" applyFont="1" applyBorder="1"/>
    <xf numFmtId="0" fontId="88" fillId="0" borderId="0" xfId="4" applyNumberFormat="1" applyFont="1" applyBorder="1" applyAlignment="1">
      <alignment vertical="center"/>
    </xf>
    <xf numFmtId="0" fontId="90" fillId="0" borderId="0" xfId="4" applyNumberFormat="1" applyFont="1" applyBorder="1" applyAlignment="1">
      <alignment vertical="center"/>
    </xf>
    <xf numFmtId="0" fontId="90" fillId="0" borderId="0" xfId="4" applyNumberFormat="1" applyFont="1" applyAlignment="1">
      <alignment vertical="center"/>
    </xf>
    <xf numFmtId="0" fontId="88" fillId="0" borderId="0" xfId="4" applyNumberFormat="1" applyFont="1" applyAlignment="1">
      <alignment vertical="center"/>
    </xf>
    <xf numFmtId="0" fontId="89" fillId="0" borderId="0" xfId="4" applyNumberFormat="1" applyFont="1" applyAlignment="1">
      <alignment horizontal="center" vertical="center"/>
    </xf>
    <xf numFmtId="0" fontId="89" fillId="0" borderId="0" xfId="4" applyNumberFormat="1" applyFont="1" applyBorder="1" applyAlignment="1">
      <alignment horizontal="left" vertical="center"/>
    </xf>
    <xf numFmtId="0" fontId="88" fillId="0" borderId="0" xfId="4" applyNumberFormat="1" applyFont="1" applyAlignment="1">
      <alignment horizontal="center" vertical="center"/>
    </xf>
    <xf numFmtId="0" fontId="88" fillId="0" borderId="6" xfId="4" applyNumberFormat="1" applyFont="1" applyBorder="1" applyAlignment="1">
      <alignment horizontal="center" vertical="center"/>
    </xf>
    <xf numFmtId="0" fontId="88" fillId="0" borderId="0" xfId="4" applyNumberFormat="1" applyFont="1" applyBorder="1" applyAlignment="1">
      <alignment horizontal="right" vertical="center" indent="1"/>
    </xf>
    <xf numFmtId="0" fontId="90" fillId="0" borderId="6" xfId="4" applyNumberFormat="1" applyFont="1" applyBorder="1" applyAlignment="1">
      <alignment vertical="center"/>
    </xf>
    <xf numFmtId="0" fontId="90" fillId="0" borderId="9" xfId="4" applyNumberFormat="1" applyFont="1" applyBorder="1" applyAlignment="1">
      <alignment vertical="center"/>
    </xf>
    <xf numFmtId="0" fontId="90" fillId="0" borderId="8" xfId="4" applyNumberFormat="1" applyFont="1" applyBorder="1" applyAlignment="1">
      <alignment vertical="center"/>
    </xf>
    <xf numFmtId="0" fontId="90" fillId="0" borderId="3" xfId="4" applyNumberFormat="1" applyFont="1" applyBorder="1" applyAlignment="1">
      <alignment vertical="center"/>
    </xf>
    <xf numFmtId="0" fontId="90" fillId="0" borderId="4" xfId="4" applyNumberFormat="1" applyFont="1" applyBorder="1" applyAlignment="1">
      <alignment vertical="center"/>
    </xf>
    <xf numFmtId="0" fontId="90" fillId="0" borderId="17" xfId="4" applyNumberFormat="1" applyFont="1" applyBorder="1" applyAlignment="1">
      <alignment vertical="center"/>
    </xf>
    <xf numFmtId="0" fontId="90" fillId="0" borderId="4" xfId="4" applyNumberFormat="1" applyFont="1" applyFill="1" applyBorder="1" applyAlignment="1">
      <alignment horizontal="centerContinuous" vertical="center"/>
    </xf>
    <xf numFmtId="0" fontId="90" fillId="0" borderId="5" xfId="4" applyNumberFormat="1" applyFont="1" applyFill="1" applyBorder="1" applyAlignment="1">
      <alignment horizontal="centerContinuous" vertical="center"/>
    </xf>
    <xf numFmtId="0" fontId="84" fillId="0" borderId="6" xfId="4" applyNumberFormat="1" applyFont="1" applyFill="1" applyBorder="1" applyAlignment="1">
      <alignment vertical="center"/>
    </xf>
    <xf numFmtId="0" fontId="84" fillId="0" borderId="0" xfId="4" applyNumberFormat="1" applyFont="1" applyFill="1" applyBorder="1" applyAlignment="1">
      <alignment vertical="center"/>
    </xf>
    <xf numFmtId="0" fontId="84" fillId="0" borderId="0" xfId="4" applyNumberFormat="1" applyFont="1" applyFill="1" applyBorder="1" applyAlignment="1">
      <alignment horizontal="center" vertical="center"/>
    </xf>
    <xf numFmtId="0" fontId="84" fillId="0" borderId="20" xfId="4" applyNumberFormat="1" applyFont="1" applyFill="1" applyBorder="1" applyAlignment="1">
      <alignment vertical="center"/>
    </xf>
    <xf numFmtId="0" fontId="89" fillId="0" borderId="5" xfId="4" applyNumberFormat="1" applyFont="1" applyBorder="1" applyAlignment="1">
      <alignment horizontal="center" vertical="center"/>
    </xf>
    <xf numFmtId="0" fontId="89" fillId="0" borderId="17" xfId="4" applyNumberFormat="1" applyFont="1" applyBorder="1" applyAlignment="1">
      <alignment horizontal="center" vertical="center"/>
    </xf>
    <xf numFmtId="0" fontId="88" fillId="0" borderId="17" xfId="4" applyNumberFormat="1" applyFont="1" applyBorder="1" applyAlignment="1">
      <alignment horizontal="center" vertical="center"/>
    </xf>
    <xf numFmtId="0" fontId="84" fillId="0" borderId="0" xfId="4" applyNumberFormat="1" applyFont="1" applyAlignment="1">
      <alignment vertical="center"/>
    </xf>
    <xf numFmtId="0" fontId="89" fillId="0" borderId="18" xfId="4" applyNumberFormat="1" applyFont="1" applyBorder="1" applyAlignment="1">
      <alignment horizontal="center" vertical="center" wrapText="1"/>
    </xf>
    <xf numFmtId="0" fontId="89" fillId="0" borderId="18" xfId="4" applyNumberFormat="1" applyFont="1" applyBorder="1" applyAlignment="1">
      <alignment horizontal="center" vertical="center"/>
    </xf>
    <xf numFmtId="164" fontId="89" fillId="0" borderId="21" xfId="4" applyNumberFormat="1" applyFont="1" applyBorder="1" applyAlignment="1">
      <alignment horizontal="right" vertical="center"/>
    </xf>
    <xf numFmtId="0" fontId="88" fillId="0" borderId="14" xfId="4" applyNumberFormat="1" applyFont="1" applyBorder="1" applyAlignment="1">
      <alignment horizontal="left" vertical="center"/>
    </xf>
    <xf numFmtId="0" fontId="90" fillId="0" borderId="19" xfId="4" applyNumberFormat="1" applyFont="1" applyBorder="1" applyAlignment="1">
      <alignment horizontal="left" vertical="center"/>
    </xf>
    <xf numFmtId="0" fontId="88" fillId="0" borderId="2" xfId="4" applyNumberFormat="1" applyFont="1" applyBorder="1" applyAlignment="1">
      <alignment horizontal="left" vertical="center" indent="1"/>
    </xf>
    <xf numFmtId="0" fontId="84" fillId="16" borderId="2" xfId="4" applyNumberFormat="1" applyFont="1" applyFill="1" applyBorder="1" applyAlignment="1">
      <alignment vertical="center"/>
    </xf>
    <xf numFmtId="38" fontId="84" fillId="0" borderId="2" xfId="4" applyNumberFormat="1" applyFont="1" applyBorder="1" applyAlignment="1" applyProtection="1">
      <alignment vertical="center"/>
      <protection locked="0"/>
    </xf>
    <xf numFmtId="0" fontId="88" fillId="0" borderId="2" xfId="4" applyNumberFormat="1" applyFont="1" applyBorder="1" applyAlignment="1">
      <alignment horizontal="left" vertical="top" indent="1"/>
    </xf>
    <xf numFmtId="164" fontId="89" fillId="0" borderId="21" xfId="4" applyNumberFormat="1" applyFont="1" applyBorder="1" applyAlignment="1">
      <alignment vertical="top"/>
    </xf>
    <xf numFmtId="38" fontId="84" fillId="0" borderId="2" xfId="4" applyNumberFormat="1" applyFont="1" applyFill="1" applyBorder="1" applyAlignment="1" applyProtection="1">
      <alignment vertical="center"/>
      <protection locked="0"/>
    </xf>
    <xf numFmtId="0" fontId="89" fillId="0" borderId="14" xfId="4" applyNumberFormat="1" applyFont="1" applyBorder="1" applyAlignment="1">
      <alignment horizontal="left" vertical="center"/>
    </xf>
    <xf numFmtId="0" fontId="88" fillId="0" borderId="19" xfId="4" applyNumberFormat="1" applyFont="1" applyBorder="1" applyAlignment="1">
      <alignment horizontal="center" vertical="center"/>
    </xf>
    <xf numFmtId="0" fontId="84" fillId="16" borderId="18" xfId="4" applyNumberFormat="1" applyFont="1" applyFill="1" applyBorder="1" applyAlignment="1">
      <alignment vertical="center"/>
    </xf>
    <xf numFmtId="0" fontId="90" fillId="0" borderId="0" xfId="4" applyNumberFormat="1" applyFont="1" applyAlignment="1">
      <alignment horizontal="right" vertical="center"/>
    </xf>
    <xf numFmtId="0" fontId="99" fillId="0" borderId="0" xfId="4" applyNumberFormat="1" applyFont="1" applyAlignment="1">
      <alignment vertical="center"/>
    </xf>
    <xf numFmtId="0" fontId="98" fillId="0" borderId="0" xfId="4" applyNumberFormat="1" applyFont="1" applyAlignment="1">
      <alignment vertical="center"/>
    </xf>
    <xf numFmtId="171" fontId="90" fillId="0" borderId="0" xfId="4" applyNumberFormat="1" applyFont="1" applyBorder="1" applyAlignment="1" applyProtection="1">
      <alignment horizontal="center"/>
    </xf>
    <xf numFmtId="0" fontId="98" fillId="0" borderId="128" xfId="4" applyNumberFormat="1" applyFont="1" applyBorder="1" applyAlignment="1">
      <alignment horizontal="center" vertical="center"/>
    </xf>
    <xf numFmtId="0" fontId="90" fillId="0" borderId="128" xfId="4" applyNumberFormat="1" applyFont="1" applyBorder="1" applyAlignment="1">
      <alignment vertical="center"/>
    </xf>
    <xf numFmtId="0" fontId="98" fillId="0" borderId="0" xfId="4" applyNumberFormat="1" applyFont="1" applyBorder="1" applyAlignment="1">
      <alignment vertical="center" wrapText="1"/>
    </xf>
    <xf numFmtId="0" fontId="90" fillId="0" borderId="0" xfId="4" applyNumberFormat="1" applyFont="1" applyBorder="1" applyAlignment="1">
      <alignment wrapText="1"/>
    </xf>
    <xf numFmtId="0" fontId="98" fillId="0" borderId="128" xfId="4" applyNumberFormat="1" applyFont="1" applyBorder="1" applyAlignment="1">
      <alignment horizontal="center"/>
    </xf>
    <xf numFmtId="0" fontId="98" fillId="0" borderId="0" xfId="4" applyNumberFormat="1" applyFont="1" applyBorder="1" applyAlignment="1"/>
    <xf numFmtId="0" fontId="89" fillId="0" borderId="0" xfId="4" applyNumberFormat="1" applyFont="1" applyAlignment="1">
      <alignment horizontal="right"/>
    </xf>
    <xf numFmtId="0" fontId="84" fillId="0" borderId="0" xfId="4" applyNumberFormat="1" applyFont="1" applyBorder="1" applyAlignment="1">
      <alignment horizontal="center" wrapText="1"/>
    </xf>
    <xf numFmtId="0" fontId="98" fillId="0" borderId="0" xfId="4" applyFont="1" applyBorder="1" applyAlignment="1">
      <alignment horizontal="center" vertical="center" wrapText="1"/>
    </xf>
    <xf numFmtId="0" fontId="105" fillId="0" borderId="0" xfId="4" applyNumberFormat="1" applyFont="1" applyAlignment="1">
      <alignment vertical="center"/>
    </xf>
    <xf numFmtId="0" fontId="99" fillId="0" borderId="11" xfId="4" applyNumberFormat="1" applyFont="1" applyBorder="1" applyAlignment="1" applyProtection="1">
      <alignment horizontal="center" vertical="center"/>
      <protection locked="0"/>
    </xf>
    <xf numFmtId="0" fontId="88" fillId="0" borderId="0" xfId="4" applyNumberFormat="1" applyFont="1" applyAlignment="1">
      <alignment horizontal="left" vertical="center" indent="2"/>
    </xf>
    <xf numFmtId="0" fontId="90" fillId="0" borderId="0" xfId="4" applyFont="1" applyAlignment="1">
      <alignment horizontal="left" wrapText="1" indent="2"/>
    </xf>
    <xf numFmtId="0" fontId="84" fillId="0" borderId="0" xfId="4" applyNumberFormat="1" applyFont="1" applyBorder="1" applyAlignment="1">
      <alignment vertical="center"/>
    </xf>
    <xf numFmtId="0" fontId="108" fillId="0" borderId="0" xfId="4" applyNumberFormat="1" applyFont="1" applyBorder="1" applyAlignment="1">
      <alignment horizontal="centerContinuous" vertical="center"/>
    </xf>
    <xf numFmtId="0" fontId="85" fillId="0" borderId="0" xfId="2" applyNumberFormat="1" applyFont="1" applyBorder="1" applyAlignment="1" applyProtection="1">
      <alignment horizontal="centerContinuous" vertical="center"/>
    </xf>
    <xf numFmtId="0" fontId="90" fillId="0" borderId="0" xfId="4" applyFont="1" applyAlignment="1">
      <alignment vertical="top" wrapText="1"/>
    </xf>
    <xf numFmtId="164" fontId="88" fillId="0" borderId="0" xfId="0" applyNumberFormat="1" applyFont="1"/>
    <xf numFmtId="164" fontId="90" fillId="0" borderId="0" xfId="0" applyNumberFormat="1" applyFont="1"/>
    <xf numFmtId="166" fontId="88" fillId="0" borderId="0" xfId="0" applyNumberFormat="1" applyFont="1" applyAlignment="1">
      <alignment horizontal="left"/>
    </xf>
    <xf numFmtId="0" fontId="90" fillId="0" borderId="0" xfId="0" applyFont="1" applyAlignment="1">
      <alignment vertical="top"/>
    </xf>
    <xf numFmtId="0" fontId="120" fillId="0" borderId="0" xfId="0" applyFont="1"/>
    <xf numFmtId="0" fontId="84" fillId="0" borderId="0" xfId="0" applyFont="1" applyAlignment="1">
      <alignment vertical="top" wrapText="1"/>
    </xf>
    <xf numFmtId="0" fontId="90" fillId="0" borderId="0" xfId="4" applyFont="1" applyAlignment="1">
      <alignment wrapText="1"/>
    </xf>
    <xf numFmtId="0" fontId="90" fillId="0" borderId="0" xfId="4" applyFont="1" applyAlignment="1">
      <alignment vertical="center"/>
    </xf>
    <xf numFmtId="0" fontId="89" fillId="0" borderId="38" xfId="4" applyFont="1" applyFill="1" applyBorder="1" applyAlignment="1">
      <alignment horizontal="center" vertical="center"/>
    </xf>
    <xf numFmtId="0" fontId="89" fillId="0" borderId="11" xfId="4" applyFont="1" applyBorder="1" applyAlignment="1">
      <alignment horizontal="center" vertical="center" wrapText="1"/>
    </xf>
    <xf numFmtId="0" fontId="83" fillId="0" borderId="11" xfId="4" applyFont="1" applyBorder="1" applyAlignment="1">
      <alignment horizontal="left" vertical="center" wrapText="1" indent="1"/>
    </xf>
    <xf numFmtId="0" fontId="90" fillId="0" borderId="0" xfId="4" applyFont="1" applyAlignment="1">
      <alignment horizontal="left" vertical="center"/>
    </xf>
    <xf numFmtId="0" fontId="89" fillId="0" borderId="36" xfId="4" applyFont="1" applyBorder="1" applyAlignment="1">
      <alignment horizontal="left" vertical="center" wrapText="1" indent="2"/>
    </xf>
    <xf numFmtId="0" fontId="89" fillId="0" borderId="11" xfId="4" applyFont="1" applyBorder="1" applyAlignment="1">
      <alignment horizontal="left" vertical="center" wrapText="1" indent="1"/>
    </xf>
    <xf numFmtId="0" fontId="83" fillId="0" borderId="0" xfId="4" applyFont="1" applyFill="1" applyBorder="1" applyAlignment="1">
      <alignment wrapText="1"/>
    </xf>
    <xf numFmtId="38" fontId="99" fillId="0" borderId="0" xfId="4" applyNumberFormat="1" applyFont="1" applyFill="1" applyBorder="1"/>
    <xf numFmtId="0" fontId="88" fillId="0" borderId="0" xfId="4" applyNumberFormat="1" applyFont="1" applyBorder="1" applyAlignment="1">
      <alignment horizontal="left" vertical="center" wrapText="1"/>
    </xf>
    <xf numFmtId="0" fontId="90" fillId="0" borderId="0" xfId="4" applyFont="1" applyBorder="1" applyAlignment="1">
      <alignment horizontal="left" vertical="center" wrapText="1"/>
    </xf>
    <xf numFmtId="0" fontId="90" fillId="0" borderId="0" xfId="4" applyFont="1" applyAlignment="1">
      <alignment horizontal="left"/>
    </xf>
    <xf numFmtId="0" fontId="90" fillId="0" borderId="0" xfId="4" applyFont="1" applyAlignment="1"/>
    <xf numFmtId="49" fontId="121" fillId="0" borderId="0" xfId="0" applyNumberFormat="1" applyFont="1" applyFill="1" applyBorder="1" applyAlignment="1">
      <alignment horizontal="centerContinuous" vertical="top"/>
    </xf>
    <xf numFmtId="0" fontId="84" fillId="0" borderId="0" xfId="0" applyFont="1" applyAlignment="1">
      <alignment horizontal="centerContinuous" vertical="top"/>
    </xf>
    <xf numFmtId="0" fontId="84" fillId="0" borderId="0" xfId="0" applyFont="1" applyAlignment="1">
      <alignment horizontal="centerContinuous" vertical="top" wrapText="1"/>
    </xf>
    <xf numFmtId="0" fontId="89" fillId="0" borderId="0" xfId="0" applyFont="1" applyBorder="1" applyAlignment="1">
      <alignment horizontal="centerContinuous" vertical="top"/>
    </xf>
    <xf numFmtId="0" fontId="84" fillId="0" borderId="0" xfId="0" applyFont="1" applyAlignment="1"/>
    <xf numFmtId="164" fontId="122" fillId="0" borderId="14" xfId="0" applyNumberFormat="1" applyFont="1" applyBorder="1" applyAlignment="1">
      <alignment vertical="top"/>
    </xf>
    <xf numFmtId="0" fontId="84" fillId="0" borderId="14" xfId="0" applyFont="1" applyBorder="1" applyAlignment="1">
      <alignment vertical="top"/>
    </xf>
    <xf numFmtId="0" fontId="88" fillId="0" borderId="19" xfId="0" applyFont="1" applyBorder="1"/>
    <xf numFmtId="0" fontId="84" fillId="0" borderId="14" xfId="0" applyFont="1" applyBorder="1" applyAlignment="1">
      <alignment vertical="top" wrapText="1"/>
    </xf>
    <xf numFmtId="0" fontId="90" fillId="0" borderId="19" xfId="0" applyFont="1" applyBorder="1" applyAlignment="1">
      <alignment wrapText="1"/>
    </xf>
    <xf numFmtId="0" fontId="84" fillId="0" borderId="6" xfId="0" applyFont="1" applyBorder="1" applyAlignment="1">
      <alignment horizontal="left" vertical="top"/>
    </xf>
    <xf numFmtId="164" fontId="122" fillId="0" borderId="0" xfId="0" applyNumberFormat="1" applyFont="1" applyBorder="1" applyAlignment="1">
      <alignment horizontal="right" vertical="top"/>
    </xf>
    <xf numFmtId="0" fontId="123" fillId="0" borderId="21" xfId="0" applyFont="1" applyBorder="1" applyAlignment="1">
      <alignment horizontal="right" vertical="top"/>
    </xf>
    <xf numFmtId="0" fontId="84" fillId="0" borderId="14" xfId="0" applyFont="1" applyBorder="1" applyAlignment="1">
      <alignment horizontal="left" vertical="top"/>
    </xf>
    <xf numFmtId="0" fontId="84" fillId="0" borderId="14" xfId="0" applyFont="1" applyBorder="1" applyAlignment="1">
      <alignment horizontal="left" vertical="top" indent="1"/>
    </xf>
    <xf numFmtId="0" fontId="109" fillId="0" borderId="2" xfId="0" applyFont="1" applyBorder="1" applyAlignment="1">
      <alignment vertical="top" wrapText="1"/>
    </xf>
    <xf numFmtId="0" fontId="84" fillId="0" borderId="19" xfId="0" applyFont="1" applyBorder="1" applyAlignment="1">
      <alignment horizontal="left" vertical="top" indent="1"/>
    </xf>
    <xf numFmtId="0" fontId="109" fillId="0" borderId="48" xfId="17" applyNumberFormat="1" applyFont="1" applyBorder="1" applyAlignment="1" applyProtection="1">
      <alignment vertical="center"/>
    </xf>
    <xf numFmtId="0" fontId="123" fillId="0" borderId="6" xfId="0" applyFont="1" applyBorder="1" applyAlignment="1">
      <alignment horizontal="right" vertical="top"/>
    </xf>
    <xf numFmtId="0" fontId="109" fillId="0" borderId="5" xfId="17" applyNumberFormat="1" applyFont="1" applyBorder="1" applyAlignment="1" applyProtection="1">
      <alignment vertical="center" wrapText="1"/>
    </xf>
    <xf numFmtId="0" fontId="122" fillId="0" borderId="14" xfId="0" applyNumberFormat="1" applyFont="1" applyBorder="1" applyAlignment="1">
      <alignment horizontal="left" vertical="center"/>
    </xf>
    <xf numFmtId="0" fontId="88" fillId="0" borderId="19" xfId="0" applyFont="1" applyBorder="1" applyAlignment="1">
      <alignment vertical="top" wrapText="1"/>
    </xf>
    <xf numFmtId="0" fontId="123" fillId="0" borderId="14" xfId="0" applyNumberFormat="1" applyFont="1" applyBorder="1" applyAlignment="1">
      <alignment horizontal="left" vertical="center"/>
    </xf>
    <xf numFmtId="0" fontId="109" fillId="0" borderId="2" xfId="0" applyNumberFormat="1" applyFont="1" applyBorder="1" applyAlignment="1" applyProtection="1">
      <alignment horizontal="left" vertical="center" wrapText="1"/>
    </xf>
    <xf numFmtId="0" fontId="84" fillId="0" borderId="19" xfId="0" applyFont="1" applyBorder="1" applyAlignment="1">
      <alignment horizontal="left" vertical="top" wrapText="1"/>
    </xf>
    <xf numFmtId="0" fontId="124" fillId="0" borderId="6" xfId="0" applyFont="1" applyBorder="1" applyAlignment="1"/>
    <xf numFmtId="0" fontId="122" fillId="0" borderId="14" xfId="0" applyFont="1" applyBorder="1" applyAlignment="1">
      <alignment vertical="top"/>
    </xf>
    <xf numFmtId="0" fontId="109" fillId="0" borderId="19" xfId="0" applyFont="1" applyBorder="1" applyAlignment="1">
      <alignment vertical="top" wrapText="1"/>
    </xf>
    <xf numFmtId="0" fontId="124" fillId="0" borderId="0" xfId="0" applyFont="1" applyAlignment="1"/>
    <xf numFmtId="0" fontId="124" fillId="0" borderId="21" xfId="0" applyFont="1" applyBorder="1" applyAlignment="1"/>
    <xf numFmtId="0" fontId="84" fillId="0" borderId="14" xfId="0" applyFont="1" applyBorder="1" applyAlignment="1">
      <alignment horizontal="left" vertical="top" wrapText="1" indent="1"/>
    </xf>
    <xf numFmtId="0" fontId="84" fillId="0" borderId="21" xfId="0" applyFont="1" applyBorder="1" applyAlignment="1">
      <alignment horizontal="left" vertical="top"/>
    </xf>
    <xf numFmtId="164" fontId="122" fillId="0" borderId="14" xfId="0" applyNumberFormat="1" applyFont="1" applyBorder="1" applyAlignment="1">
      <alignment horizontal="right" vertical="top"/>
    </xf>
    <xf numFmtId="164" fontId="123" fillId="0" borderId="14" xfId="0" applyNumberFormat="1" applyFont="1" applyBorder="1" applyAlignment="1">
      <alignment horizontal="right" vertical="center"/>
    </xf>
    <xf numFmtId="0" fontId="84" fillId="0" borderId="14" xfId="0" applyNumberFormat="1" applyFont="1" applyBorder="1" applyAlignment="1">
      <alignment horizontal="left" vertical="center" wrapText="1" indent="1"/>
    </xf>
    <xf numFmtId="0" fontId="109" fillId="0" borderId="2" xfId="0" applyFont="1" applyBorder="1" applyAlignment="1"/>
    <xf numFmtId="0" fontId="109" fillId="0" borderId="2" xfId="0" applyFont="1" applyBorder="1" applyAlignment="1">
      <alignment horizontal="left" vertical="top"/>
    </xf>
    <xf numFmtId="0" fontId="88" fillId="0" borderId="2" xfId="0" applyFont="1" applyBorder="1" applyAlignment="1">
      <alignment horizontal="left" vertical="top" wrapText="1"/>
    </xf>
    <xf numFmtId="0" fontId="109" fillId="0" borderId="2" xfId="0" applyFont="1" applyBorder="1" applyAlignment="1">
      <alignment horizontal="left" vertical="top" wrapText="1"/>
    </xf>
    <xf numFmtId="164" fontId="123" fillId="0" borderId="21" xfId="0" applyNumberFormat="1" applyFont="1" applyBorder="1" applyAlignment="1">
      <alignment horizontal="right" vertical="top"/>
    </xf>
    <xf numFmtId="0" fontId="88" fillId="0" borderId="19" xfId="0" applyFont="1" applyBorder="1" applyAlignment="1">
      <alignment horizontal="left" vertical="top" wrapText="1"/>
    </xf>
    <xf numFmtId="164" fontId="125" fillId="0" borderId="14" xfId="0" applyNumberFormat="1" applyFont="1" applyBorder="1" applyAlignment="1">
      <alignment horizontal="left" vertical="center"/>
    </xf>
    <xf numFmtId="0" fontId="122" fillId="0" borderId="14" xfId="0" applyFont="1" applyBorder="1" applyAlignment="1">
      <alignment horizontal="left" vertical="top"/>
    </xf>
    <xf numFmtId="0" fontId="109" fillId="0" borderId="2" xfId="0" applyFont="1" applyBorder="1" applyAlignment="1">
      <alignment horizontal="left"/>
    </xf>
    <xf numFmtId="0" fontId="109" fillId="0" borderId="2" xfId="0" applyFont="1" applyBorder="1"/>
    <xf numFmtId="0" fontId="84" fillId="0" borderId="0" xfId="0" applyFont="1" applyAlignment="1">
      <alignment horizontal="left" vertical="top"/>
    </xf>
    <xf numFmtId="0" fontId="84" fillId="0" borderId="14" xfId="0" applyFont="1" applyBorder="1" applyAlignment="1"/>
    <xf numFmtId="164" fontId="122" fillId="0" borderId="14" xfId="0" applyNumberFormat="1" applyFont="1" applyBorder="1" applyAlignment="1">
      <alignment vertical="center"/>
    </xf>
    <xf numFmtId="0" fontId="84" fillId="0" borderId="14" xfId="0" applyFont="1" applyBorder="1" applyAlignment="1">
      <alignment vertical="center"/>
    </xf>
    <xf numFmtId="0" fontId="88" fillId="0" borderId="129" xfId="0" applyFont="1" applyBorder="1"/>
    <xf numFmtId="0" fontId="84" fillId="0" borderId="21" xfId="0" applyFont="1" applyBorder="1"/>
    <xf numFmtId="0" fontId="84" fillId="0" borderId="9" xfId="0" applyFont="1" applyBorder="1" applyAlignment="1">
      <alignment horizontal="left" vertical="top"/>
    </xf>
    <xf numFmtId="164" fontId="122" fillId="0" borderId="8" xfId="0" applyNumberFormat="1" applyFont="1" applyBorder="1" applyAlignment="1">
      <alignment horizontal="right" vertical="top"/>
    </xf>
    <xf numFmtId="0" fontId="84" fillId="0" borderId="8" xfId="0" applyNumberFormat="1" applyFont="1" applyBorder="1" applyAlignment="1">
      <alignment horizontal="left" vertical="center" wrapText="1" indent="1"/>
    </xf>
    <xf numFmtId="0" fontId="109" fillId="0" borderId="18" xfId="0" applyFont="1" applyBorder="1" applyAlignment="1">
      <alignment horizontal="left" vertical="center" wrapText="1"/>
    </xf>
    <xf numFmtId="0" fontId="84" fillId="0" borderId="8" xfId="0" applyFont="1" applyBorder="1" applyAlignment="1">
      <alignment horizontal="left" vertical="top"/>
    </xf>
    <xf numFmtId="0" fontId="84" fillId="0" borderId="0" xfId="0" applyFont="1" applyBorder="1" applyAlignment="1">
      <alignment vertical="top"/>
    </xf>
    <xf numFmtId="0" fontId="123" fillId="0" borderId="8" xfId="0" applyNumberFormat="1" applyFont="1" applyBorder="1" applyAlignment="1">
      <alignment horizontal="left" vertical="center"/>
    </xf>
    <xf numFmtId="0" fontId="122" fillId="0" borderId="8" xfId="0" applyFont="1" applyBorder="1" applyAlignment="1">
      <alignment vertical="top"/>
    </xf>
    <xf numFmtId="0" fontId="122" fillId="0" borderId="8" xfId="0" applyFont="1" applyBorder="1" applyAlignment="1">
      <alignment horizontal="left" vertical="top"/>
    </xf>
    <xf numFmtId="0" fontId="84" fillId="0" borderId="9" xfId="0" applyFont="1" applyBorder="1" applyAlignment="1"/>
    <xf numFmtId="164" fontId="122" fillId="0" borderId="8" xfId="0" applyNumberFormat="1" applyFont="1" applyBorder="1" applyAlignment="1"/>
    <xf numFmtId="0" fontId="84" fillId="0" borderId="8" xfId="0" applyFont="1" applyBorder="1" applyAlignment="1"/>
    <xf numFmtId="0" fontId="88" fillId="0" borderId="10" xfId="0" applyFont="1" applyBorder="1" applyAlignment="1"/>
    <xf numFmtId="0" fontId="108" fillId="0" borderId="3" xfId="0" applyFont="1" applyBorder="1" applyAlignment="1">
      <alignment horizontal="left"/>
    </xf>
    <xf numFmtId="0" fontId="94" fillId="0" borderId="4" xfId="0" applyFont="1" applyBorder="1" applyAlignment="1">
      <alignment horizontal="left" vertical="center" indent="1"/>
    </xf>
    <xf numFmtId="0" fontId="87" fillId="0" borderId="4" xfId="0" applyFont="1" applyBorder="1" applyAlignment="1">
      <alignment horizontal="left" vertical="center"/>
    </xf>
    <xf numFmtId="0" fontId="119" fillId="0" borderId="5" xfId="0" applyFont="1" applyBorder="1" applyAlignment="1">
      <alignment horizontal="left" vertical="center"/>
    </xf>
    <xf numFmtId="49" fontId="108" fillId="0" borderId="3" xfId="0" applyNumberFormat="1" applyFont="1" applyFill="1" applyBorder="1" applyAlignment="1">
      <alignment horizontal="left" vertical="center"/>
    </xf>
    <xf numFmtId="49" fontId="84" fillId="0" borderId="4" xfId="0" applyNumberFormat="1" applyFont="1" applyFill="1" applyBorder="1" applyAlignment="1">
      <alignment horizontal="left" vertical="center"/>
    </xf>
    <xf numFmtId="0" fontId="84" fillId="0" borderId="4" xfId="0" applyFont="1" applyFill="1" applyBorder="1" applyAlignment="1" applyProtection="1">
      <alignment horizontal="left" vertical="center"/>
    </xf>
    <xf numFmtId="0" fontId="88" fillId="0" borderId="49" xfId="0" applyFont="1" applyFill="1" applyBorder="1" applyAlignment="1" applyProtection="1">
      <alignment horizontal="left" vertical="center"/>
      <protection locked="0"/>
    </xf>
    <xf numFmtId="49" fontId="108" fillId="0" borderId="6" xfId="0" applyNumberFormat="1" applyFont="1" applyFill="1" applyBorder="1" applyAlignment="1">
      <alignment horizontal="left" vertical="center"/>
    </xf>
    <xf numFmtId="49" fontId="84" fillId="0" borderId="0" xfId="0" applyNumberFormat="1" applyFont="1" applyFill="1" applyBorder="1" applyAlignment="1">
      <alignment horizontal="left" vertical="center"/>
    </xf>
    <xf numFmtId="0" fontId="84" fillId="0" borderId="0" xfId="0" applyFont="1" applyFill="1" applyBorder="1" applyAlignment="1">
      <alignment horizontal="left" vertical="center"/>
    </xf>
    <xf numFmtId="0" fontId="88" fillId="0" borderId="50" xfId="0" applyFont="1" applyFill="1" applyBorder="1" applyAlignment="1">
      <alignment horizontal="left" vertical="center"/>
    </xf>
    <xf numFmtId="0" fontId="84" fillId="0" borderId="32" xfId="0" applyFont="1" applyFill="1" applyBorder="1" applyAlignment="1">
      <alignment horizontal="left" vertical="center"/>
    </xf>
    <xf numFmtId="0" fontId="84" fillId="0" borderId="51" xfId="0" applyFont="1" applyFill="1" applyBorder="1" applyAlignment="1">
      <alignment horizontal="left" vertical="center"/>
    </xf>
    <xf numFmtId="0" fontId="84" fillId="0" borderId="51" xfId="0" applyFont="1" applyFill="1" applyBorder="1" applyAlignment="1">
      <alignment horizontal="left" vertical="center" indent="2"/>
    </xf>
    <xf numFmtId="0" fontId="89" fillId="0" borderId="52" xfId="0" applyFont="1" applyFill="1" applyBorder="1" applyAlignment="1">
      <alignment horizontal="left" vertical="center"/>
    </xf>
    <xf numFmtId="0" fontId="83" fillId="0" borderId="9" xfId="0" applyFont="1" applyFill="1" applyBorder="1" applyAlignment="1"/>
    <xf numFmtId="0" fontId="83" fillId="0" borderId="8" xfId="0" applyFont="1" applyFill="1" applyBorder="1" applyAlignment="1">
      <alignment horizontal="left" vertical="top"/>
    </xf>
    <xf numFmtId="0" fontId="83" fillId="0" borderId="10" xfId="0" applyFont="1" applyFill="1" applyBorder="1" applyAlignment="1">
      <alignment horizontal="left"/>
    </xf>
    <xf numFmtId="0" fontId="83" fillId="0" borderId="0" xfId="0" applyFont="1" applyAlignment="1"/>
    <xf numFmtId="0" fontId="84" fillId="0" borderId="0" xfId="0" applyFont="1" applyAlignment="1">
      <alignment horizontal="left"/>
    </xf>
    <xf numFmtId="0" fontId="83" fillId="0" borderId="10" xfId="0" applyFont="1" applyFill="1" applyBorder="1" applyAlignment="1">
      <alignment horizontal="center" vertical="center"/>
    </xf>
    <xf numFmtId="0" fontId="125" fillId="0" borderId="14" xfId="0" applyFont="1" applyBorder="1" applyAlignment="1">
      <alignment horizontal="left" vertical="top" wrapText="1"/>
    </xf>
    <xf numFmtId="0" fontId="90" fillId="0" borderId="0" xfId="4" applyNumberFormat="1" applyFont="1" applyAlignment="1" applyProtection="1">
      <alignment horizontal="centerContinuous"/>
    </xf>
    <xf numFmtId="0" fontId="90" fillId="0" borderId="0" xfId="4" applyNumberFormat="1" applyFont="1" applyBorder="1" applyAlignment="1" applyProtection="1">
      <alignment horizontal="center"/>
    </xf>
    <xf numFmtId="0" fontId="99" fillId="0" borderId="0" xfId="4" applyNumberFormat="1" applyFont="1" applyAlignment="1" applyProtection="1">
      <alignment horizontal="centerContinuous"/>
    </xf>
    <xf numFmtId="0" fontId="89" fillId="0" borderId="0" xfId="4" applyNumberFormat="1" applyFont="1" applyAlignment="1" applyProtection="1">
      <alignment horizontal="right" vertical="center" textRotation="180"/>
    </xf>
    <xf numFmtId="0" fontId="89" fillId="0" borderId="0" xfId="4" applyNumberFormat="1" applyFont="1" applyAlignment="1" applyProtection="1">
      <alignment vertical="center" textRotation="180"/>
    </xf>
    <xf numFmtId="0" fontId="90" fillId="0" borderId="0" xfId="4" applyNumberFormat="1" applyFont="1" applyProtection="1"/>
    <xf numFmtId="0" fontId="90" fillId="0" borderId="34" xfId="4" applyNumberFormat="1" applyFont="1" applyBorder="1" applyProtection="1"/>
    <xf numFmtId="0" fontId="90" fillId="0" borderId="34" xfId="4" applyNumberFormat="1" applyFont="1" applyBorder="1" applyAlignment="1" applyProtection="1">
      <alignment horizontal="center"/>
    </xf>
    <xf numFmtId="0" fontId="88" fillId="0" borderId="0" xfId="4" applyNumberFormat="1" applyFont="1" applyProtection="1"/>
    <xf numFmtId="0" fontId="84" fillId="0" borderId="53" xfId="4" quotePrefix="1" applyNumberFormat="1" applyFont="1" applyBorder="1" applyAlignment="1" applyProtection="1">
      <alignment horizontal="left"/>
    </xf>
    <xf numFmtId="0" fontId="88" fillId="0" borderId="16" xfId="4" applyNumberFormat="1" applyFont="1" applyBorder="1" applyAlignment="1" applyProtection="1">
      <alignment horizontal="center"/>
    </xf>
    <xf numFmtId="0" fontId="88" fillId="0" borderId="16" xfId="4" applyNumberFormat="1" applyFont="1" applyBorder="1" applyProtection="1"/>
    <xf numFmtId="0" fontId="84" fillId="0" borderId="53" xfId="4" applyNumberFormat="1" applyFont="1" applyBorder="1" applyAlignment="1" applyProtection="1"/>
    <xf numFmtId="0" fontId="88" fillId="0" borderId="54" xfId="4" applyNumberFormat="1" applyFont="1" applyBorder="1" applyAlignment="1" applyProtection="1">
      <alignment horizontal="centerContinuous"/>
    </xf>
    <xf numFmtId="0" fontId="84" fillId="0" borderId="53" xfId="4" applyNumberFormat="1" applyFont="1" applyBorder="1" applyAlignment="1" applyProtection="1">
      <alignment horizontal="left"/>
    </xf>
    <xf numFmtId="0" fontId="88" fillId="0" borderId="54" xfId="4" applyNumberFormat="1" applyFont="1" applyBorder="1" applyProtection="1"/>
    <xf numFmtId="0" fontId="88" fillId="0" borderId="16" xfId="4" quotePrefix="1" applyNumberFormat="1" applyFont="1" applyBorder="1" applyAlignment="1" applyProtection="1">
      <alignment horizontal="left"/>
    </xf>
    <xf numFmtId="0" fontId="84" fillId="0" borderId="46" xfId="4" quotePrefix="1" applyNumberFormat="1" applyFont="1" applyBorder="1" applyAlignment="1" applyProtection="1">
      <alignment horizontal="left"/>
    </xf>
    <xf numFmtId="0" fontId="88" fillId="0" borderId="0" xfId="4" applyNumberFormat="1" applyFont="1" applyBorder="1" applyProtection="1"/>
    <xf numFmtId="0" fontId="88" fillId="0" borderId="44" xfId="4" applyNumberFormat="1" applyFont="1" applyBorder="1" applyProtection="1"/>
    <xf numFmtId="0" fontId="84" fillId="0" borderId="46" xfId="4" applyNumberFormat="1" applyFont="1" applyBorder="1" applyProtection="1"/>
    <xf numFmtId="0" fontId="99" fillId="0" borderId="0" xfId="4" applyNumberFormat="1" applyFont="1" applyBorder="1" applyProtection="1"/>
    <xf numFmtId="0" fontId="84" fillId="0" borderId="53" xfId="4" applyNumberFormat="1" applyFont="1" applyBorder="1" applyProtection="1"/>
    <xf numFmtId="0" fontId="90" fillId="0" borderId="0" xfId="4" applyNumberFormat="1" applyFont="1" applyBorder="1" applyProtection="1"/>
    <xf numFmtId="0" fontId="83" fillId="0" borderId="0" xfId="4" applyNumberFormat="1" applyFont="1" applyAlignment="1" applyProtection="1">
      <alignment horizontal="left"/>
    </xf>
    <xf numFmtId="0" fontId="99" fillId="0" borderId="0" xfId="4" applyNumberFormat="1" applyFont="1" applyAlignment="1" applyProtection="1">
      <alignment horizontal="left"/>
    </xf>
    <xf numFmtId="0" fontId="90" fillId="0" borderId="1" xfId="4" applyNumberFormat="1" applyFont="1" applyBorder="1" applyAlignment="1" applyProtection="1">
      <alignment horizontal="center" vertical="center"/>
      <protection locked="0"/>
    </xf>
    <xf numFmtId="0" fontId="84" fillId="0" borderId="0" xfId="4" applyNumberFormat="1" applyFont="1" applyBorder="1" applyAlignment="1" applyProtection="1">
      <alignment vertical="center"/>
    </xf>
    <xf numFmtId="0" fontId="88" fillId="0" borderId="0" xfId="4" applyNumberFormat="1" applyFont="1" applyBorder="1" applyAlignment="1" applyProtection="1">
      <alignment horizontal="center"/>
    </xf>
    <xf numFmtId="0" fontId="95" fillId="0" borderId="0" xfId="4" applyNumberFormat="1" applyFont="1" applyAlignment="1" applyProtection="1">
      <alignment vertical="center"/>
    </xf>
    <xf numFmtId="0" fontId="89" fillId="0" borderId="0" xfId="4" applyNumberFormat="1" applyFont="1" applyBorder="1" applyProtection="1"/>
    <xf numFmtId="0" fontId="84" fillId="0" borderId="0" xfId="4" applyNumberFormat="1" applyFont="1" applyAlignment="1" applyProtection="1">
      <alignment vertical="center"/>
    </xf>
    <xf numFmtId="0" fontId="89" fillId="0" borderId="0" xfId="4" applyNumberFormat="1" applyFont="1" applyProtection="1"/>
    <xf numFmtId="0" fontId="99" fillId="0" borderId="0" xfId="4" applyNumberFormat="1" applyFont="1" applyProtection="1"/>
    <xf numFmtId="0" fontId="84" fillId="0" borderId="0" xfId="4" applyNumberFormat="1" applyFont="1" applyBorder="1" applyProtection="1"/>
    <xf numFmtId="0" fontId="90" fillId="0" borderId="55" xfId="4" applyNumberFormat="1" applyFont="1" applyBorder="1" applyAlignment="1" applyProtection="1">
      <alignment horizontal="center"/>
    </xf>
    <xf numFmtId="0" fontId="84" fillId="0" borderId="0" xfId="4" applyNumberFormat="1" applyFont="1" applyProtection="1"/>
    <xf numFmtId="0" fontId="88" fillId="0" borderId="0" xfId="4" quotePrefix="1" applyNumberFormat="1" applyFont="1" applyAlignment="1" applyProtection="1">
      <alignment horizontal="left"/>
    </xf>
    <xf numFmtId="0" fontId="83" fillId="0" borderId="0" xfId="4" applyNumberFormat="1" applyFont="1" applyProtection="1"/>
    <xf numFmtId="0" fontId="84" fillId="0" borderId="0" xfId="4" applyFont="1"/>
    <xf numFmtId="0" fontId="83" fillId="0" borderId="0" xfId="4" applyFont="1" applyAlignment="1">
      <alignment horizontal="center" vertical="center"/>
    </xf>
    <xf numFmtId="0" fontId="90" fillId="0" borderId="0" xfId="4" applyFont="1" applyAlignment="1">
      <alignment horizontal="center" vertical="center"/>
    </xf>
    <xf numFmtId="164" fontId="88" fillId="0" borderId="0" xfId="4" applyNumberFormat="1" applyFont="1"/>
    <xf numFmtId="0" fontId="89" fillId="0" borderId="0" xfId="4" applyFont="1"/>
    <xf numFmtId="164" fontId="89" fillId="0" borderId="0" xfId="4" applyNumberFormat="1" applyFont="1" applyAlignment="1">
      <alignment horizontal="right"/>
    </xf>
    <xf numFmtId="49" fontId="88" fillId="0" borderId="0" xfId="4" applyNumberFormat="1" applyFont="1"/>
    <xf numFmtId="0" fontId="88" fillId="0" borderId="0" xfId="4" applyFont="1"/>
    <xf numFmtId="0" fontId="119" fillId="0" borderId="0" xfId="4" applyFont="1"/>
    <xf numFmtId="164" fontId="119" fillId="0" borderId="0" xfId="4" applyNumberFormat="1" applyFont="1" applyAlignment="1">
      <alignment horizontal="right"/>
    </xf>
    <xf numFmtId="0" fontId="89" fillId="0" borderId="11" xfId="4" applyFont="1" applyBorder="1" applyAlignment="1" applyProtection="1">
      <alignment horizontal="center"/>
      <protection locked="0"/>
    </xf>
    <xf numFmtId="164" fontId="88" fillId="0" borderId="0" xfId="4" applyNumberFormat="1" applyFont="1" applyBorder="1" applyAlignment="1">
      <alignment horizontal="right"/>
    </xf>
    <xf numFmtId="49" fontId="119" fillId="0" borderId="0" xfId="4" applyNumberFormat="1" applyFont="1" applyAlignment="1"/>
    <xf numFmtId="0" fontId="88" fillId="0" borderId="0" xfId="4" applyFont="1" applyAlignment="1"/>
    <xf numFmtId="0" fontId="89" fillId="0" borderId="39" xfId="4" applyFont="1" applyBorder="1" applyAlignment="1" applyProtection="1">
      <alignment horizontal="center"/>
      <protection locked="0"/>
    </xf>
    <xf numFmtId="49" fontId="88" fillId="0" borderId="0" xfId="4" applyNumberFormat="1" applyFont="1" applyAlignment="1"/>
    <xf numFmtId="0" fontId="88" fillId="0" borderId="0" xfId="4" applyFont="1" applyAlignment="1">
      <alignment horizontal="center"/>
    </xf>
    <xf numFmtId="164" fontId="88" fillId="0" borderId="0" xfId="4" applyNumberFormat="1" applyFont="1" applyAlignment="1">
      <alignment horizontal="right"/>
    </xf>
    <xf numFmtId="49" fontId="89" fillId="0" borderId="0" xfId="4" applyNumberFormat="1" applyFont="1" applyAlignment="1"/>
    <xf numFmtId="49" fontId="88" fillId="0" borderId="0" xfId="4" applyNumberFormat="1" applyFont="1" applyFill="1" applyAlignment="1"/>
    <xf numFmtId="49" fontId="88" fillId="0" borderId="0" xfId="4" applyNumberFormat="1" applyFont="1" applyFill="1" applyBorder="1" applyAlignment="1"/>
    <xf numFmtId="49" fontId="126" fillId="0" borderId="0" xfId="3" applyNumberFormat="1" applyFont="1"/>
    <xf numFmtId="49" fontId="88" fillId="0" borderId="0" xfId="4" applyNumberFormat="1" applyFont="1" applyFill="1" applyBorder="1"/>
    <xf numFmtId="0" fontId="88" fillId="0" borderId="0" xfId="4" applyFont="1" applyBorder="1" applyAlignment="1">
      <alignment horizontal="center"/>
    </xf>
    <xf numFmtId="0" fontId="127" fillId="0" borderId="0" xfId="4" applyFont="1" applyAlignment="1">
      <alignment horizontal="center"/>
    </xf>
    <xf numFmtId="164" fontId="127" fillId="0" borderId="0" xfId="4" applyNumberFormat="1" applyFont="1" applyAlignment="1">
      <alignment horizontal="right"/>
    </xf>
    <xf numFmtId="0" fontId="119" fillId="0" borderId="11" xfId="4" applyFont="1" applyBorder="1" applyAlignment="1" applyProtection="1">
      <alignment horizontal="center"/>
      <protection locked="0"/>
    </xf>
    <xf numFmtId="0" fontId="127" fillId="0" borderId="0" xfId="4" applyFont="1" applyBorder="1" applyAlignment="1">
      <alignment horizontal="center"/>
    </xf>
    <xf numFmtId="0" fontId="88" fillId="0" borderId="0" xfId="8" applyFont="1" applyFill="1" applyBorder="1" applyAlignment="1">
      <alignment horizontal="left"/>
    </xf>
    <xf numFmtId="164" fontId="89" fillId="0" borderId="11" xfId="4" applyNumberFormat="1" applyFont="1" applyBorder="1" applyAlignment="1" applyProtection="1">
      <alignment horizontal="center" vertical="center"/>
      <protection locked="0"/>
    </xf>
    <xf numFmtId="49" fontId="85" fillId="0" borderId="0" xfId="2" applyNumberFormat="1" applyFont="1" applyAlignment="1" applyProtection="1">
      <alignment horizontal="left" indent="2"/>
    </xf>
    <xf numFmtId="49" fontId="88" fillId="0" borderId="0" xfId="4" applyNumberFormat="1" applyFont="1" applyFill="1"/>
    <xf numFmtId="49" fontId="89" fillId="0" borderId="0" xfId="4" applyNumberFormat="1" applyFont="1" applyFill="1" applyBorder="1"/>
    <xf numFmtId="49" fontId="89" fillId="0" borderId="0" xfId="4" applyNumberFormat="1" applyFont="1"/>
    <xf numFmtId="49" fontId="119" fillId="0" borderId="0" xfId="4" applyNumberFormat="1" applyFont="1"/>
    <xf numFmtId="0" fontId="88" fillId="0" borderId="0" xfId="4" applyFont="1" applyBorder="1" applyAlignment="1" applyProtection="1">
      <alignment horizontal="center"/>
    </xf>
    <xf numFmtId="49" fontId="119" fillId="0" borderId="0" xfId="4" applyNumberFormat="1" applyFont="1" applyFill="1" applyBorder="1"/>
    <xf numFmtId="49" fontId="128" fillId="0" borderId="0" xfId="4" applyNumberFormat="1" applyFont="1" applyFill="1" applyBorder="1"/>
    <xf numFmtId="49" fontId="119" fillId="0" borderId="0" xfId="4" applyNumberFormat="1" applyFont="1" applyAlignment="1">
      <alignment vertical="top"/>
    </xf>
    <xf numFmtId="0" fontId="88" fillId="0" borderId="16" xfId="4" applyFont="1" applyBorder="1" applyAlignment="1" applyProtection="1">
      <alignment horizontal="center"/>
    </xf>
    <xf numFmtId="49" fontId="88" fillId="0" borderId="0" xfId="4" applyNumberFormat="1" applyFont="1" applyAlignment="1">
      <alignment vertical="top"/>
    </xf>
    <xf numFmtId="0" fontId="89" fillId="0" borderId="34" xfId="4" applyFont="1" applyBorder="1" applyAlignment="1" applyProtection="1">
      <alignment horizontal="center"/>
      <protection locked="0"/>
    </xf>
    <xf numFmtId="0" fontId="88" fillId="0" borderId="0" xfId="4" applyFont="1" applyBorder="1" applyProtection="1"/>
    <xf numFmtId="0" fontId="90" fillId="0" borderId="0" xfId="4" applyFont="1" applyAlignment="1" applyProtection="1">
      <alignment horizontal="center"/>
    </xf>
    <xf numFmtId="42" fontId="90" fillId="0" borderId="0" xfId="4" applyNumberFormat="1" applyFont="1" applyProtection="1"/>
    <xf numFmtId="0" fontId="99" fillId="0" borderId="0" xfId="4" applyFont="1" applyProtection="1"/>
    <xf numFmtId="0" fontId="90" fillId="0" borderId="0" xfId="18" applyFont="1" applyBorder="1" applyProtection="1"/>
    <xf numFmtId="0" fontId="90" fillId="0" borderId="0" xfId="18" applyFont="1" applyBorder="1" applyAlignment="1" applyProtection="1">
      <alignment horizontal="center"/>
    </xf>
    <xf numFmtId="42" fontId="90" fillId="7" borderId="34" xfId="4" applyNumberFormat="1" applyFont="1" applyFill="1" applyBorder="1" applyProtection="1"/>
    <xf numFmtId="41" fontId="90" fillId="7" borderId="34" xfId="4" applyNumberFormat="1" applyFont="1" applyFill="1" applyBorder="1" applyProtection="1"/>
    <xf numFmtId="0" fontId="99" fillId="0" borderId="0" xfId="4" applyFont="1" applyAlignment="1" applyProtection="1">
      <alignment horizontal="left" indent="2"/>
    </xf>
    <xf numFmtId="42" fontId="90" fillId="7" borderId="12" xfId="4" applyNumberFormat="1" applyFont="1" applyFill="1" applyBorder="1" applyProtection="1"/>
    <xf numFmtId="0" fontId="100" fillId="0" borderId="0" xfId="4" applyFont="1" applyProtection="1"/>
    <xf numFmtId="42" fontId="90" fillId="0" borderId="56" xfId="4" applyNumberFormat="1" applyFont="1" applyBorder="1" applyProtection="1">
      <protection locked="0"/>
    </xf>
    <xf numFmtId="42" fontId="90" fillId="0" borderId="0" xfId="4" applyNumberFormat="1" applyFont="1" applyFill="1" applyProtection="1"/>
    <xf numFmtId="42" fontId="90" fillId="0" borderId="34" xfId="4" applyNumberFormat="1" applyFont="1" applyBorder="1" applyProtection="1">
      <protection locked="0"/>
    </xf>
    <xf numFmtId="42" fontId="90" fillId="0" borderId="57" xfId="4" applyNumberFormat="1" applyFont="1" applyBorder="1" applyProtection="1">
      <protection locked="0"/>
    </xf>
    <xf numFmtId="0" fontId="90" fillId="0" borderId="0" xfId="4" applyFont="1" applyAlignment="1" applyProtection="1">
      <alignment horizontal="right"/>
    </xf>
    <xf numFmtId="42" fontId="90" fillId="7" borderId="8" xfId="4" applyNumberFormat="1" applyFont="1" applyFill="1" applyBorder="1" applyProtection="1"/>
    <xf numFmtId="0" fontId="99" fillId="0" borderId="0" xfId="4" applyFont="1" applyAlignment="1" applyProtection="1">
      <alignment horizontal="center" vertical="center"/>
    </xf>
    <xf numFmtId="165" fontId="99" fillId="0" borderId="0" xfId="4" applyNumberFormat="1" applyFont="1" applyAlignment="1" applyProtection="1">
      <alignment vertical="center"/>
    </xf>
    <xf numFmtId="0" fontId="83" fillId="0" borderId="0" xfId="4" applyFont="1" applyProtection="1"/>
    <xf numFmtId="0" fontId="83" fillId="0" borderId="0" xfId="4" applyFont="1" applyFill="1" applyProtection="1"/>
    <xf numFmtId="0" fontId="90" fillId="0" borderId="0" xfId="4" applyFont="1" applyFill="1" applyProtection="1"/>
    <xf numFmtId="169" fontId="84" fillId="0" borderId="0" xfId="4" applyNumberFormat="1" applyFont="1" applyFill="1" applyProtection="1"/>
    <xf numFmtId="0" fontId="84" fillId="0" borderId="0" xfId="4" applyFont="1" applyFill="1" applyProtection="1"/>
    <xf numFmtId="0" fontId="90" fillId="0" borderId="34" xfId="4" applyFont="1" applyFill="1" applyBorder="1" applyAlignment="1" applyProtection="1">
      <alignment horizontal="center" vertical="center"/>
      <protection locked="0"/>
    </xf>
    <xf numFmtId="0" fontId="84" fillId="0" borderId="0" xfId="4" applyFont="1" applyProtection="1"/>
    <xf numFmtId="0" fontId="84" fillId="0" borderId="38" xfId="4" applyFont="1" applyBorder="1" applyProtection="1"/>
    <xf numFmtId="0" fontId="84" fillId="0" borderId="39" xfId="4" applyFont="1" applyBorder="1" applyProtection="1">
      <protection locked="0"/>
    </xf>
    <xf numFmtId="0" fontId="84" fillId="0" borderId="38" xfId="4" applyFont="1" applyBorder="1" applyAlignment="1" applyProtection="1">
      <alignment horizontal="center"/>
      <protection locked="0"/>
    </xf>
    <xf numFmtId="0" fontId="99" fillId="0" borderId="0" xfId="4" applyFont="1" applyAlignment="1" applyProtection="1">
      <alignment horizontal="center"/>
    </xf>
    <xf numFmtId="0" fontId="83" fillId="0" borderId="0" xfId="4" applyFont="1" applyBorder="1" applyProtection="1"/>
    <xf numFmtId="5" fontId="84" fillId="0" borderId="15" xfId="4" applyNumberFormat="1" applyFont="1" applyBorder="1" applyAlignment="1" applyProtection="1">
      <protection locked="0"/>
    </xf>
    <xf numFmtId="5" fontId="84" fillId="0" borderId="58" xfId="4" applyNumberFormat="1" applyFont="1" applyBorder="1" applyAlignment="1" applyProtection="1">
      <protection locked="0"/>
    </xf>
    <xf numFmtId="5" fontId="99" fillId="0" borderId="0" xfId="4" applyNumberFormat="1" applyFont="1" applyAlignment="1" applyProtection="1"/>
    <xf numFmtId="0" fontId="99" fillId="0" borderId="0" xfId="4" applyFont="1" applyAlignment="1" applyProtection="1"/>
    <xf numFmtId="5" fontId="84" fillId="0" borderId="15" xfId="4" applyNumberFormat="1" applyFont="1" applyBorder="1" applyAlignment="1" applyProtection="1">
      <alignment horizontal="center"/>
      <protection locked="0"/>
    </xf>
    <xf numFmtId="5" fontId="84" fillId="0" borderId="58" xfId="4" applyNumberFormat="1" applyFont="1" applyBorder="1" applyAlignment="1" applyProtection="1">
      <alignment horizontal="center"/>
      <protection locked="0"/>
    </xf>
    <xf numFmtId="0" fontId="99" fillId="0" borderId="0" xfId="4" applyFont="1" applyBorder="1" applyProtection="1"/>
    <xf numFmtId="0" fontId="88" fillId="0" borderId="0" xfId="4" applyFont="1" applyAlignment="1" applyProtection="1">
      <alignment vertical="top"/>
    </xf>
    <xf numFmtId="0" fontId="88" fillId="0" borderId="15" xfId="4" applyFont="1" applyBorder="1" applyAlignment="1" applyProtection="1">
      <alignment vertical="top"/>
    </xf>
    <xf numFmtId="0" fontId="90" fillId="0" borderId="15" xfId="4" applyFont="1" applyBorder="1" applyProtection="1"/>
    <xf numFmtId="0" fontId="88" fillId="0" borderId="0" xfId="4" applyFont="1" applyBorder="1" applyAlignment="1" applyProtection="1">
      <alignment vertical="top"/>
    </xf>
    <xf numFmtId="0" fontId="129" fillId="0" borderId="0" xfId="4" applyFont="1" applyAlignment="1" applyProtection="1">
      <alignment vertical="top"/>
    </xf>
    <xf numFmtId="0" fontId="88" fillId="0" borderId="0" xfId="4" applyFont="1" applyProtection="1"/>
    <xf numFmtId="0" fontId="129" fillId="0" borderId="0" xfId="4" applyFont="1" applyAlignment="1" applyProtection="1">
      <alignment horizontal="right" vertical="top"/>
    </xf>
    <xf numFmtId="0" fontId="97" fillId="0" borderId="0" xfId="4" applyFont="1" applyAlignment="1" applyProtection="1">
      <alignment horizontal="center" vertical="center"/>
    </xf>
    <xf numFmtId="0" fontId="90" fillId="0" borderId="36" xfId="4" applyFont="1" applyBorder="1" applyProtection="1"/>
    <xf numFmtId="169" fontId="89" fillId="0" borderId="36" xfId="4" applyNumberFormat="1" applyFont="1" applyBorder="1" applyAlignment="1" applyProtection="1">
      <alignment horizontal="center"/>
    </xf>
    <xf numFmtId="1" fontId="89" fillId="0" borderId="54" xfId="4" applyNumberFormat="1" applyFont="1" applyBorder="1" applyAlignment="1" applyProtection="1">
      <alignment horizontal="center"/>
    </xf>
    <xf numFmtId="0" fontId="89" fillId="0" borderId="16" xfId="4" applyFont="1" applyBorder="1" applyAlignment="1" applyProtection="1">
      <alignment horizontal="centerContinuous"/>
    </xf>
    <xf numFmtId="0" fontId="89" fillId="0" borderId="54" xfId="4" applyFont="1" applyBorder="1" applyAlignment="1" applyProtection="1">
      <alignment horizontal="centerContinuous"/>
    </xf>
    <xf numFmtId="0" fontId="89" fillId="0" borderId="59" xfId="4" applyFont="1" applyBorder="1" applyAlignment="1" applyProtection="1">
      <alignment horizontal="centerContinuous"/>
    </xf>
    <xf numFmtId="0" fontId="89" fillId="0" borderId="36" xfId="4" applyFont="1" applyBorder="1" applyAlignment="1" applyProtection="1">
      <alignment horizontal="center"/>
    </xf>
    <xf numFmtId="0" fontId="89" fillId="8" borderId="36" xfId="4" applyFont="1" applyFill="1" applyBorder="1" applyAlignment="1" applyProtection="1">
      <alignment horizontal="center"/>
    </xf>
    <xf numFmtId="0" fontId="89" fillId="8" borderId="54" xfId="4" applyFont="1" applyFill="1" applyBorder="1" applyAlignment="1" applyProtection="1">
      <alignment horizontal="center"/>
    </xf>
    <xf numFmtId="0" fontId="89" fillId="0" borderId="46" xfId="4" applyFont="1" applyBorder="1" applyAlignment="1" applyProtection="1">
      <alignment horizontal="left"/>
    </xf>
    <xf numFmtId="169" fontId="89" fillId="0" borderId="40" xfId="4" applyNumberFormat="1" applyFont="1" applyBorder="1" applyAlignment="1" applyProtection="1">
      <alignment horizontal="center"/>
    </xf>
    <xf numFmtId="1" fontId="89" fillId="0" borderId="44" xfId="4" applyNumberFormat="1" applyFont="1" applyBorder="1" applyAlignment="1" applyProtection="1">
      <alignment horizontal="center"/>
    </xf>
    <xf numFmtId="0" fontId="89" fillId="0" borderId="0" xfId="4" applyFont="1" applyBorder="1" applyAlignment="1" applyProtection="1">
      <alignment horizontal="centerContinuous"/>
    </xf>
    <xf numFmtId="0" fontId="89" fillId="0" borderId="44" xfId="4" applyFont="1" applyBorder="1" applyAlignment="1" applyProtection="1">
      <alignment horizontal="centerContinuous"/>
    </xf>
    <xf numFmtId="0" fontId="89" fillId="17" borderId="60" xfId="4" applyFont="1" applyFill="1" applyBorder="1" applyAlignment="1" applyProtection="1">
      <alignment horizontal="center"/>
    </xf>
    <xf numFmtId="0" fontId="89" fillId="18" borderId="60" xfId="4" applyFont="1" applyFill="1" applyBorder="1" applyAlignment="1" applyProtection="1">
      <alignment horizontal="center"/>
    </xf>
    <xf numFmtId="0" fontId="89" fillId="0" borderId="60" xfId="4" applyFont="1" applyBorder="1" applyAlignment="1" applyProtection="1">
      <alignment horizontal="center"/>
    </xf>
    <xf numFmtId="0" fontId="89" fillId="8" borderId="60" xfId="4" applyFont="1" applyFill="1" applyBorder="1" applyAlignment="1" applyProtection="1">
      <alignment horizontal="center"/>
    </xf>
    <xf numFmtId="0" fontId="89" fillId="8" borderId="44" xfId="4" applyFont="1" applyFill="1" applyBorder="1" applyAlignment="1" applyProtection="1">
      <alignment horizontal="center"/>
    </xf>
    <xf numFmtId="0" fontId="89" fillId="0" borderId="40" xfId="4" applyFont="1" applyBorder="1" applyAlignment="1" applyProtection="1">
      <alignment horizontal="center"/>
    </xf>
    <xf numFmtId="0" fontId="89" fillId="0" borderId="44" xfId="4" applyFont="1" applyBorder="1" applyAlignment="1" applyProtection="1">
      <alignment horizontal="center"/>
    </xf>
    <xf numFmtId="0" fontId="89" fillId="0" borderId="46" xfId="4" applyFont="1" applyBorder="1" applyAlignment="1" applyProtection="1">
      <alignment horizontal="center"/>
    </xf>
    <xf numFmtId="0" fontId="89" fillId="0" borderId="61" xfId="4" applyFont="1" applyBorder="1" applyAlignment="1" applyProtection="1"/>
    <xf numFmtId="0" fontId="89" fillId="8" borderId="60" xfId="4" quotePrefix="1" applyFont="1" applyFill="1" applyBorder="1" applyAlignment="1" applyProtection="1">
      <alignment horizontal="center"/>
    </xf>
    <xf numFmtId="169" fontId="89" fillId="0" borderId="37" xfId="4" applyNumberFormat="1" applyFont="1" applyBorder="1" applyAlignment="1" applyProtection="1">
      <alignment horizontal="center"/>
    </xf>
    <xf numFmtId="1" fontId="89" fillId="0" borderId="41" xfId="4" applyNumberFormat="1" applyFont="1" applyBorder="1" applyAlignment="1" applyProtection="1">
      <alignment horizontal="center"/>
    </xf>
    <xf numFmtId="0" fontId="89" fillId="0" borderId="37" xfId="4" applyFont="1" applyBorder="1" applyAlignment="1" applyProtection="1">
      <alignment horizontal="center"/>
    </xf>
    <xf numFmtId="0" fontId="89" fillId="0" borderId="41" xfId="4" applyFont="1" applyBorder="1" applyAlignment="1" applyProtection="1">
      <alignment horizontal="center"/>
    </xf>
    <xf numFmtId="0" fontId="89" fillId="0" borderId="45" xfId="4" applyFont="1" applyBorder="1" applyAlignment="1" applyProtection="1">
      <alignment horizontal="center"/>
    </xf>
    <xf numFmtId="0" fontId="89" fillId="17" borderId="62" xfId="4" applyFont="1" applyFill="1" applyBorder="1" applyAlignment="1" applyProtection="1">
      <alignment horizontal="center"/>
    </xf>
    <xf numFmtId="0" fontId="89" fillId="8" borderId="62" xfId="4" applyFont="1" applyFill="1" applyBorder="1" applyAlignment="1" applyProtection="1">
      <alignment horizontal="center"/>
    </xf>
    <xf numFmtId="0" fontId="89" fillId="18" borderId="62" xfId="4" applyFont="1" applyFill="1" applyBorder="1" applyAlignment="1" applyProtection="1">
      <alignment horizontal="center"/>
    </xf>
    <xf numFmtId="0" fontId="89" fillId="0" borderId="62" xfId="4" applyFont="1" applyBorder="1" applyAlignment="1" applyProtection="1">
      <alignment horizontal="center"/>
    </xf>
    <xf numFmtId="0" fontId="89" fillId="8" borderId="41" xfId="4" applyFont="1" applyFill="1" applyBorder="1" applyAlignment="1" applyProtection="1">
      <alignment horizontal="center"/>
    </xf>
    <xf numFmtId="3" fontId="88" fillId="0" borderId="11" xfId="4" applyNumberFormat="1" applyFont="1" applyBorder="1" applyAlignment="1" applyProtection="1">
      <alignment horizontal="left" vertical="center" wrapText="1"/>
      <protection locked="0"/>
    </xf>
    <xf numFmtId="169" fontId="88" fillId="0" borderId="37" xfId="4" applyNumberFormat="1" applyFont="1" applyBorder="1" applyAlignment="1" applyProtection="1">
      <alignment horizontal="center"/>
      <protection locked="0"/>
    </xf>
    <xf numFmtId="1" fontId="88" fillId="0" borderId="37" xfId="4" applyNumberFormat="1" applyFont="1" applyBorder="1" applyAlignment="1" applyProtection="1">
      <alignment horizontal="center"/>
      <protection locked="0"/>
    </xf>
    <xf numFmtId="3" fontId="88" fillId="0" borderId="37" xfId="4" applyNumberFormat="1" applyFont="1" applyBorder="1" applyAlignment="1" applyProtection="1">
      <alignment horizontal="center"/>
      <protection locked="0"/>
    </xf>
    <xf numFmtId="169" fontId="88" fillId="0" borderId="11" xfId="4" applyNumberFormat="1" applyFont="1" applyBorder="1" applyAlignment="1" applyProtection="1">
      <alignment horizontal="center"/>
      <protection locked="0"/>
    </xf>
    <xf numFmtId="1" fontId="88" fillId="0" borderId="11" xfId="4" applyNumberFormat="1" applyFont="1" applyBorder="1" applyAlignment="1" applyProtection="1">
      <alignment horizontal="center"/>
      <protection locked="0"/>
    </xf>
    <xf numFmtId="3" fontId="88" fillId="0" borderId="11" xfId="4" applyNumberFormat="1" applyFont="1" applyBorder="1" applyAlignment="1" applyProtection="1">
      <alignment horizontal="center"/>
      <protection locked="0"/>
    </xf>
    <xf numFmtId="0" fontId="90" fillId="0" borderId="0" xfId="4" applyFont="1" applyAlignment="1" applyProtection="1">
      <alignment textRotation="180" wrapText="1"/>
    </xf>
    <xf numFmtId="3" fontId="88" fillId="0" borderId="0" xfId="4" applyNumberFormat="1" applyFont="1" applyBorder="1" applyAlignment="1" applyProtection="1">
      <alignment horizontal="left" vertical="center" wrapText="1"/>
      <protection locked="0"/>
    </xf>
    <xf numFmtId="169" fontId="88" fillId="0" borderId="0" xfId="4" applyNumberFormat="1" applyFont="1" applyBorder="1" applyAlignment="1" applyProtection="1">
      <alignment horizontal="center"/>
      <protection locked="0"/>
    </xf>
    <xf numFmtId="1" fontId="88" fillId="0" borderId="0" xfId="4" applyNumberFormat="1" applyFont="1" applyBorder="1" applyAlignment="1" applyProtection="1">
      <alignment horizontal="center"/>
      <protection locked="0"/>
    </xf>
    <xf numFmtId="3" fontId="88" fillId="0" borderId="0" xfId="4" applyNumberFormat="1" applyFont="1" applyBorder="1" applyAlignment="1" applyProtection="1">
      <alignment horizontal="center"/>
      <protection locked="0"/>
    </xf>
    <xf numFmtId="169" fontId="88" fillId="0" borderId="0" xfId="4" applyNumberFormat="1" applyFont="1" applyBorder="1" applyProtection="1"/>
    <xf numFmtId="1" fontId="88" fillId="0" borderId="0" xfId="4" applyNumberFormat="1" applyFont="1" applyBorder="1" applyProtection="1"/>
    <xf numFmtId="0" fontId="83" fillId="17" borderId="0" xfId="4" applyFont="1" applyFill="1" applyProtection="1"/>
    <xf numFmtId="169" fontId="90" fillId="17" borderId="0" xfId="4" applyNumberFormat="1" applyFont="1" applyFill="1" applyProtection="1"/>
    <xf numFmtId="1" fontId="90" fillId="17" borderId="0" xfId="4" applyNumberFormat="1" applyFont="1" applyFill="1" applyProtection="1"/>
    <xf numFmtId="0" fontId="90" fillId="17" borderId="0" xfId="4" applyFont="1" applyFill="1" applyProtection="1"/>
    <xf numFmtId="169" fontId="90" fillId="0" borderId="0" xfId="4" applyNumberFormat="1" applyFont="1" applyFill="1" applyProtection="1"/>
    <xf numFmtId="1" fontId="90" fillId="0" borderId="0" xfId="4" applyNumberFormat="1" applyFont="1" applyFill="1" applyProtection="1"/>
    <xf numFmtId="169" fontId="90" fillId="0" borderId="0" xfId="4" applyNumberFormat="1" applyFont="1" applyProtection="1"/>
    <xf numFmtId="1" fontId="90" fillId="0" borderId="0" xfId="4" applyNumberFormat="1" applyFont="1" applyProtection="1"/>
    <xf numFmtId="0" fontId="83" fillId="0" borderId="15" xfId="4" applyFont="1" applyBorder="1" applyProtection="1"/>
    <xf numFmtId="169" fontId="90" fillId="0" borderId="15" xfId="4" applyNumberFormat="1" applyFont="1" applyBorder="1" applyProtection="1"/>
    <xf numFmtId="1" fontId="90" fillId="0" borderId="15" xfId="4" applyNumberFormat="1" applyFont="1" applyBorder="1" applyProtection="1"/>
    <xf numFmtId="0" fontId="90" fillId="0" borderId="15" xfId="4" applyFont="1" applyBorder="1" applyAlignment="1" applyProtection="1">
      <alignment horizontal="center"/>
    </xf>
    <xf numFmtId="0" fontId="129" fillId="0" borderId="0" xfId="4" applyFont="1" applyAlignment="1" applyProtection="1">
      <alignment horizontal="left" wrapText="1"/>
    </xf>
    <xf numFmtId="0" fontId="129" fillId="0" borderId="0" xfId="4" applyFont="1" applyAlignment="1" applyProtection="1"/>
    <xf numFmtId="0" fontId="129" fillId="0" borderId="0" xfId="4" applyFont="1" applyAlignment="1" applyProtection="1">
      <alignment wrapText="1"/>
    </xf>
    <xf numFmtId="0" fontId="88" fillId="0" borderId="0" xfId="4" applyFont="1" applyAlignment="1" applyProtection="1">
      <alignment horizontal="left" wrapText="1"/>
    </xf>
    <xf numFmtId="0" fontId="88" fillId="0" borderId="0" xfId="4" applyFont="1" applyAlignment="1" applyProtection="1">
      <alignment horizontal="left"/>
    </xf>
    <xf numFmtId="169" fontId="88" fillId="0" borderId="0" xfId="4" applyNumberFormat="1" applyFont="1" applyProtection="1"/>
    <xf numFmtId="1" fontId="88" fillId="0" borderId="0" xfId="4" applyNumberFormat="1" applyFont="1" applyProtection="1"/>
    <xf numFmtId="0" fontId="88" fillId="0" borderId="0" xfId="4" applyFont="1" applyAlignment="1" applyProtection="1">
      <alignment horizontal="center"/>
    </xf>
    <xf numFmtId="0" fontId="129" fillId="0" borderId="0" xfId="4" applyFont="1" applyAlignment="1" applyProtection="1">
      <alignment vertical="center"/>
    </xf>
    <xf numFmtId="0" fontId="130" fillId="0" borderId="0" xfId="4" applyFont="1" applyFill="1" applyProtection="1"/>
    <xf numFmtId="0" fontId="99" fillId="0" borderId="0" xfId="4" applyFont="1" applyAlignment="1" applyProtection="1">
      <alignment vertical="center"/>
    </xf>
    <xf numFmtId="49" fontId="99" fillId="0" borderId="0" xfId="4" applyNumberFormat="1" applyFont="1" applyBorder="1" applyAlignment="1" applyProtection="1">
      <alignment horizontal="center" vertical="top"/>
    </xf>
    <xf numFmtId="165" fontId="83"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top"/>
    </xf>
    <xf numFmtId="0" fontId="83" fillId="0" borderId="0" xfId="4" applyFont="1" applyAlignment="1" applyProtection="1">
      <alignment horizontal="center" vertical="center"/>
    </xf>
    <xf numFmtId="0" fontId="99" fillId="0" borderId="16" xfId="4" applyFont="1" applyBorder="1" applyProtection="1"/>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9" fillId="0" borderId="0" xfId="4" applyFont="1" applyFill="1" applyBorder="1" applyAlignment="1" applyProtection="1">
      <alignment horizontal="centerContinuous"/>
    </xf>
    <xf numFmtId="0" fontId="90" fillId="0" borderId="0" xfId="4" applyFont="1" applyBorder="1" applyAlignment="1" applyProtection="1">
      <alignment horizontal="center"/>
    </xf>
    <xf numFmtId="0" fontId="89" fillId="0" borderId="0" xfId="4" applyFont="1" applyBorder="1" applyProtection="1"/>
    <xf numFmtId="0" fontId="99" fillId="0" borderId="0" xfId="4" applyFont="1" applyBorder="1" applyAlignment="1" applyProtection="1">
      <alignment horizontal="right"/>
    </xf>
    <xf numFmtId="178" fontId="99" fillId="0" borderId="34" xfId="4" applyNumberFormat="1" applyFont="1" applyBorder="1" applyAlignment="1" applyProtection="1">
      <alignment horizontal="left"/>
      <protection locked="0"/>
    </xf>
    <xf numFmtId="0" fontId="89" fillId="0" borderId="0" xfId="4" applyFont="1" applyProtection="1"/>
    <xf numFmtId="0" fontId="90" fillId="0" borderId="11" xfId="4" applyFont="1" applyBorder="1" applyAlignment="1" applyProtection="1">
      <alignment horizontal="center" vertical="center"/>
      <protection locked="0"/>
    </xf>
    <xf numFmtId="0" fontId="90" fillId="0" borderId="0" xfId="4" applyFont="1" applyBorder="1" applyAlignment="1" applyProtection="1">
      <alignment horizontal="left" indent="1"/>
    </xf>
    <xf numFmtId="0" fontId="89" fillId="0" borderId="0" xfId="4" applyFont="1" applyBorder="1" applyAlignment="1" applyProtection="1">
      <alignment horizontal="left" indent="1"/>
    </xf>
    <xf numFmtId="0" fontId="89" fillId="0" borderId="0" xfId="4" applyFont="1" applyBorder="1" applyAlignment="1" applyProtection="1">
      <alignment horizontal="left"/>
    </xf>
    <xf numFmtId="0" fontId="90" fillId="0" borderId="34" xfId="4" applyFont="1" applyBorder="1" applyProtection="1">
      <protection locked="0"/>
    </xf>
    <xf numFmtId="0" fontId="89" fillId="0" borderId="16" xfId="4" quotePrefix="1" applyFont="1" applyBorder="1" applyAlignment="1" applyProtection="1">
      <alignment horizontal="left"/>
    </xf>
    <xf numFmtId="0" fontId="84" fillId="0" borderId="16" xfId="4" applyFont="1" applyBorder="1" applyProtection="1"/>
    <xf numFmtId="0" fontId="84" fillId="0" borderId="16" xfId="4" applyFont="1" applyBorder="1" applyAlignment="1" applyProtection="1">
      <alignment horizontal="center"/>
    </xf>
    <xf numFmtId="0" fontId="84" fillId="0" borderId="0" xfId="4" applyFont="1" applyFill="1" applyBorder="1" applyProtection="1"/>
    <xf numFmtId="0" fontId="90" fillId="0" borderId="0" xfId="4" applyFont="1" applyFill="1" applyBorder="1" applyAlignment="1" applyProtection="1"/>
    <xf numFmtId="0" fontId="90" fillId="0" borderId="0" xfId="4" applyFont="1" applyAlignment="1" applyProtection="1">
      <alignment horizontal="left"/>
    </xf>
    <xf numFmtId="0" fontId="90" fillId="0" borderId="0" xfId="4" applyFont="1" applyAlignment="1" applyProtection="1"/>
    <xf numFmtId="8" fontId="90" fillId="0" borderId="0" xfId="4" applyNumberFormat="1" applyFont="1" applyAlignment="1" applyProtection="1">
      <alignment horizontal="left"/>
    </xf>
    <xf numFmtId="0" fontId="89" fillId="0" borderId="16" xfId="4" applyFont="1" applyBorder="1" applyProtection="1"/>
    <xf numFmtId="0" fontId="90" fillId="0" borderId="0" xfId="4" applyFont="1" applyBorder="1" applyAlignment="1" applyProtection="1">
      <alignment horizontal="left"/>
    </xf>
    <xf numFmtId="0" fontId="89" fillId="0" borderId="16" xfId="4" applyFont="1" applyBorder="1" applyAlignment="1" applyProtection="1">
      <alignment horizontal="left"/>
    </xf>
    <xf numFmtId="0" fontId="90" fillId="2" borderId="16" xfId="4" applyFont="1" applyFill="1" applyBorder="1" applyProtection="1"/>
    <xf numFmtId="0" fontId="90" fillId="2" borderId="16" xfId="4" applyFont="1" applyFill="1" applyBorder="1" applyAlignment="1" applyProtection="1">
      <alignment horizontal="center"/>
    </xf>
    <xf numFmtId="0" fontId="90" fillId="2" borderId="54" xfId="4" applyFont="1" applyFill="1" applyBorder="1" applyProtection="1"/>
    <xf numFmtId="0" fontId="88" fillId="2" borderId="46" xfId="4" applyFont="1" applyFill="1" applyBorder="1" applyProtection="1"/>
    <xf numFmtId="0" fontId="88" fillId="2" borderId="130" xfId="4" applyFont="1" applyFill="1" applyBorder="1" applyProtection="1"/>
    <xf numFmtId="14" fontId="90" fillId="2" borderId="0" xfId="4" applyNumberFormat="1" applyFont="1" applyFill="1" applyBorder="1" applyProtection="1"/>
    <xf numFmtId="0" fontId="90" fillId="2" borderId="0" xfId="4" applyFont="1" applyFill="1" applyBorder="1" applyProtection="1"/>
    <xf numFmtId="0" fontId="90" fillId="2" borderId="0" xfId="4" applyFont="1" applyFill="1" applyBorder="1" applyAlignment="1" applyProtection="1">
      <alignment horizontal="center"/>
    </xf>
    <xf numFmtId="0" fontId="90" fillId="2" borderId="34" xfId="4" applyFont="1" applyFill="1" applyBorder="1" applyProtection="1"/>
    <xf numFmtId="0" fontId="88" fillId="2" borderId="0" xfId="4" applyFont="1" applyFill="1" applyBorder="1" applyProtection="1"/>
    <xf numFmtId="0" fontId="90" fillId="2" borderId="45" xfId="4" applyFont="1" applyFill="1" applyBorder="1" applyProtection="1"/>
    <xf numFmtId="0" fontId="90" fillId="2" borderId="34" xfId="4" applyFont="1" applyFill="1" applyBorder="1" applyAlignment="1" applyProtection="1">
      <alignment horizontal="center"/>
    </xf>
    <xf numFmtId="0" fontId="90" fillId="2" borderId="41" xfId="4" applyFont="1" applyFill="1" applyBorder="1" applyProtection="1"/>
    <xf numFmtId="0" fontId="90" fillId="0" borderId="15" xfId="4" applyFont="1" applyFill="1" applyBorder="1" applyProtection="1"/>
    <xf numFmtId="0" fontId="90" fillId="0" borderId="15" xfId="4" applyFont="1" applyFill="1" applyBorder="1" applyAlignment="1" applyProtection="1">
      <alignment horizontal="center"/>
    </xf>
    <xf numFmtId="0" fontId="129" fillId="0" borderId="0" xfId="4" applyFont="1" applyBorder="1" applyProtection="1"/>
    <xf numFmtId="0" fontId="129" fillId="0" borderId="0" xfId="4" applyFont="1" applyProtection="1"/>
    <xf numFmtId="0" fontId="89" fillId="0" borderId="0" xfId="4" applyFont="1" applyAlignment="1" applyProtection="1">
      <alignment horizontal="center" vertical="top" textRotation="180"/>
    </xf>
    <xf numFmtId="0" fontId="89" fillId="0" borderId="0" xfId="4" applyFont="1" applyAlignment="1" applyProtection="1">
      <alignment horizontal="right" vertical="center" textRotation="180"/>
    </xf>
    <xf numFmtId="0" fontId="99" fillId="0" borderId="0" xfId="4" applyFont="1" applyAlignment="1" applyProtection="1">
      <alignment vertical="center" textRotation="180"/>
    </xf>
    <xf numFmtId="169" fontId="99" fillId="0" borderId="0" xfId="4" applyNumberFormat="1" applyFont="1" applyBorder="1" applyProtection="1"/>
    <xf numFmtId="169" fontId="90" fillId="0" borderId="16" xfId="4" applyNumberFormat="1" applyFont="1" applyBorder="1" applyProtection="1"/>
    <xf numFmtId="169" fontId="90" fillId="0" borderId="34" xfId="4" applyNumberFormat="1" applyFont="1" applyBorder="1" applyProtection="1"/>
    <xf numFmtId="0" fontId="90" fillId="0" borderId="34" xfId="4" applyFont="1" applyBorder="1" applyProtection="1"/>
    <xf numFmtId="0" fontId="90" fillId="0" borderId="34" xfId="4" applyFont="1" applyBorder="1" applyAlignment="1" applyProtection="1">
      <alignment horizontal="center"/>
    </xf>
    <xf numFmtId="169" fontId="90" fillId="0" borderId="0" xfId="4" applyNumberFormat="1" applyFont="1" applyBorder="1" applyProtection="1"/>
    <xf numFmtId="169" fontId="112" fillId="0" borderId="0" xfId="4" applyNumberFormat="1" applyFont="1" applyBorder="1" applyAlignment="1" applyProtection="1">
      <alignment horizontal="left"/>
    </xf>
    <xf numFmtId="0" fontId="105" fillId="0" borderId="0" xfId="4" applyFont="1" applyBorder="1" applyAlignment="1" applyProtection="1">
      <alignment horizontal="left"/>
    </xf>
    <xf numFmtId="0" fontId="90" fillId="0" borderId="0" xfId="4" applyFont="1" applyBorder="1" applyAlignment="1" applyProtection="1"/>
    <xf numFmtId="0" fontId="88" fillId="0" borderId="0" xfId="4" applyFont="1" applyBorder="1" applyAlignment="1" applyProtection="1">
      <alignment horizontal="centerContinuous"/>
    </xf>
    <xf numFmtId="0" fontId="90" fillId="0" borderId="0" xfId="4" applyFont="1" applyBorder="1" applyAlignment="1" applyProtection="1">
      <alignment horizontal="centerContinuous"/>
    </xf>
    <xf numFmtId="169" fontId="89" fillId="0" borderId="0" xfId="4" applyNumberFormat="1" applyFont="1" applyProtection="1"/>
    <xf numFmtId="169" fontId="88" fillId="0" borderId="0" xfId="4" applyNumberFormat="1" applyFont="1" applyAlignment="1" applyProtection="1">
      <alignment horizontal="left"/>
    </xf>
    <xf numFmtId="0" fontId="84" fillId="0" borderId="0" xfId="4" applyFont="1" applyAlignment="1" applyProtection="1">
      <alignment horizontal="left"/>
    </xf>
    <xf numFmtId="0" fontId="90" fillId="0" borderId="34" xfId="4" applyFont="1" applyBorder="1" applyAlignment="1" applyProtection="1">
      <alignment horizontal="center" vertical="center"/>
      <protection locked="0"/>
    </xf>
    <xf numFmtId="0" fontId="90" fillId="0" borderId="0" xfId="4" applyFont="1" applyBorder="1" applyAlignment="1" applyProtection="1">
      <alignment horizontal="center" vertical="center"/>
      <protection locked="0"/>
    </xf>
    <xf numFmtId="0" fontId="131" fillId="0" borderId="0" xfId="4" applyFont="1" applyBorder="1" applyAlignment="1" applyProtection="1">
      <alignment horizontal="left"/>
    </xf>
    <xf numFmtId="169" fontId="119" fillId="0" borderId="0" xfId="4" applyNumberFormat="1" applyFont="1" applyProtection="1"/>
    <xf numFmtId="0" fontId="87" fillId="0" borderId="0" xfId="4" applyFont="1" applyProtection="1"/>
    <xf numFmtId="169" fontId="88" fillId="0" borderId="64" xfId="4" applyNumberFormat="1" applyFont="1" applyBorder="1" applyAlignment="1" applyProtection="1">
      <alignment horizontal="center"/>
    </xf>
    <xf numFmtId="169" fontId="88" fillId="0" borderId="55" xfId="4" applyNumberFormat="1" applyFont="1" applyBorder="1" applyAlignment="1" applyProtection="1">
      <alignment horizontal="center"/>
      <protection locked="0"/>
    </xf>
    <xf numFmtId="169" fontId="132" fillId="0" borderId="0" xfId="4" applyNumberFormat="1" applyFont="1" applyProtection="1"/>
    <xf numFmtId="6" fontId="128" fillId="0" borderId="58" xfId="4" applyNumberFormat="1" applyFont="1" applyBorder="1" applyProtection="1"/>
    <xf numFmtId="6" fontId="128" fillId="0" borderId="0" xfId="4" applyNumberFormat="1" applyFont="1" applyBorder="1" applyProtection="1"/>
    <xf numFmtId="10" fontId="89" fillId="0" borderId="55" xfId="4" applyNumberFormat="1" applyFont="1" applyBorder="1" applyProtection="1"/>
    <xf numFmtId="6" fontId="88" fillId="0" borderId="0" xfId="4" applyNumberFormat="1" applyFont="1" applyProtection="1"/>
    <xf numFmtId="0" fontId="128" fillId="0" borderId="0" xfId="4" applyFont="1" applyProtection="1"/>
    <xf numFmtId="10" fontId="132" fillId="0" borderId="0" xfId="4" applyNumberFormat="1" applyFont="1" applyBorder="1" applyProtection="1"/>
    <xf numFmtId="2" fontId="100" fillId="0" borderId="15" xfId="4" applyNumberFormat="1" applyFont="1" applyBorder="1" applyProtection="1"/>
    <xf numFmtId="0" fontId="100" fillId="0" borderId="15" xfId="4" applyFont="1" applyBorder="1" applyAlignment="1" applyProtection="1">
      <alignment horizontal="center"/>
    </xf>
    <xf numFmtId="0" fontId="100" fillId="0" borderId="15" xfId="4" applyFont="1" applyBorder="1" applyProtection="1"/>
    <xf numFmtId="2" fontId="100" fillId="0" borderId="0" xfId="4" applyNumberFormat="1" applyFont="1" applyBorder="1" applyProtection="1"/>
    <xf numFmtId="0" fontId="100" fillId="0" borderId="0" xfId="4" applyFont="1" applyBorder="1" applyAlignment="1" applyProtection="1">
      <alignment horizontal="center"/>
    </xf>
    <xf numFmtId="0" fontId="100" fillId="0" borderId="0" xfId="4" applyFont="1" applyBorder="1" applyProtection="1"/>
    <xf numFmtId="0" fontId="88" fillId="0" borderId="0" xfId="4" applyFont="1" applyAlignment="1" applyProtection="1">
      <alignment horizontal="left" vertical="center"/>
    </xf>
    <xf numFmtId="169" fontId="129" fillId="0" borderId="0" xfId="4" applyNumberFormat="1" applyFont="1" applyBorder="1" applyAlignment="1" applyProtection="1">
      <alignment horizontal="left" vertical="center"/>
    </xf>
    <xf numFmtId="0" fontId="129" fillId="0" borderId="0" xfId="4" applyFont="1" applyBorder="1" applyAlignment="1" applyProtection="1">
      <alignment horizontal="left" vertical="center"/>
    </xf>
    <xf numFmtId="0" fontId="90" fillId="0" borderId="0" xfId="4" applyFont="1" applyAlignment="1" applyProtection="1">
      <alignment horizontal="left" vertical="center"/>
    </xf>
    <xf numFmtId="169" fontId="88" fillId="0" borderId="0" xfId="4" applyNumberFormat="1" applyFont="1" applyAlignment="1" applyProtection="1">
      <alignment horizontal="left" vertical="center"/>
    </xf>
    <xf numFmtId="169" fontId="129" fillId="0" borderId="0" xfId="4" applyNumberFormat="1" applyFont="1" applyAlignment="1" applyProtection="1">
      <alignment horizontal="left" vertical="center"/>
    </xf>
    <xf numFmtId="0" fontId="129" fillId="0" borderId="0" xfId="4" applyFont="1" applyAlignment="1" applyProtection="1">
      <alignment horizontal="left" vertical="center"/>
    </xf>
    <xf numFmtId="49" fontId="99"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center"/>
    </xf>
    <xf numFmtId="0" fontId="99" fillId="0" borderId="0" xfId="4" applyFont="1" applyAlignment="1" applyProtection="1">
      <alignment horizontal="right"/>
    </xf>
    <xf numFmtId="178" fontId="99" fillId="0" borderId="63" xfId="4" applyNumberFormat="1" applyFont="1" applyBorder="1" applyAlignment="1" applyProtection="1">
      <alignment horizontal="center"/>
      <protection locked="0"/>
    </xf>
    <xf numFmtId="0" fontId="90" fillId="0" borderId="11" xfId="4" applyFont="1" applyBorder="1" applyAlignment="1" applyProtection="1">
      <alignment horizontal="center"/>
      <protection locked="0"/>
    </xf>
    <xf numFmtId="0" fontId="88" fillId="0" borderId="0" xfId="4" applyFont="1" applyAlignment="1" applyProtection="1">
      <alignment horizontal="left" vertical="center" indent="1"/>
    </xf>
    <xf numFmtId="0" fontId="88" fillId="0" borderId="0" xfId="4" applyFont="1" applyAlignment="1" applyProtection="1">
      <alignment horizontal="left" indent="1"/>
    </xf>
    <xf numFmtId="0" fontId="88" fillId="0" borderId="0" xfId="4" applyFont="1" applyBorder="1" applyAlignment="1" applyProtection="1">
      <alignment horizontal="left"/>
    </xf>
    <xf numFmtId="0" fontId="90" fillId="0" borderId="63" xfId="4" applyFont="1" applyBorder="1" applyProtection="1">
      <protection locked="0"/>
    </xf>
    <xf numFmtId="0" fontId="99" fillId="0" borderId="34" xfId="4" applyFont="1" applyBorder="1" applyProtection="1"/>
    <xf numFmtId="0" fontId="89" fillId="0" borderId="0" xfId="4" applyFont="1" applyAlignment="1" applyProtection="1">
      <alignment horizontal="center"/>
    </xf>
    <xf numFmtId="0" fontId="99" fillId="0" borderId="0" xfId="4" applyFont="1" applyBorder="1" applyAlignment="1" applyProtection="1">
      <alignment horizontal="center"/>
    </xf>
    <xf numFmtId="0" fontId="89" fillId="0" borderId="0" xfId="4" quotePrefix="1" applyFont="1" applyBorder="1" applyAlignment="1" applyProtection="1">
      <alignment horizontal="left"/>
    </xf>
    <xf numFmtId="0" fontId="84" fillId="0" borderId="0" xfId="4" applyFont="1" applyBorder="1" applyAlignment="1" applyProtection="1">
      <alignment horizontal="center"/>
    </xf>
    <xf numFmtId="0" fontId="90" fillId="0" borderId="34" xfId="4" applyFont="1" applyBorder="1" applyAlignment="1" applyProtection="1">
      <alignment horizontal="left"/>
    </xf>
    <xf numFmtId="0" fontId="90" fillId="0" borderId="34" xfId="4" applyFont="1" applyBorder="1" applyAlignment="1" applyProtection="1"/>
    <xf numFmtId="170" fontId="90" fillId="0" borderId="34" xfId="4" applyNumberFormat="1" applyFont="1" applyBorder="1" applyAlignment="1" applyProtection="1">
      <alignment horizontal="centerContinuous"/>
    </xf>
    <xf numFmtId="0" fontId="89" fillId="2" borderId="53" xfId="4" applyFont="1" applyFill="1" applyBorder="1" applyProtection="1"/>
    <xf numFmtId="0" fontId="89" fillId="2" borderId="16" xfId="4" applyFont="1" applyFill="1" applyBorder="1" applyProtection="1"/>
    <xf numFmtId="0" fontId="90" fillId="0" borderId="46" xfId="4" applyFont="1" applyFill="1" applyBorder="1" applyProtection="1"/>
    <xf numFmtId="14" fontId="90" fillId="2" borderId="63" xfId="4" applyNumberFormat="1" applyFont="1" applyFill="1" applyBorder="1" applyAlignment="1" applyProtection="1">
      <alignment horizontal="center"/>
    </xf>
    <xf numFmtId="0" fontId="90" fillId="2" borderId="63" xfId="4" applyFont="1" applyFill="1" applyBorder="1" applyAlignment="1" applyProtection="1">
      <alignment horizontal="center"/>
    </xf>
    <xf numFmtId="0" fontId="90" fillId="2" borderId="44" xfId="4" applyFont="1" applyFill="1" applyBorder="1" applyProtection="1"/>
    <xf numFmtId="0" fontId="97" fillId="0" borderId="65" xfId="4" applyFont="1" applyBorder="1" applyAlignment="1" applyProtection="1">
      <alignment horizontal="left"/>
    </xf>
    <xf numFmtId="0" fontId="90" fillId="0" borderId="65" xfId="4" applyFont="1" applyBorder="1" applyProtection="1"/>
    <xf numFmtId="0" fontId="90" fillId="0" borderId="65" xfId="4" applyFont="1" applyBorder="1" applyAlignment="1" applyProtection="1">
      <alignment horizontal="center"/>
    </xf>
    <xf numFmtId="49" fontId="83" fillId="0" borderId="0" xfId="4" applyNumberFormat="1" applyFont="1" applyBorder="1" applyAlignment="1" applyProtection="1">
      <alignment horizontal="center" vertical="center"/>
    </xf>
    <xf numFmtId="166" fontId="83" fillId="0" borderId="0" xfId="4" applyNumberFormat="1" applyFont="1" applyBorder="1" applyAlignment="1" applyProtection="1">
      <alignment horizontal="center" vertical="center"/>
    </xf>
    <xf numFmtId="49" fontId="83" fillId="0" borderId="0" xfId="4" applyNumberFormat="1" applyFont="1" applyAlignment="1" applyProtection="1">
      <alignment horizontal="center" vertical="center"/>
    </xf>
    <xf numFmtId="0" fontId="84" fillId="0" borderId="0" xfId="4" applyFont="1" applyBorder="1" applyAlignment="1" applyProtection="1">
      <alignment vertical="center"/>
    </xf>
    <xf numFmtId="0" fontId="119" fillId="0" borderId="0" xfId="4" applyFont="1" applyBorder="1" applyAlignment="1" applyProtection="1">
      <alignment horizontal="center"/>
    </xf>
    <xf numFmtId="179" fontId="90" fillId="0" borderId="0" xfId="4" applyNumberFormat="1" applyFont="1" applyBorder="1" applyProtection="1">
      <protection locked="0"/>
    </xf>
    <xf numFmtId="179" fontId="90" fillId="0" borderId="0" xfId="4" applyNumberFormat="1" applyFont="1" applyBorder="1" applyAlignment="1" applyProtection="1">
      <alignment horizontal="left"/>
      <protection locked="0"/>
    </xf>
    <xf numFmtId="179" fontId="89" fillId="0" borderId="0" xfId="4" applyNumberFormat="1" applyFont="1" applyProtection="1">
      <protection locked="0"/>
    </xf>
    <xf numFmtId="179" fontId="90" fillId="0" borderId="0" xfId="4" applyNumberFormat="1" applyFont="1" applyProtection="1">
      <protection locked="0"/>
    </xf>
    <xf numFmtId="179" fontId="90" fillId="0" borderId="0" xfId="4" applyNumberFormat="1" applyFont="1" applyAlignment="1" applyProtection="1">
      <alignment horizontal="left"/>
      <protection locked="0"/>
    </xf>
    <xf numFmtId="49" fontId="105" fillId="0" borderId="0" xfId="4" applyNumberFormat="1" applyFont="1" applyBorder="1" applyAlignment="1" applyProtection="1">
      <alignment horizontal="left"/>
      <protection locked="0"/>
    </xf>
    <xf numFmtId="49" fontId="90" fillId="0" borderId="0" xfId="4" applyNumberFormat="1" applyFont="1" applyProtection="1">
      <protection locked="0"/>
    </xf>
    <xf numFmtId="49" fontId="90" fillId="0" borderId="15" xfId="4" applyNumberFormat="1" applyFont="1" applyBorder="1" applyAlignment="1" applyProtection="1">
      <protection locked="0"/>
    </xf>
    <xf numFmtId="0" fontId="90" fillId="0" borderId="15" xfId="4" applyFont="1" applyBorder="1" applyProtection="1">
      <protection locked="0"/>
    </xf>
    <xf numFmtId="0" fontId="129" fillId="0" borderId="0" xfId="4" applyFont="1" applyAlignment="1" applyProtection="1">
      <alignment horizontal="left"/>
    </xf>
    <xf numFmtId="0" fontId="88" fillId="0" borderId="0" xfId="4" applyFont="1" applyAlignment="1" applyProtection="1">
      <alignment horizontal="left" vertical="center" indent="2"/>
    </xf>
    <xf numFmtId="49" fontId="133" fillId="0" borderId="0" xfId="0" applyNumberFormat="1" applyFont="1" applyBorder="1" applyAlignment="1">
      <alignment horizontal="left"/>
    </xf>
    <xf numFmtId="49" fontId="86" fillId="0" borderId="0" xfId="2" applyNumberFormat="1" applyFont="1" applyBorder="1" applyAlignment="1" applyProtection="1">
      <alignment horizontal="left" indent="4"/>
    </xf>
    <xf numFmtId="49" fontId="93" fillId="0" borderId="0" xfId="0" applyNumberFormat="1" applyFont="1" applyBorder="1" applyAlignment="1">
      <alignment horizontal="left" indent="1"/>
    </xf>
    <xf numFmtId="0" fontId="133" fillId="0" borderId="0" xfId="0" applyFont="1" applyBorder="1" applyProtection="1"/>
    <xf numFmtId="164" fontId="88" fillId="0" borderId="9"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indent="1"/>
    </xf>
    <xf numFmtId="0" fontId="88" fillId="0" borderId="0" xfId="0" applyFont="1" applyFill="1" applyAlignment="1" applyProtection="1">
      <alignment horizontal="left" vertical="center" indent="1"/>
    </xf>
    <xf numFmtId="164" fontId="88" fillId="0" borderId="0" xfId="0" applyNumberFormat="1" applyFont="1" applyFill="1" applyBorder="1" applyAlignment="1" applyProtection="1">
      <alignment horizontal="left" vertical="center" wrapText="1" indent="1"/>
    </xf>
    <xf numFmtId="0" fontId="89" fillId="0" borderId="8" xfId="0" applyFont="1" applyFill="1" applyBorder="1" applyAlignment="1" applyProtection="1">
      <alignment horizontal="left" vertical="center" indent="2"/>
    </xf>
    <xf numFmtId="0" fontId="88" fillId="0" borderId="0" xfId="0" applyFont="1" applyFill="1" applyBorder="1" applyAlignment="1" applyProtection="1">
      <alignment horizontal="left" vertical="center" indent="1"/>
    </xf>
    <xf numFmtId="0" fontId="88" fillId="0" borderId="14" xfId="0" applyFont="1" applyBorder="1" applyAlignment="1" applyProtection="1">
      <alignment horizontal="left" vertical="top" indent="1"/>
    </xf>
    <xf numFmtId="0" fontId="88" fillId="0" borderId="0" xfId="0" applyFont="1" applyFill="1" applyBorder="1" applyAlignment="1" applyProtection="1">
      <alignment horizontal="left" vertical="top" indent="1"/>
    </xf>
    <xf numFmtId="0" fontId="88" fillId="0" borderId="8" xfId="0" applyFont="1" applyBorder="1" applyAlignment="1" applyProtection="1">
      <alignment horizontal="left" vertical="center" indent="1"/>
    </xf>
    <xf numFmtId="0" fontId="88" fillId="0" borderId="51" xfId="0" applyFont="1" applyBorder="1" applyAlignment="1" applyProtection="1">
      <alignment horizontal="left" vertical="center" indent="1"/>
    </xf>
    <xf numFmtId="0" fontId="88" fillId="0" borderId="66" xfId="0" applyFont="1" applyBorder="1" applyAlignment="1" applyProtection="1">
      <alignment horizontal="left" vertical="center" indent="1"/>
    </xf>
    <xf numFmtId="0" fontId="88" fillId="0" borderId="14" xfId="0" applyFont="1" applyBorder="1" applyAlignment="1" applyProtection="1">
      <alignment horizontal="left" vertical="center" wrapText="1" indent="1"/>
    </xf>
    <xf numFmtId="0" fontId="88" fillId="0" borderId="131" xfId="0" applyFont="1" applyFill="1" applyBorder="1" applyAlignment="1" applyProtection="1">
      <alignment horizontal="left" vertical="center" indent="1"/>
    </xf>
    <xf numFmtId="0" fontId="88" fillId="0" borderId="112" xfId="0" applyFont="1" applyFill="1" applyBorder="1" applyAlignment="1" applyProtection="1">
      <alignment horizontal="left" vertical="center" indent="1"/>
    </xf>
    <xf numFmtId="3" fontId="88" fillId="0" borderId="2" xfId="0" applyNumberFormat="1" applyFont="1" applyBorder="1" applyAlignment="1">
      <alignment horizontal="left" vertical="center" wrapText="1" indent="1"/>
    </xf>
    <xf numFmtId="3" fontId="88" fillId="0" borderId="3" xfId="0" applyNumberFormat="1" applyFont="1" applyBorder="1" applyAlignment="1">
      <alignment horizontal="left" vertical="center" wrapText="1" indent="1"/>
    </xf>
    <xf numFmtId="3" fontId="88" fillId="0" borderId="3" xfId="0" applyNumberFormat="1" applyFont="1" applyBorder="1" applyAlignment="1">
      <alignment horizontal="left" vertical="center" indent="1"/>
    </xf>
    <xf numFmtId="3" fontId="89" fillId="7" borderId="31"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wrapText="1" indent="1"/>
    </xf>
    <xf numFmtId="3" fontId="88" fillId="0" borderId="18" xfId="0" applyNumberFormat="1" applyFont="1" applyBorder="1" applyAlignment="1">
      <alignment horizontal="left" vertical="center" wrapText="1" indent="1"/>
    </xf>
    <xf numFmtId="3" fontId="88" fillId="0" borderId="9" xfId="0" applyNumberFormat="1" applyFont="1" applyFill="1" applyBorder="1" applyAlignment="1">
      <alignment horizontal="left" vertical="center" wrapText="1" indent="1"/>
    </xf>
    <xf numFmtId="3" fontId="88" fillId="0" borderId="26" xfId="0" applyNumberFormat="1" applyFont="1" applyFill="1" applyBorder="1" applyAlignment="1">
      <alignment horizontal="left" vertical="center" wrapText="1" indent="1"/>
    </xf>
    <xf numFmtId="3" fontId="88" fillId="0" borderId="18" xfId="0" applyNumberFormat="1" applyFont="1" applyFill="1" applyBorder="1" applyAlignment="1">
      <alignment horizontal="left" vertical="center" wrapText="1" indent="1"/>
    </xf>
    <xf numFmtId="3" fontId="88" fillId="0" borderId="2" xfId="0" applyNumberFormat="1" applyFont="1" applyFill="1" applyBorder="1" applyAlignment="1">
      <alignment horizontal="left" vertical="center" wrapText="1" indent="1"/>
    </xf>
    <xf numFmtId="3" fontId="89" fillId="0" borderId="27" xfId="0" applyNumberFormat="1" applyFont="1" applyFill="1" applyBorder="1" applyAlignment="1">
      <alignment horizontal="left" vertical="center" wrapText="1" indent="1"/>
    </xf>
    <xf numFmtId="3" fontId="89" fillId="6" borderId="23" xfId="0" applyNumberFormat="1" applyFont="1" applyFill="1" applyBorder="1" applyAlignment="1">
      <alignment horizontal="left" vertical="center" wrapText="1" indent="1"/>
    </xf>
    <xf numFmtId="3" fontId="88" fillId="0" borderId="2" xfId="0" applyNumberFormat="1" applyFont="1" applyBorder="1" applyAlignment="1">
      <alignment horizontal="left" vertical="center" indent="1"/>
    </xf>
    <xf numFmtId="3" fontId="88" fillId="0" borderId="21" xfId="0" applyNumberFormat="1" applyFont="1" applyBorder="1" applyAlignment="1">
      <alignment horizontal="left" vertical="center" wrapText="1" indent="1"/>
    </xf>
    <xf numFmtId="164" fontId="88" fillId="0" borderId="21" xfId="0" applyNumberFormat="1" applyFont="1" applyFill="1" applyBorder="1" applyAlignment="1">
      <alignment horizontal="left" vertical="center" wrapText="1" indent="1"/>
    </xf>
    <xf numFmtId="0" fontId="88" fillId="0" borderId="2" xfId="0" applyFont="1" applyFill="1" applyBorder="1" applyAlignment="1">
      <alignment horizontal="left" vertical="center" wrapText="1" indent="1"/>
    </xf>
    <xf numFmtId="0" fontId="88" fillId="0" borderId="3" xfId="0" applyFont="1" applyFill="1" applyBorder="1" applyAlignment="1">
      <alignment horizontal="left" vertical="center" wrapText="1" indent="1"/>
    </xf>
    <xf numFmtId="3" fontId="89" fillId="6" borderId="32"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indent="1"/>
    </xf>
    <xf numFmtId="0" fontId="88" fillId="0" borderId="2" xfId="0" applyFont="1" applyFill="1" applyBorder="1" applyAlignment="1">
      <alignment horizontal="left" vertical="center" indent="1"/>
    </xf>
    <xf numFmtId="38" fontId="84" fillId="0" borderId="18" xfId="0" applyNumberFormat="1" applyFont="1" applyFill="1" applyBorder="1" applyAlignment="1" applyProtection="1">
      <alignment horizontal="right" vertical="center"/>
      <protection locked="0"/>
    </xf>
    <xf numFmtId="38" fontId="83" fillId="3" borderId="132" xfId="0" applyNumberFormat="1" applyFont="1" applyFill="1" applyBorder="1" applyAlignment="1">
      <alignment horizontal="center" vertical="center" wrapText="1"/>
    </xf>
    <xf numFmtId="38" fontId="83" fillId="3" borderId="132" xfId="0" applyNumberFormat="1" applyFont="1" applyFill="1" applyBorder="1" applyAlignment="1">
      <alignment horizontal="center" vertical="top" wrapText="1"/>
    </xf>
    <xf numFmtId="38" fontId="89" fillId="3" borderId="132" xfId="0" applyNumberFormat="1" applyFont="1" applyFill="1" applyBorder="1" applyAlignment="1">
      <alignment horizontal="center" vertical="center" wrapText="1"/>
    </xf>
    <xf numFmtId="38" fontId="89" fillId="3" borderId="5" xfId="0" applyNumberFormat="1" applyFont="1" applyFill="1" applyBorder="1" applyAlignment="1">
      <alignment horizontal="center" vertical="center" wrapText="1"/>
    </xf>
    <xf numFmtId="0" fontId="83" fillId="0" borderId="2" xfId="14" applyFont="1" applyFill="1" applyBorder="1" applyAlignment="1">
      <alignment horizontal="center" vertical="center"/>
    </xf>
    <xf numFmtId="0" fontId="90" fillId="0" borderId="45" xfId="0" applyFont="1" applyBorder="1" applyAlignment="1">
      <alignment horizontal="left" wrapText="1"/>
    </xf>
    <xf numFmtId="0" fontId="117" fillId="0" borderId="0" xfId="0" applyFont="1" applyAlignment="1" applyProtection="1">
      <alignment horizontal="right"/>
    </xf>
    <xf numFmtId="0" fontId="117" fillId="0" borderId="0" xfId="0" applyFont="1" applyAlignment="1" applyProtection="1">
      <alignment horizontal="right" vertical="top"/>
    </xf>
    <xf numFmtId="0" fontId="81" fillId="0" borderId="0" xfId="9"/>
    <xf numFmtId="0" fontId="134" fillId="0" borderId="67" xfId="9" applyFont="1" applyBorder="1" applyAlignment="1">
      <alignment horizontal="left" vertical="top"/>
    </xf>
    <xf numFmtId="0" fontId="135" fillId="0" borderId="68" xfId="9" applyFont="1" applyBorder="1" applyAlignment="1">
      <alignment horizontal="center" vertical="top"/>
    </xf>
    <xf numFmtId="0" fontId="135" fillId="0" borderId="69" xfId="9" applyFont="1" applyBorder="1" applyAlignment="1">
      <alignment horizontal="center" vertical="top"/>
    </xf>
    <xf numFmtId="0" fontId="136" fillId="0" borderId="70" xfId="9" applyFont="1" applyBorder="1" applyAlignment="1">
      <alignment vertical="top"/>
    </xf>
    <xf numFmtId="0" fontId="136" fillId="0" borderId="0" xfId="9" applyFont="1" applyBorder="1" applyAlignment="1">
      <alignment vertical="top"/>
    </xf>
    <xf numFmtId="0" fontId="136" fillId="0" borderId="71" xfId="9" applyFont="1" applyBorder="1" applyAlignment="1">
      <alignment vertical="top"/>
    </xf>
    <xf numFmtId="38" fontId="81" fillId="19" borderId="133" xfId="9" applyNumberFormat="1" applyFill="1" applyBorder="1" applyAlignment="1">
      <alignment horizontal="right" vertical="top"/>
    </xf>
    <xf numFmtId="38" fontId="81" fillId="19" borderId="72" xfId="9" applyNumberFormat="1" applyFill="1" applyBorder="1" applyAlignment="1">
      <alignment horizontal="right" vertical="top"/>
    </xf>
    <xf numFmtId="0" fontId="81" fillId="0" borderId="0" xfId="9" applyAlignment="1">
      <alignment horizontal="left" vertical="top" wrapText="1"/>
    </xf>
    <xf numFmtId="0" fontId="81" fillId="0" borderId="0" xfId="9" applyAlignment="1">
      <alignment vertical="top"/>
    </xf>
    <xf numFmtId="38" fontId="81" fillId="0" borderId="0" xfId="9" applyNumberFormat="1" applyAlignment="1">
      <alignment horizontal="right" vertical="top"/>
    </xf>
    <xf numFmtId="0" fontId="81" fillId="0" borderId="0" xfId="9" applyAlignment="1">
      <alignment horizontal="center" vertical="top" wrapText="1"/>
    </xf>
    <xf numFmtId="0" fontId="137" fillId="20" borderId="73" xfId="9" applyFont="1" applyFill="1" applyBorder="1" applyAlignment="1">
      <alignment horizontal="center" vertical="center" wrapText="1"/>
    </xf>
    <xf numFmtId="38" fontId="137" fillId="20" borderId="73" xfId="9" applyNumberFormat="1" applyFont="1" applyFill="1" applyBorder="1" applyAlignment="1">
      <alignment horizontal="center" vertical="center" wrapText="1"/>
    </xf>
    <xf numFmtId="3" fontId="84" fillId="20" borderId="134" xfId="0" applyNumberFormat="1" applyFont="1" applyFill="1" applyBorder="1" applyAlignment="1">
      <alignment horizontal="center"/>
    </xf>
    <xf numFmtId="3" fontId="84" fillId="20" borderId="134" xfId="0" applyNumberFormat="1" applyFont="1" applyFill="1" applyBorder="1" applyAlignment="1">
      <alignment horizontal="right"/>
    </xf>
    <xf numFmtId="3" fontId="84" fillId="20" borderId="135" xfId="0" applyNumberFormat="1" applyFont="1" applyFill="1" applyBorder="1" applyAlignment="1">
      <alignment horizontal="center"/>
    </xf>
    <xf numFmtId="38" fontId="84" fillId="20" borderId="9" xfId="0" applyNumberFormat="1" applyFont="1" applyFill="1" applyBorder="1" applyAlignment="1">
      <alignment horizontal="right"/>
    </xf>
    <xf numFmtId="38" fontId="84" fillId="20" borderId="8" xfId="0" applyNumberFormat="1" applyFont="1" applyFill="1" applyBorder="1" applyAlignment="1">
      <alignment horizontal="right"/>
    </xf>
    <xf numFmtId="38" fontId="84" fillId="20" borderId="10" xfId="0" applyNumberFormat="1" applyFont="1" applyFill="1" applyBorder="1" applyAlignment="1">
      <alignment horizontal="right"/>
    </xf>
    <xf numFmtId="3" fontId="99" fillId="20" borderId="9" xfId="0" applyNumberFormat="1" applyFont="1" applyFill="1" applyBorder="1" applyAlignment="1">
      <alignment horizontal="center" vertical="center" wrapText="1"/>
    </xf>
    <xf numFmtId="49" fontId="88" fillId="20" borderId="10" xfId="0" applyNumberFormat="1" applyFont="1" applyFill="1" applyBorder="1" applyAlignment="1">
      <alignment horizontal="center" vertical="center"/>
    </xf>
    <xf numFmtId="38" fontId="84" fillId="20" borderId="21" xfId="0" applyNumberFormat="1" applyFont="1" applyFill="1" applyBorder="1" applyAlignment="1">
      <alignment horizontal="right"/>
    </xf>
    <xf numFmtId="38" fontId="84" fillId="20" borderId="14" xfId="0" applyNumberFormat="1" applyFont="1" applyFill="1" applyBorder="1" applyAlignment="1">
      <alignment horizontal="right"/>
    </xf>
    <xf numFmtId="38" fontId="84" fillId="20" borderId="19" xfId="0" applyNumberFormat="1" applyFont="1" applyFill="1" applyBorder="1" applyAlignment="1">
      <alignment horizontal="right"/>
    </xf>
    <xf numFmtId="38" fontId="83" fillId="20" borderId="21" xfId="0" applyNumberFormat="1" applyFont="1" applyFill="1" applyBorder="1" applyAlignment="1" applyProtection="1">
      <alignment horizontal="right"/>
    </xf>
    <xf numFmtId="38" fontId="83" fillId="20" borderId="14" xfId="0" applyNumberFormat="1" applyFont="1" applyFill="1" applyBorder="1" applyAlignment="1" applyProtection="1">
      <alignment horizontal="right"/>
    </xf>
    <xf numFmtId="38" fontId="83" fillId="20" borderId="14" xfId="1" applyNumberFormat="1" applyFont="1" applyFill="1" applyBorder="1" applyAlignment="1" applyProtection="1">
      <alignment horizontal="right"/>
    </xf>
    <xf numFmtId="38" fontId="83" fillId="20" borderId="19" xfId="0" applyNumberFormat="1" applyFont="1" applyFill="1" applyBorder="1" applyAlignment="1" applyProtection="1">
      <alignment horizontal="right"/>
    </xf>
    <xf numFmtId="38" fontId="84" fillId="20" borderId="9" xfId="0" applyNumberFormat="1" applyFont="1" applyFill="1" applyBorder="1" applyAlignment="1" applyProtection="1">
      <alignment horizontal="right"/>
    </xf>
    <xf numFmtId="38" fontId="84" fillId="20" borderId="8" xfId="0" applyNumberFormat="1" applyFont="1" applyFill="1" applyBorder="1" applyAlignment="1" applyProtection="1">
      <alignment horizontal="right"/>
    </xf>
    <xf numFmtId="38" fontId="84" fillId="20" borderId="14" xfId="0" applyNumberFormat="1" applyFont="1" applyFill="1" applyBorder="1" applyAlignment="1" applyProtection="1">
      <alignment horizontal="right"/>
    </xf>
    <xf numFmtId="38" fontId="84" fillId="20" borderId="19" xfId="0" applyNumberFormat="1" applyFont="1" applyFill="1" applyBorder="1" applyAlignment="1" applyProtection="1">
      <alignment horizontal="right"/>
    </xf>
    <xf numFmtId="0" fontId="90" fillId="20" borderId="28" xfId="0" applyFont="1" applyFill="1" applyBorder="1" applyAlignment="1">
      <alignment horizontal="center" vertical="center"/>
    </xf>
    <xf numFmtId="38" fontId="84" fillId="20" borderId="21" xfId="0" applyNumberFormat="1" applyFont="1" applyFill="1" applyBorder="1" applyAlignment="1" applyProtection="1">
      <alignment horizontal="right"/>
    </xf>
    <xf numFmtId="38" fontId="84" fillId="20" borderId="10" xfId="0" applyNumberFormat="1" applyFont="1" applyFill="1" applyBorder="1" applyAlignment="1" applyProtection="1">
      <alignment horizontal="right"/>
    </xf>
    <xf numFmtId="38" fontId="84" fillId="20" borderId="27" xfId="0" applyNumberFormat="1" applyFont="1" applyFill="1" applyBorder="1" applyAlignment="1" applyProtection="1">
      <alignment horizontal="right"/>
    </xf>
    <xf numFmtId="38" fontId="84" fillId="20" borderId="74" xfId="0" applyNumberFormat="1" applyFont="1" applyFill="1" applyBorder="1" applyAlignment="1" applyProtection="1">
      <alignment horizontal="right"/>
    </xf>
    <xf numFmtId="38" fontId="84" fillId="20" borderId="28" xfId="0" applyNumberFormat="1" applyFont="1" applyFill="1" applyBorder="1" applyAlignment="1" applyProtection="1">
      <alignment horizontal="right"/>
    </xf>
    <xf numFmtId="3" fontId="83" fillId="20" borderId="21" xfId="0" applyNumberFormat="1" applyFont="1" applyFill="1" applyBorder="1" applyAlignment="1" applyProtection="1">
      <alignment horizontal="right" vertical="center"/>
    </xf>
    <xf numFmtId="3" fontId="83" fillId="20" borderId="14" xfId="0" applyNumberFormat="1" applyFont="1" applyFill="1" applyBorder="1" applyAlignment="1" applyProtection="1">
      <alignment horizontal="right" vertical="center"/>
    </xf>
    <xf numFmtId="3" fontId="83" fillId="20" borderId="19" xfId="0" applyNumberFormat="1" applyFont="1" applyFill="1" applyBorder="1" applyAlignment="1" applyProtection="1">
      <alignment horizontal="right" vertical="center"/>
    </xf>
    <xf numFmtId="0" fontId="89" fillId="11" borderId="19" xfId="0" applyFont="1" applyFill="1" applyBorder="1" applyAlignment="1" applyProtection="1">
      <alignment horizontal="left" vertical="center"/>
    </xf>
    <xf numFmtId="0" fontId="89" fillId="11" borderId="2" xfId="0" applyFont="1" applyFill="1" applyBorder="1" applyAlignment="1" applyProtection="1">
      <alignment horizontal="center" vertical="top"/>
    </xf>
    <xf numFmtId="0" fontId="89" fillId="11" borderId="2" xfId="0" applyFont="1" applyFill="1" applyBorder="1" applyAlignment="1" applyProtection="1">
      <alignment horizontal="center" vertical="center"/>
    </xf>
    <xf numFmtId="3" fontId="83" fillId="20" borderId="21" xfId="0" applyNumberFormat="1" applyFont="1" applyFill="1" applyBorder="1" applyAlignment="1" applyProtection="1">
      <alignment horizontal="center" vertical="center"/>
    </xf>
    <xf numFmtId="49" fontId="89" fillId="20" borderId="14" xfId="0" applyNumberFormat="1" applyFont="1" applyFill="1" applyBorder="1" applyAlignment="1" applyProtection="1">
      <alignment horizontal="center" vertical="center"/>
    </xf>
    <xf numFmtId="3" fontId="84" fillId="20" borderId="14" xfId="0" applyNumberFormat="1" applyFont="1" applyFill="1" applyBorder="1" applyAlignment="1" applyProtection="1">
      <alignment horizontal="center"/>
    </xf>
    <xf numFmtId="3" fontId="90" fillId="20" borderId="14" xfId="0" applyNumberFormat="1" applyFont="1" applyFill="1" applyBorder="1" applyAlignment="1" applyProtection="1">
      <alignment horizontal="center"/>
    </xf>
    <xf numFmtId="38" fontId="90" fillId="20" borderId="14" xfId="0" applyNumberFormat="1" applyFont="1" applyFill="1" applyBorder="1" applyAlignment="1" applyProtection="1">
      <alignment horizontal="center"/>
    </xf>
    <xf numFmtId="3" fontId="90" fillId="20" borderId="19" xfId="0" applyNumberFormat="1" applyFont="1" applyFill="1" applyBorder="1" applyAlignment="1" applyProtection="1">
      <alignment horizontal="center"/>
    </xf>
    <xf numFmtId="0" fontId="83" fillId="20" borderId="27" xfId="0" applyFont="1" applyFill="1" applyBorder="1" applyAlignment="1" applyProtection="1">
      <alignment horizontal="center" vertical="center" wrapText="1"/>
    </xf>
    <xf numFmtId="0" fontId="84" fillId="20" borderId="74" xfId="0" applyFont="1" applyFill="1" applyBorder="1" applyAlignment="1">
      <alignment horizontal="center" vertical="center" wrapText="1"/>
    </xf>
    <xf numFmtId="164" fontId="83" fillId="20" borderId="27" xfId="0" applyNumberFormat="1" applyFont="1" applyFill="1" applyBorder="1" applyAlignment="1" applyProtection="1">
      <alignment horizontal="center" vertical="center" wrapText="1"/>
    </xf>
    <xf numFmtId="0" fontId="90" fillId="20" borderId="28" xfId="0" applyFont="1" applyFill="1" applyBorder="1" applyAlignment="1">
      <alignment horizontal="center" vertical="center" wrapText="1"/>
    </xf>
    <xf numFmtId="164" fontId="83" fillId="20" borderId="27" xfId="0" applyNumberFormat="1" applyFont="1" applyFill="1" applyBorder="1" applyAlignment="1" applyProtection="1">
      <alignment horizontal="center" vertical="center"/>
    </xf>
    <xf numFmtId="3" fontId="89" fillId="11" borderId="8" xfId="0" applyNumberFormat="1" applyFont="1" applyFill="1" applyBorder="1" applyAlignment="1" applyProtection="1">
      <alignment horizontal="left" vertical="center"/>
    </xf>
    <xf numFmtId="0" fontId="89" fillId="11" borderId="2" xfId="0" applyFont="1" applyFill="1" applyBorder="1" applyAlignment="1">
      <alignment horizontal="center" vertical="center"/>
    </xf>
    <xf numFmtId="164" fontId="89" fillId="11" borderId="8" xfId="0" applyNumberFormat="1" applyFont="1" applyFill="1" applyBorder="1" applyAlignment="1" applyProtection="1">
      <alignment horizontal="left" vertical="center"/>
    </xf>
    <xf numFmtId="0" fontId="89" fillId="11" borderId="26" xfId="0" applyFont="1" applyFill="1" applyBorder="1" applyAlignment="1" applyProtection="1">
      <alignment horizontal="center" vertical="center"/>
    </xf>
    <xf numFmtId="0" fontId="89" fillId="11" borderId="18" xfId="0" applyFont="1" applyFill="1" applyBorder="1" applyAlignment="1" applyProtection="1">
      <alignment horizontal="center" vertical="center"/>
    </xf>
    <xf numFmtId="164" fontId="89" fillId="11" borderId="14" xfId="0" applyNumberFormat="1" applyFont="1" applyFill="1" applyBorder="1" applyAlignment="1" applyProtection="1">
      <alignment horizontal="left" vertical="center"/>
    </xf>
    <xf numFmtId="0" fontId="89" fillId="11" borderId="19" xfId="0" applyFont="1" applyFill="1" applyBorder="1" applyAlignment="1" applyProtection="1">
      <alignment horizontal="center" vertical="center"/>
    </xf>
    <xf numFmtId="0" fontId="89" fillId="11" borderId="28" xfId="0" applyFont="1" applyFill="1" applyBorder="1" applyAlignment="1" applyProtection="1">
      <alignment horizontal="center" vertical="center"/>
    </xf>
    <xf numFmtId="164" fontId="89" fillId="16" borderId="14" xfId="0" applyNumberFormat="1" applyFont="1" applyFill="1" applyBorder="1" applyAlignment="1" applyProtection="1">
      <alignment horizontal="left" vertical="center" indent="1"/>
    </xf>
    <xf numFmtId="0" fontId="88" fillId="16" borderId="19" xfId="0" applyFont="1" applyFill="1" applyBorder="1" applyAlignment="1" applyProtection="1">
      <alignment horizontal="center" vertical="center"/>
    </xf>
    <xf numFmtId="164" fontId="89" fillId="16" borderId="8" xfId="0" applyNumberFormat="1" applyFont="1" applyFill="1" applyBorder="1" applyAlignment="1" applyProtection="1">
      <alignment horizontal="left" vertical="center" indent="1"/>
    </xf>
    <xf numFmtId="1" fontId="88" fillId="16" borderId="10" xfId="0" applyNumberFormat="1" applyFont="1" applyFill="1" applyBorder="1" applyAlignment="1" applyProtection="1">
      <alignment horizontal="center" vertical="center"/>
    </xf>
    <xf numFmtId="1" fontId="88" fillId="16" borderId="18" xfId="0" applyNumberFormat="1" applyFont="1" applyFill="1" applyBorder="1" applyAlignment="1" applyProtection="1">
      <alignment horizontal="center" vertical="center"/>
    </xf>
    <xf numFmtId="0" fontId="89" fillId="16" borderId="14" xfId="0" applyFont="1" applyFill="1" applyBorder="1" applyAlignment="1">
      <alignment horizontal="left" vertical="center" indent="1"/>
    </xf>
    <xf numFmtId="0" fontId="88" fillId="16" borderId="19" xfId="0" applyFont="1" applyFill="1" applyBorder="1" applyAlignment="1">
      <alignment horizontal="left" vertical="center"/>
    </xf>
    <xf numFmtId="0" fontId="88" fillId="16" borderId="10" xfId="0" applyFont="1" applyFill="1" applyBorder="1" applyAlignment="1" applyProtection="1">
      <alignment horizontal="center" vertical="center"/>
    </xf>
    <xf numFmtId="3" fontId="89" fillId="11" borderId="9" xfId="0" applyNumberFormat="1" applyFont="1" applyFill="1" applyBorder="1" applyAlignment="1">
      <alignment horizontal="left" vertical="center" wrapText="1"/>
    </xf>
    <xf numFmtId="49" fontId="89" fillId="11" borderId="18" xfId="0" applyNumberFormat="1" applyFont="1" applyFill="1" applyBorder="1" applyAlignment="1">
      <alignment horizontal="center" vertical="center"/>
    </xf>
    <xf numFmtId="0" fontId="89" fillId="11" borderId="6" xfId="0" applyFont="1" applyFill="1" applyBorder="1" applyAlignment="1">
      <alignment horizontal="left" vertical="center" wrapText="1"/>
    </xf>
    <xf numFmtId="49" fontId="89" fillId="11" borderId="26" xfId="0" applyNumberFormat="1" applyFont="1" applyFill="1" applyBorder="1" applyAlignment="1">
      <alignment horizontal="center" vertical="center"/>
    </xf>
    <xf numFmtId="3" fontId="89" fillId="11" borderId="24" xfId="0" applyNumberFormat="1" applyFont="1" applyFill="1" applyBorder="1" applyAlignment="1">
      <alignment horizontal="left" vertical="center" wrapText="1"/>
    </xf>
    <xf numFmtId="49" fontId="89" fillId="11" borderId="24" xfId="0" applyNumberFormat="1" applyFont="1" applyFill="1" applyBorder="1" applyAlignment="1">
      <alignment horizontal="center" vertical="center"/>
    </xf>
    <xf numFmtId="164" fontId="89" fillId="11" borderId="9" xfId="0" applyNumberFormat="1" applyFont="1" applyFill="1" applyBorder="1" applyAlignment="1">
      <alignment horizontal="left" vertical="center" wrapText="1"/>
    </xf>
    <xf numFmtId="49" fontId="89" fillId="11" borderId="18" xfId="0" applyNumberFormat="1" applyFont="1" applyFill="1" applyBorder="1" applyAlignment="1">
      <alignment horizontal="center" vertical="center"/>
    </xf>
    <xf numFmtId="3" fontId="89" fillId="11" borderId="21" xfId="0" applyNumberFormat="1" applyFont="1" applyFill="1" applyBorder="1" applyAlignment="1">
      <alignment horizontal="left" vertical="center" wrapText="1"/>
    </xf>
    <xf numFmtId="49" fontId="89" fillId="11" borderId="2" xfId="0" applyNumberFormat="1" applyFont="1" applyFill="1" applyBorder="1" applyAlignment="1">
      <alignment horizontal="center" vertical="center"/>
    </xf>
    <xf numFmtId="164" fontId="89" fillId="11" borderId="6" xfId="0" applyNumberFormat="1" applyFont="1" applyFill="1" applyBorder="1" applyAlignment="1">
      <alignment horizontal="left" vertical="center" wrapText="1"/>
    </xf>
    <xf numFmtId="0" fontId="89" fillId="11" borderId="31" xfId="0" applyFont="1" applyFill="1" applyBorder="1" applyAlignment="1">
      <alignment horizontal="left" vertical="center" wrapText="1"/>
    </xf>
    <xf numFmtId="49" fontId="89" fillId="11" borderId="23" xfId="0" applyNumberFormat="1" applyFont="1" applyFill="1" applyBorder="1" applyAlignment="1">
      <alignment horizontal="center" vertical="center"/>
    </xf>
    <xf numFmtId="3" fontId="89" fillId="11" borderId="30" xfId="0" applyNumberFormat="1" applyFont="1" applyFill="1" applyBorder="1" applyAlignment="1">
      <alignment horizontal="left" vertical="center" wrapText="1"/>
    </xf>
    <xf numFmtId="0" fontId="89" fillId="11" borderId="21" xfId="0" applyFont="1" applyFill="1" applyBorder="1" applyAlignment="1">
      <alignment horizontal="left" vertical="center" wrapText="1"/>
    </xf>
    <xf numFmtId="49" fontId="89" fillId="11" borderId="19" xfId="0" applyNumberFormat="1" applyFont="1" applyFill="1" applyBorder="1" applyAlignment="1">
      <alignment horizontal="center" vertical="center"/>
    </xf>
    <xf numFmtId="0" fontId="89" fillId="11" borderId="30" xfId="0" applyFont="1" applyFill="1" applyBorder="1" applyAlignment="1">
      <alignment horizontal="left" vertical="center" wrapText="1"/>
    </xf>
    <xf numFmtId="164" fontId="89" fillId="11" borderId="21" xfId="0" applyNumberFormat="1" applyFont="1" applyFill="1" applyBorder="1" applyAlignment="1">
      <alignment horizontal="left" vertical="center" wrapText="1"/>
    </xf>
    <xf numFmtId="0" fontId="89" fillId="11" borderId="18" xfId="0" applyFont="1" applyFill="1" applyBorder="1" applyAlignment="1">
      <alignment horizontal="left" vertical="center" wrapText="1"/>
    </xf>
    <xf numFmtId="3" fontId="89" fillId="11" borderId="18" xfId="0" applyNumberFormat="1" applyFont="1" applyFill="1" applyBorder="1" applyAlignment="1">
      <alignment horizontal="left" vertical="center" wrapText="1"/>
    </xf>
    <xf numFmtId="38" fontId="84" fillId="21" borderId="9" xfId="0" applyNumberFormat="1" applyFont="1" applyFill="1" applyBorder="1" applyAlignment="1">
      <alignment horizontal="right"/>
    </xf>
    <xf numFmtId="38" fontId="84" fillId="21" borderId="8" xfId="0" applyNumberFormat="1" applyFont="1" applyFill="1" applyBorder="1" applyAlignment="1">
      <alignment horizontal="right"/>
    </xf>
    <xf numFmtId="38" fontId="84" fillId="21" borderId="10" xfId="0" applyNumberFormat="1" applyFont="1" applyFill="1" applyBorder="1" applyAlignment="1">
      <alignment horizontal="right"/>
    </xf>
    <xf numFmtId="0" fontId="89" fillId="11" borderId="45" xfId="0" applyFont="1" applyFill="1" applyBorder="1" applyAlignment="1" applyProtection="1">
      <alignment horizontal="left" vertical="center"/>
    </xf>
    <xf numFmtId="0" fontId="89" fillId="11" borderId="11" xfId="0" applyFont="1" applyFill="1" applyBorder="1" applyAlignment="1" applyProtection="1">
      <alignment horizontal="center" vertical="center"/>
    </xf>
    <xf numFmtId="0" fontId="89" fillId="11" borderId="38" xfId="0" applyFont="1" applyFill="1" applyBorder="1" applyAlignment="1" applyProtection="1">
      <alignment horizontal="left" vertical="center"/>
    </xf>
    <xf numFmtId="0" fontId="89" fillId="11" borderId="38" xfId="0" applyFont="1" applyFill="1" applyBorder="1" applyAlignment="1" applyProtection="1">
      <alignment horizontal="left" vertical="center" wrapText="1"/>
    </xf>
    <xf numFmtId="0" fontId="89" fillId="11" borderId="38" xfId="0" applyFont="1" applyFill="1" applyBorder="1" applyAlignment="1" applyProtection="1">
      <alignment horizontal="left" vertical="center" indent="1"/>
    </xf>
    <xf numFmtId="0" fontId="99" fillId="20" borderId="21" xfId="0" applyFont="1" applyFill="1" applyBorder="1" applyAlignment="1">
      <alignment horizontal="left" vertical="center"/>
    </xf>
    <xf numFmtId="0" fontId="99" fillId="20" borderId="14" xfId="0" applyFont="1" applyFill="1" applyBorder="1" applyAlignment="1">
      <alignment horizontal="left" vertical="center"/>
    </xf>
    <xf numFmtId="0" fontId="99" fillId="20" borderId="19" xfId="0" applyFont="1" applyFill="1" applyBorder="1" applyAlignment="1">
      <alignment horizontal="left" vertical="center"/>
    </xf>
    <xf numFmtId="0" fontId="83" fillId="16" borderId="3" xfId="0" applyFont="1" applyFill="1" applyBorder="1" applyAlignment="1" applyProtection="1">
      <alignment vertical="center"/>
    </xf>
    <xf numFmtId="0" fontId="89" fillId="0" borderId="136" xfId="0" applyFont="1" applyBorder="1" applyAlignment="1">
      <alignment horizontal="centerContinuous" vertical="center"/>
    </xf>
    <xf numFmtId="0" fontId="84" fillId="0" borderId="137" xfId="0" applyFont="1" applyBorder="1" applyAlignment="1">
      <alignment horizontal="centerContinuous" vertical="center"/>
    </xf>
    <xf numFmtId="0" fontId="90" fillId="0" borderId="137" xfId="0" applyFont="1" applyBorder="1" applyAlignment="1">
      <alignment horizontal="centerContinuous" vertical="center"/>
    </xf>
    <xf numFmtId="0" fontId="89" fillId="0" borderId="138" xfId="0" applyFont="1" applyBorder="1" applyAlignment="1">
      <alignment horizontal="center"/>
    </xf>
    <xf numFmtId="0" fontId="90" fillId="20" borderId="4" xfId="4" applyFont="1" applyFill="1" applyBorder="1" applyAlignment="1">
      <alignment horizontal="left" vertical="center"/>
    </xf>
    <xf numFmtId="0" fontId="90" fillId="20" borderId="5" xfId="4" applyFont="1" applyFill="1" applyBorder="1" applyAlignment="1">
      <alignment horizontal="left" vertical="center"/>
    </xf>
    <xf numFmtId="0" fontId="90" fillId="20" borderId="9" xfId="4" applyNumberFormat="1" applyFont="1" applyFill="1" applyBorder="1" applyAlignment="1">
      <alignment vertical="center"/>
    </xf>
    <xf numFmtId="0" fontId="90" fillId="20" borderId="8" xfId="4" applyNumberFormat="1" applyFont="1" applyFill="1" applyBorder="1" applyAlignment="1">
      <alignment vertical="center"/>
    </xf>
    <xf numFmtId="0" fontId="90" fillId="20" borderId="10" xfId="4" applyNumberFormat="1" applyFont="1" applyFill="1" applyBorder="1" applyAlignment="1">
      <alignment vertical="center"/>
    </xf>
    <xf numFmtId="0" fontId="81" fillId="0" borderId="0" xfId="9" quotePrefix="1" applyNumberFormat="1" applyFont="1"/>
    <xf numFmtId="0" fontId="136" fillId="17" borderId="133" xfId="9" applyFont="1" applyFill="1" applyBorder="1" applyAlignment="1" applyProtection="1">
      <alignment horizontal="left" vertical="top" wrapText="1"/>
    </xf>
    <xf numFmtId="49" fontId="136" fillId="17" borderId="133" xfId="9" applyNumberFormat="1" applyFont="1" applyFill="1" applyBorder="1" applyAlignment="1" applyProtection="1">
      <alignment horizontal="center" vertical="top"/>
    </xf>
    <xf numFmtId="0" fontId="136" fillId="17" borderId="133" xfId="9" applyFont="1" applyFill="1" applyBorder="1" applyAlignment="1" applyProtection="1">
      <alignment vertical="top"/>
    </xf>
    <xf numFmtId="38" fontId="136" fillId="17" borderId="133" xfId="9" applyNumberFormat="1" applyFont="1" applyFill="1" applyBorder="1" applyAlignment="1" applyProtection="1">
      <alignment horizontal="right" vertical="top"/>
    </xf>
    <xf numFmtId="38" fontId="136" fillId="17" borderId="133" xfId="9" applyNumberFormat="1" applyFont="1" applyFill="1" applyBorder="1" applyAlignment="1" applyProtection="1">
      <alignment vertical="top"/>
    </xf>
    <xf numFmtId="0" fontId="81" fillId="0" borderId="133" xfId="9" applyBorder="1" applyAlignment="1" applyProtection="1">
      <alignment horizontal="left" vertical="top" wrapText="1"/>
      <protection locked="0"/>
    </xf>
    <xf numFmtId="0" fontId="81" fillId="0" borderId="133" xfId="9" applyBorder="1" applyAlignment="1" applyProtection="1">
      <alignment vertical="top"/>
      <protection locked="0"/>
    </xf>
    <xf numFmtId="0" fontId="81" fillId="0" borderId="133" xfId="9" applyFont="1" applyBorder="1" applyAlignment="1" applyProtection="1">
      <alignment horizontal="left" vertical="top" wrapText="1"/>
      <protection locked="0"/>
    </xf>
    <xf numFmtId="0" fontId="81" fillId="0" borderId="133" xfId="9" applyFont="1" applyBorder="1" applyAlignment="1" applyProtection="1">
      <alignment vertical="top"/>
      <protection locked="0"/>
    </xf>
    <xf numFmtId="0" fontId="81" fillId="0" borderId="0" xfId="9" applyAlignment="1">
      <alignment horizontal="center" vertical="center" wrapText="1"/>
    </xf>
    <xf numFmtId="0" fontId="81" fillId="0" borderId="0" xfId="9" applyFont="1" applyAlignment="1">
      <alignment horizontal="left" vertical="center" wrapText="1"/>
    </xf>
    <xf numFmtId="0" fontId="81" fillId="0" borderId="0" xfId="9" applyFont="1" applyAlignment="1">
      <alignment vertical="center"/>
    </xf>
    <xf numFmtId="0" fontId="81" fillId="0" borderId="0" xfId="9" applyAlignment="1">
      <alignment vertical="center"/>
    </xf>
    <xf numFmtId="0" fontId="136" fillId="0" borderId="75" xfId="9" applyFont="1" applyBorder="1" applyAlignment="1">
      <alignment horizontal="left" vertical="top"/>
    </xf>
    <xf numFmtId="0" fontId="136" fillId="0" borderId="15" xfId="9" applyFont="1" applyBorder="1" applyAlignment="1">
      <alignment horizontal="left" vertical="top"/>
    </xf>
    <xf numFmtId="0" fontId="136" fillId="0" borderId="76" xfId="9" applyFont="1" applyBorder="1" applyAlignment="1">
      <alignment horizontal="left" vertical="top"/>
    </xf>
    <xf numFmtId="0" fontId="24" fillId="0" borderId="0" xfId="2" applyNumberFormat="1" applyAlignment="1" applyProtection="1">
      <alignment vertical="center"/>
    </xf>
    <xf numFmtId="0" fontId="89" fillId="0" borderId="46" xfId="4" applyFont="1" applyFill="1" applyBorder="1" applyAlignment="1" applyProtection="1"/>
    <xf numFmtId="49" fontId="81" fillId="0" borderId="133" xfId="9" applyNumberFormat="1" applyBorder="1" applyAlignment="1" applyProtection="1">
      <alignment horizontal="center" vertical="center"/>
      <protection locked="0"/>
    </xf>
    <xf numFmtId="49" fontId="81" fillId="0" borderId="133" xfId="9" applyNumberFormat="1" applyFont="1" applyBorder="1" applyAlignment="1" applyProtection="1">
      <alignment horizontal="center" vertical="center"/>
      <protection locked="0"/>
    </xf>
    <xf numFmtId="3" fontId="89" fillId="22" borderId="31" xfId="0" applyNumberFormat="1" applyFont="1" applyFill="1" applyBorder="1" applyAlignment="1">
      <alignment horizontal="left" vertical="center" wrapText="1" indent="1"/>
    </xf>
    <xf numFmtId="49" fontId="89" fillId="22" borderId="23" xfId="0" applyNumberFormat="1" applyFont="1" applyFill="1" applyBorder="1" applyAlignment="1">
      <alignment horizontal="center" vertical="center"/>
    </xf>
    <xf numFmtId="38" fontId="84" fillId="22" borderId="23" xfId="0" applyNumberFormat="1" applyFont="1" applyFill="1" applyBorder="1" applyAlignment="1">
      <alignment horizontal="right"/>
    </xf>
    <xf numFmtId="38" fontId="84" fillId="22" borderId="2" xfId="0" applyNumberFormat="1" applyFont="1" applyFill="1" applyBorder="1" applyAlignment="1">
      <alignment horizontal="right"/>
    </xf>
    <xf numFmtId="38" fontId="84" fillId="22" borderId="18" xfId="0" applyNumberFormat="1" applyFont="1" applyFill="1" applyBorder="1" applyAlignment="1">
      <alignment horizontal="right"/>
    </xf>
    <xf numFmtId="49" fontId="89" fillId="22" borderId="31" xfId="0" applyNumberFormat="1" applyFont="1" applyFill="1" applyBorder="1" applyAlignment="1">
      <alignment horizontal="center" vertical="center"/>
    </xf>
    <xf numFmtId="38" fontId="84" fillId="22" borderId="77" xfId="0" applyNumberFormat="1" applyFont="1" applyFill="1" applyBorder="1" applyAlignment="1">
      <alignment horizontal="right"/>
    </xf>
    <xf numFmtId="49" fontId="89" fillId="22" borderId="77" xfId="0" applyNumberFormat="1" applyFont="1" applyFill="1" applyBorder="1" applyAlignment="1">
      <alignment horizontal="center" vertical="center"/>
    </xf>
    <xf numFmtId="0" fontId="89" fillId="22" borderId="25" xfId="0" applyNumberFormat="1" applyFont="1" applyFill="1" applyBorder="1" applyAlignment="1">
      <alignment horizontal="center" vertical="center"/>
    </xf>
    <xf numFmtId="38" fontId="84" fillId="22" borderId="25" xfId="0" applyNumberFormat="1" applyFont="1" applyFill="1" applyBorder="1" applyAlignment="1">
      <alignment horizontal="right"/>
    </xf>
    <xf numFmtId="0" fontId="89" fillId="22" borderId="23" xfId="0" applyFont="1" applyFill="1" applyBorder="1" applyAlignment="1">
      <alignment horizontal="center" vertical="center"/>
    </xf>
    <xf numFmtId="38" fontId="84" fillId="22" borderId="24" xfId="0" applyNumberFormat="1" applyFont="1" applyFill="1" applyBorder="1" applyAlignment="1">
      <alignment horizontal="right"/>
    </xf>
    <xf numFmtId="3" fontId="89" fillId="22" borderId="23" xfId="0" applyNumberFormat="1" applyFont="1" applyFill="1" applyBorder="1" applyAlignment="1">
      <alignment horizontal="left" vertical="center" indent="1"/>
    </xf>
    <xf numFmtId="0" fontId="89" fillId="22" borderId="23" xfId="0" applyFont="1" applyFill="1" applyBorder="1" applyAlignment="1">
      <alignment horizontal="center" vertical="top"/>
    </xf>
    <xf numFmtId="0" fontId="90" fillId="22" borderId="77" xfId="0" applyFont="1" applyFill="1" applyBorder="1" applyAlignment="1">
      <alignment horizontal="left" vertical="center" indent="1"/>
    </xf>
    <xf numFmtId="38" fontId="84" fillId="22" borderId="20" xfId="0" applyNumberFormat="1" applyFont="1" applyFill="1" applyBorder="1" applyAlignment="1">
      <alignment horizontal="right"/>
    </xf>
    <xf numFmtId="38" fontId="84" fillId="22" borderId="22" xfId="0" applyNumberFormat="1" applyFont="1" applyFill="1" applyBorder="1" applyAlignment="1">
      <alignment horizontal="right"/>
    </xf>
    <xf numFmtId="38" fontId="84" fillId="22" borderId="26" xfId="0" applyNumberFormat="1" applyFont="1" applyFill="1" applyBorder="1" applyAlignment="1">
      <alignment horizontal="right"/>
    </xf>
    <xf numFmtId="3" fontId="89" fillId="22" borderId="32" xfId="0" applyNumberFormat="1" applyFont="1" applyFill="1" applyBorder="1" applyAlignment="1">
      <alignment horizontal="left" vertical="center" wrapText="1" indent="1"/>
    </xf>
    <xf numFmtId="49" fontId="89" fillId="22" borderId="25" xfId="0" applyNumberFormat="1" applyFont="1" applyFill="1" applyBorder="1" applyAlignment="1">
      <alignment horizontal="center" vertical="center"/>
    </xf>
    <xf numFmtId="38" fontId="84" fillId="22" borderId="23" xfId="0" applyNumberFormat="1" applyFont="1" applyFill="1" applyBorder="1" applyAlignment="1" applyProtection="1">
      <alignment horizontal="right"/>
    </xf>
    <xf numFmtId="3" fontId="89" fillId="22" borderId="32" xfId="0" applyNumberFormat="1" applyFont="1" applyFill="1" applyBorder="1" applyAlignment="1">
      <alignment horizontal="left" vertical="top" wrapText="1" indent="1"/>
    </xf>
    <xf numFmtId="49" fontId="88" fillId="22" borderId="78" xfId="0" applyNumberFormat="1" applyFont="1" applyFill="1" applyBorder="1" applyAlignment="1">
      <alignment horizontal="center" vertical="top"/>
    </xf>
    <xf numFmtId="3" fontId="89" fillId="22" borderId="23" xfId="0" applyNumberFormat="1" applyFont="1" applyFill="1" applyBorder="1" applyAlignment="1">
      <alignment horizontal="left" vertical="center" wrapText="1" indent="1"/>
    </xf>
    <xf numFmtId="3" fontId="89" fillId="22" borderId="31" xfId="0" applyNumberFormat="1" applyFont="1" applyFill="1" applyBorder="1" applyAlignment="1">
      <alignment horizontal="left" vertical="top" wrapText="1" indent="1"/>
    </xf>
    <xf numFmtId="0" fontId="88" fillId="22" borderId="77" xfId="0" applyFont="1" applyFill="1" applyBorder="1" applyAlignment="1">
      <alignment vertical="top"/>
    </xf>
    <xf numFmtId="3" fontId="89" fillId="22" borderId="31" xfId="0" applyNumberFormat="1" applyFont="1" applyFill="1" applyBorder="1" applyAlignment="1">
      <alignment horizontal="left" vertical="center" indent="1"/>
    </xf>
    <xf numFmtId="0" fontId="89" fillId="22" borderId="77" xfId="0" applyFont="1" applyFill="1" applyBorder="1" applyAlignment="1">
      <alignment horizontal="center" vertical="center"/>
    </xf>
    <xf numFmtId="0" fontId="89" fillId="22" borderId="23" xfId="0" applyFont="1" applyFill="1" applyBorder="1" applyAlignment="1">
      <alignment horizontal="center" vertical="center" wrapText="1"/>
    </xf>
    <xf numFmtId="49" fontId="89" fillId="22" borderId="23" xfId="0" applyNumberFormat="1" applyFont="1" applyFill="1" applyBorder="1" applyAlignment="1">
      <alignment horizontal="center" vertical="top" wrapText="1"/>
    </xf>
    <xf numFmtId="3" fontId="89" fillId="22" borderId="31" xfId="0" applyNumberFormat="1" applyFont="1" applyFill="1" applyBorder="1" applyAlignment="1">
      <alignment horizontal="left" vertical="top" indent="1"/>
    </xf>
    <xf numFmtId="38" fontId="84" fillId="22" borderId="17" xfId="0" applyNumberFormat="1" applyFont="1" applyFill="1" applyBorder="1" applyAlignment="1">
      <alignment horizontal="right"/>
    </xf>
    <xf numFmtId="0" fontId="89" fillId="22" borderId="31" xfId="0" applyFont="1" applyFill="1" applyBorder="1" applyAlignment="1">
      <alignment horizontal="left" vertical="center" wrapText="1" indent="1"/>
    </xf>
    <xf numFmtId="49" fontId="88" fillId="22" borderId="78" xfId="0" applyNumberFormat="1" applyFont="1" applyFill="1" applyBorder="1" applyAlignment="1">
      <alignment horizontal="center" vertical="center"/>
    </xf>
    <xf numFmtId="38" fontId="84" fillId="22" borderId="24" xfId="0" applyNumberFormat="1" applyFont="1" applyFill="1" applyBorder="1" applyAlignment="1" applyProtection="1">
      <alignment horizontal="right"/>
    </xf>
    <xf numFmtId="38" fontId="84" fillId="22" borderId="25" xfId="0" applyNumberFormat="1" applyFont="1" applyFill="1" applyBorder="1" applyAlignment="1" applyProtection="1">
      <alignment horizontal="right"/>
    </xf>
    <xf numFmtId="0" fontId="88" fillId="22" borderId="77" xfId="0" applyFont="1" applyFill="1" applyBorder="1" applyAlignment="1">
      <alignment horizontal="left" vertical="top" wrapText="1" indent="1"/>
    </xf>
    <xf numFmtId="0" fontId="89" fillId="22" borderId="79" xfId="0" applyFont="1" applyFill="1" applyBorder="1" applyAlignment="1" applyProtection="1">
      <alignment horizontal="left" vertical="center" wrapText="1" indent="1"/>
    </xf>
    <xf numFmtId="0" fontId="88" fillId="22" borderId="77" xfId="0" applyFont="1" applyFill="1" applyBorder="1" applyAlignment="1" applyProtection="1">
      <alignment horizontal="left" vertical="center"/>
    </xf>
    <xf numFmtId="38" fontId="84" fillId="22" borderId="31" xfId="0" applyNumberFormat="1" applyFont="1" applyFill="1" applyBorder="1" applyAlignment="1" applyProtection="1">
      <alignment horizontal="right"/>
    </xf>
    <xf numFmtId="0" fontId="89" fillId="22" borderId="79" xfId="0" applyFont="1" applyFill="1" applyBorder="1" applyAlignment="1" applyProtection="1">
      <alignment horizontal="left" vertical="center" indent="1"/>
    </xf>
    <xf numFmtId="0" fontId="88" fillId="22" borderId="77" xfId="0" applyFont="1" applyFill="1" applyBorder="1" applyAlignment="1" applyProtection="1">
      <alignment horizontal="center" vertical="center"/>
    </xf>
    <xf numFmtId="37" fontId="84" fillId="22" borderId="31" xfId="0" applyNumberFormat="1" applyFont="1" applyFill="1" applyBorder="1" applyAlignment="1" applyProtection="1">
      <alignment horizontal="right"/>
    </xf>
    <xf numFmtId="37" fontId="84" fillId="22" borderId="23" xfId="0" applyNumberFormat="1" applyFont="1" applyFill="1" applyBorder="1" applyAlignment="1" applyProtection="1">
      <alignment horizontal="right"/>
    </xf>
    <xf numFmtId="0" fontId="88" fillId="22" borderId="77" xfId="0" applyFont="1" applyFill="1" applyBorder="1" applyAlignment="1" applyProtection="1">
      <alignment horizontal="left" vertical="center" indent="2"/>
    </xf>
    <xf numFmtId="0" fontId="89" fillId="22" borderId="66" xfId="0" applyFont="1" applyFill="1" applyBorder="1" applyAlignment="1" applyProtection="1">
      <alignment horizontal="left" vertical="top" wrapText="1" indent="1"/>
    </xf>
    <xf numFmtId="49" fontId="89" fillId="22" borderId="24" xfId="0" applyNumberFormat="1" applyFont="1" applyFill="1" applyBorder="1" applyAlignment="1">
      <alignment horizontal="center" vertical="center"/>
    </xf>
    <xf numFmtId="38" fontId="84" fillId="22" borderId="30" xfId="0" applyNumberFormat="1" applyFont="1" applyFill="1" applyBorder="1" applyAlignment="1" applyProtection="1">
      <alignment horizontal="right"/>
    </xf>
    <xf numFmtId="49" fontId="89" fillId="22" borderId="79" xfId="0" applyNumberFormat="1" applyFont="1" applyFill="1" applyBorder="1" applyAlignment="1" applyProtection="1">
      <alignment horizontal="left" vertical="top" indent="1"/>
    </xf>
    <xf numFmtId="49" fontId="89" fillId="22" borderId="23" xfId="0" applyNumberFormat="1" applyFont="1" applyFill="1" applyBorder="1" applyAlignment="1">
      <alignment horizontal="center" vertical="top"/>
    </xf>
    <xf numFmtId="38" fontId="84" fillId="22" borderId="3" xfId="0" applyNumberFormat="1" applyFont="1" applyFill="1" applyBorder="1" applyAlignment="1" applyProtection="1">
      <alignment horizontal="right"/>
    </xf>
    <xf numFmtId="49" fontId="88" fillId="22" borderId="77" xfId="0" applyNumberFormat="1" applyFont="1" applyFill="1" applyBorder="1" applyAlignment="1" applyProtection="1">
      <alignment horizontal="center" vertical="center"/>
    </xf>
    <xf numFmtId="1" fontId="88" fillId="22" borderId="77" xfId="0" applyNumberFormat="1" applyFont="1" applyFill="1" applyBorder="1" applyAlignment="1" applyProtection="1">
      <alignment horizontal="center" vertical="center"/>
    </xf>
    <xf numFmtId="38" fontId="84" fillId="22" borderId="17" xfId="0" applyNumberFormat="1" applyFont="1" applyFill="1" applyBorder="1" applyAlignment="1" applyProtection="1">
      <alignment horizontal="right"/>
    </xf>
    <xf numFmtId="38" fontId="84" fillId="22" borderId="32" xfId="0" applyNumberFormat="1" applyFont="1" applyFill="1" applyBorder="1" applyAlignment="1" applyProtection="1">
      <alignment horizontal="right"/>
    </xf>
    <xf numFmtId="0" fontId="89" fillId="22" borderId="79" xfId="0" applyFont="1" applyFill="1" applyBorder="1" applyAlignment="1" applyProtection="1">
      <alignment horizontal="left" indent="1"/>
    </xf>
    <xf numFmtId="0" fontId="88" fillId="22" borderId="77" xfId="0" applyFont="1" applyFill="1" applyBorder="1" applyAlignment="1" applyProtection="1">
      <alignment horizontal="center"/>
    </xf>
    <xf numFmtId="0" fontId="89" fillId="22" borderId="31" xfId="0" applyFont="1" applyFill="1" applyBorder="1" applyAlignment="1" applyProtection="1">
      <alignment horizontal="left" vertical="center" indent="1"/>
    </xf>
    <xf numFmtId="0" fontId="88" fillId="22" borderId="23" xfId="0" applyFont="1" applyFill="1" applyBorder="1" applyAlignment="1" applyProtection="1">
      <alignment horizontal="center" vertical="center"/>
    </xf>
    <xf numFmtId="0" fontId="89" fillId="22" borderId="77" xfId="0" applyFont="1" applyFill="1" applyBorder="1" applyAlignment="1">
      <alignment vertical="center"/>
    </xf>
    <xf numFmtId="49" fontId="89" fillId="22" borderId="24" xfId="0" applyNumberFormat="1" applyFont="1" applyFill="1" applyBorder="1" applyAlignment="1" applyProtection="1">
      <alignment horizontal="left" vertical="center" wrapText="1" indent="1"/>
    </xf>
    <xf numFmtId="49" fontId="89" fillId="22" borderId="80" xfId="0" applyNumberFormat="1" applyFont="1" applyFill="1" applyBorder="1" applyAlignment="1">
      <alignment horizontal="center" vertical="center"/>
    </xf>
    <xf numFmtId="0" fontId="89" fillId="22" borderId="66" xfId="0" applyFont="1" applyFill="1" applyBorder="1" applyAlignment="1" applyProtection="1">
      <alignment horizontal="left" wrapText="1" indent="1"/>
    </xf>
    <xf numFmtId="0" fontId="88" fillId="22" borderId="80" xfId="0" applyFont="1" applyFill="1" applyBorder="1" applyAlignment="1" applyProtection="1">
      <alignment horizontal="left" indent="2"/>
    </xf>
    <xf numFmtId="176" fontId="90" fillId="22" borderId="2" xfId="0" applyNumberFormat="1" applyFont="1" applyFill="1" applyBorder="1" applyAlignment="1" applyProtection="1">
      <alignment vertical="center"/>
    </xf>
    <xf numFmtId="38" fontId="90" fillId="22" borderId="2" xfId="0" applyNumberFormat="1" applyFont="1" applyFill="1" applyBorder="1" applyAlignment="1" applyProtection="1">
      <alignment horizontal="right" vertical="center"/>
    </xf>
    <xf numFmtId="38" fontId="90" fillId="22" borderId="2" xfId="0" applyNumberFormat="1" applyFont="1" applyFill="1" applyBorder="1" applyAlignment="1" applyProtection="1">
      <alignment vertical="center"/>
    </xf>
    <xf numFmtId="37" fontId="90" fillId="22" borderId="21" xfId="10" applyNumberFormat="1" applyFont="1" applyFill="1" applyBorder="1" applyAlignment="1" applyProtection="1">
      <alignment horizontal="right"/>
    </xf>
    <xf numFmtId="0" fontId="89" fillId="22" borderId="79" xfId="0" applyFont="1" applyFill="1" applyBorder="1" applyAlignment="1" applyProtection="1">
      <alignment horizontal="left" vertical="center" indent="2"/>
    </xf>
    <xf numFmtId="38" fontId="84" fillId="22" borderId="77" xfId="0" applyNumberFormat="1" applyFont="1" applyFill="1" applyBorder="1" applyAlignment="1" applyProtection="1">
      <alignment horizontal="right"/>
    </xf>
    <xf numFmtId="0" fontId="89" fillId="22" borderId="8" xfId="0" applyFont="1" applyFill="1" applyBorder="1" applyAlignment="1" applyProtection="1">
      <alignment horizontal="left" vertical="center" indent="2"/>
    </xf>
    <xf numFmtId="0" fontId="89" fillId="22" borderId="19" xfId="0" applyFont="1" applyFill="1" applyBorder="1" applyAlignment="1" applyProtection="1">
      <alignment horizontal="center" vertical="center"/>
    </xf>
    <xf numFmtId="38" fontId="84" fillId="22" borderId="20" xfId="0" applyNumberFormat="1" applyFont="1" applyFill="1" applyBorder="1" applyAlignment="1" applyProtection="1">
      <alignment horizontal="right"/>
    </xf>
    <xf numFmtId="0" fontId="89" fillId="22" borderId="77" xfId="0" applyFont="1" applyFill="1" applyBorder="1" applyAlignment="1" applyProtection="1">
      <alignment horizontal="center" vertical="center"/>
    </xf>
    <xf numFmtId="38" fontId="84" fillId="22" borderId="18" xfId="0" applyNumberFormat="1" applyFont="1" applyFill="1" applyBorder="1" applyAlignment="1" applyProtection="1">
      <alignment horizontal="right"/>
    </xf>
    <xf numFmtId="38" fontId="84" fillId="22" borderId="2" xfId="0" applyNumberFormat="1" applyFont="1" applyFill="1" applyBorder="1" applyAlignment="1" applyProtection="1">
      <alignment horizontal="right"/>
    </xf>
    <xf numFmtId="0" fontId="98" fillId="22" borderId="8" xfId="0" applyFont="1" applyFill="1" applyBorder="1" applyAlignment="1" applyProtection="1">
      <alignment horizontal="left" vertical="center" indent="1"/>
    </xf>
    <xf numFmtId="0" fontId="88" fillId="22" borderId="18" xfId="0" applyFont="1" applyFill="1" applyBorder="1" applyAlignment="1" applyProtection="1">
      <alignment horizontal="center"/>
    </xf>
    <xf numFmtId="38" fontId="84" fillId="22" borderId="22" xfId="0" applyNumberFormat="1" applyFont="1" applyFill="1" applyBorder="1" applyAlignment="1" applyProtection="1">
      <alignment horizontal="right"/>
    </xf>
    <xf numFmtId="38" fontId="84" fillId="22" borderId="7" xfId="0" applyNumberFormat="1" applyFont="1" applyFill="1" applyBorder="1" applyAlignment="1" applyProtection="1">
      <alignment horizontal="right"/>
    </xf>
    <xf numFmtId="38" fontId="84" fillId="22" borderId="0" xfId="0" applyNumberFormat="1" applyFont="1" applyFill="1" applyAlignment="1" applyProtection="1">
      <alignment horizontal="right"/>
    </xf>
    <xf numFmtId="38" fontId="84" fillId="22" borderId="18" xfId="0" applyNumberFormat="1" applyFont="1" applyFill="1" applyBorder="1" applyAlignment="1" applyProtection="1">
      <alignment horizontal="right" vertical="center"/>
      <protection locked="0"/>
    </xf>
    <xf numFmtId="38" fontId="84" fillId="22" borderId="2" xfId="0" applyNumberFormat="1" applyFont="1" applyFill="1" applyBorder="1" applyAlignment="1" applyProtection="1">
      <alignment horizontal="right" vertical="center"/>
      <protection locked="0"/>
    </xf>
    <xf numFmtId="38" fontId="84" fillId="22" borderId="23" xfId="0" applyNumberFormat="1" applyFont="1" applyFill="1" applyBorder="1" applyAlignment="1" applyProtection="1">
      <alignment horizontal="right" vertical="center"/>
      <protection locked="0"/>
    </xf>
    <xf numFmtId="38" fontId="84" fillId="22" borderId="18" xfId="0" applyNumberFormat="1" applyFont="1" applyFill="1" applyBorder="1" applyAlignment="1" applyProtection="1">
      <alignment horizontal="right" vertical="center"/>
    </xf>
    <xf numFmtId="38" fontId="84" fillId="22" borderId="2" xfId="0" applyNumberFormat="1" applyFont="1" applyFill="1" applyBorder="1" applyAlignment="1" applyProtection="1">
      <alignment horizontal="right" vertical="center"/>
    </xf>
    <xf numFmtId="0" fontId="89" fillId="22" borderId="23" xfId="0" applyFont="1" applyFill="1" applyBorder="1" applyAlignment="1">
      <alignment horizontal="left" vertical="center" wrapText="1" indent="1"/>
    </xf>
    <xf numFmtId="38" fontId="84" fillId="22" borderId="23" xfId="0" applyNumberFormat="1" applyFont="1" applyFill="1" applyBorder="1" applyAlignment="1" applyProtection="1">
      <alignment horizontal="right" vertical="center"/>
    </xf>
    <xf numFmtId="38" fontId="84" fillId="22" borderId="2" xfId="14" applyNumberFormat="1" applyFont="1" applyFill="1" applyBorder="1" applyAlignment="1" applyProtection="1">
      <alignment horizontal="right"/>
    </xf>
    <xf numFmtId="49" fontId="88" fillId="22" borderId="81" xfId="0" applyNumberFormat="1" applyFont="1" applyFill="1" applyBorder="1" applyAlignment="1" applyProtection="1">
      <alignment horizontal="center" vertical="center"/>
    </xf>
    <xf numFmtId="38" fontId="84" fillId="22" borderId="81" xfId="0" applyNumberFormat="1" applyFont="1" applyFill="1" applyBorder="1" applyAlignment="1" applyProtection="1">
      <alignment vertical="center"/>
    </xf>
    <xf numFmtId="49" fontId="88" fillId="22" borderId="35" xfId="0" applyNumberFormat="1" applyFont="1" applyFill="1" applyBorder="1" applyAlignment="1" applyProtection="1">
      <alignment horizontal="center" vertical="center"/>
    </xf>
    <xf numFmtId="38" fontId="84" fillId="22" borderId="81" xfId="0" applyNumberFormat="1" applyFont="1" applyFill="1" applyBorder="1" applyAlignment="1" applyProtection="1">
      <alignment horizontal="right" vertical="center"/>
    </xf>
    <xf numFmtId="49" fontId="88" fillId="22" borderId="35" xfId="0" applyNumberFormat="1" applyFont="1" applyFill="1" applyBorder="1" applyAlignment="1" applyProtection="1">
      <alignment horizontal="left" vertical="center" indent="2"/>
    </xf>
    <xf numFmtId="0" fontId="90" fillId="22" borderId="35" xfId="0" applyFont="1" applyFill="1" applyBorder="1" applyAlignment="1">
      <alignment horizontal="left" indent="2"/>
    </xf>
    <xf numFmtId="38" fontId="84" fillId="22" borderId="82" xfId="0" applyNumberFormat="1" applyFont="1" applyFill="1" applyBorder="1" applyAlignment="1" applyProtection="1"/>
    <xf numFmtId="38" fontId="84" fillId="22" borderId="81" xfId="0" applyNumberFormat="1" applyFont="1" applyFill="1" applyBorder="1" applyAlignment="1" applyProtection="1">
      <alignment horizontal="right"/>
    </xf>
    <xf numFmtId="0" fontId="89" fillId="22" borderId="83" xfId="0" applyFont="1" applyFill="1" applyBorder="1" applyAlignment="1" applyProtection="1">
      <alignment horizontal="left" vertical="center" indent="2"/>
    </xf>
    <xf numFmtId="0" fontId="89" fillId="22" borderId="81" xfId="0" applyFont="1" applyFill="1" applyBorder="1" applyAlignment="1" applyProtection="1">
      <alignment horizontal="center" vertical="center"/>
    </xf>
    <xf numFmtId="0" fontId="89" fillId="22" borderId="81" xfId="0" applyFont="1" applyFill="1" applyBorder="1" applyAlignment="1" applyProtection="1">
      <alignment horizontal="left" vertical="center" indent="1"/>
    </xf>
    <xf numFmtId="0" fontId="90" fillId="22" borderId="81" xfId="0" applyFont="1" applyFill="1" applyBorder="1" applyAlignment="1" applyProtection="1">
      <alignment vertical="center"/>
    </xf>
    <xf numFmtId="38" fontId="84" fillId="22" borderId="11" xfId="0" applyNumberFormat="1" applyFont="1" applyFill="1" applyBorder="1" applyAlignment="1" applyProtection="1">
      <alignment horizontal="right" vertical="center"/>
    </xf>
    <xf numFmtId="0" fontId="88" fillId="22" borderId="0" xfId="15" applyFont="1" applyFill="1" applyAlignment="1">
      <alignment vertical="center"/>
    </xf>
    <xf numFmtId="0" fontId="88" fillId="22" borderId="0" xfId="15" applyFont="1" applyFill="1" applyAlignment="1">
      <alignment horizontal="center" vertical="center"/>
    </xf>
    <xf numFmtId="0" fontId="88" fillId="22" borderId="0" xfId="15" applyFont="1" applyFill="1" applyAlignment="1">
      <alignment horizontal="right" vertical="center"/>
    </xf>
    <xf numFmtId="0" fontId="89" fillId="22" borderId="0" xfId="15" applyFont="1" applyFill="1" applyAlignment="1">
      <alignment horizontal="right" vertical="center" indent="3"/>
    </xf>
    <xf numFmtId="0" fontId="88" fillId="22" borderId="0" xfId="15" applyFont="1" applyFill="1" applyBorder="1" applyAlignment="1">
      <alignment horizontal="right" vertical="center"/>
    </xf>
    <xf numFmtId="3" fontId="89" fillId="22" borderId="84" xfId="15" applyNumberFormat="1" applyFont="1" applyFill="1" applyBorder="1" applyAlignment="1" applyProtection="1">
      <alignment vertical="center"/>
    </xf>
    <xf numFmtId="0" fontId="88" fillId="22" borderId="0" xfId="15" applyFont="1" applyFill="1" applyAlignment="1">
      <alignment horizontal="left" vertical="center"/>
    </xf>
    <xf numFmtId="0" fontId="89" fillId="22" borderId="0" xfId="15" applyFont="1" applyFill="1" applyAlignment="1">
      <alignment horizontal="right" vertical="center"/>
    </xf>
    <xf numFmtId="38" fontId="89" fillId="22" borderId="12" xfId="15" applyNumberFormat="1" applyFont="1" applyFill="1" applyBorder="1" applyAlignment="1">
      <alignment horizontal="right"/>
    </xf>
    <xf numFmtId="0" fontId="88" fillId="22" borderId="0" xfId="15" quotePrefix="1" applyFont="1" applyFill="1" applyAlignment="1">
      <alignment horizontal="left" vertical="center"/>
    </xf>
    <xf numFmtId="38" fontId="88" fillId="22" borderId="85" xfId="15" applyNumberFormat="1" applyFont="1" applyFill="1" applyBorder="1" applyAlignment="1" applyProtection="1">
      <alignment horizontal="right"/>
    </xf>
    <xf numFmtId="0" fontId="88" fillId="22" borderId="0" xfId="16" quotePrefix="1" applyFont="1" applyFill="1" applyAlignment="1">
      <alignment horizontal="left" vertical="center"/>
    </xf>
    <xf numFmtId="0" fontId="89" fillId="22" borderId="0" xfId="15" quotePrefix="1" applyFont="1" applyFill="1" applyAlignment="1">
      <alignment horizontal="left" vertical="center"/>
    </xf>
    <xf numFmtId="40" fontId="89" fillId="22" borderId="12" xfId="15" applyNumberFormat="1" applyFont="1" applyFill="1" applyBorder="1" applyAlignment="1" applyProtection="1">
      <alignment horizontal="right"/>
    </xf>
    <xf numFmtId="0" fontId="88" fillId="22" borderId="0" xfId="16" applyFont="1" applyFill="1" applyAlignment="1">
      <alignment horizontal="left" vertical="center"/>
    </xf>
    <xf numFmtId="0" fontId="88" fillId="22" borderId="0" xfId="16" applyFont="1" applyFill="1" applyAlignment="1">
      <alignment horizontal="right" vertical="center"/>
    </xf>
    <xf numFmtId="0" fontId="89" fillId="22" borderId="0" xfId="16" applyFont="1" applyFill="1" applyAlignment="1">
      <alignment horizontal="right" vertical="center"/>
    </xf>
    <xf numFmtId="0" fontId="88" fillId="22" borderId="0" xfId="16" applyFont="1" applyFill="1" applyBorder="1" applyAlignment="1">
      <alignment horizontal="right" vertical="center"/>
    </xf>
    <xf numFmtId="38" fontId="89" fillId="22" borderId="34" xfId="16" applyNumberFormat="1" applyFont="1" applyFill="1" applyBorder="1" applyAlignment="1" applyProtection="1">
      <alignment horizontal="right"/>
    </xf>
    <xf numFmtId="38" fontId="88" fillId="22" borderId="39" xfId="16" applyNumberFormat="1" applyFont="1" applyFill="1" applyBorder="1" applyAlignment="1" applyProtection="1">
      <alignment horizontal="right"/>
    </xf>
    <xf numFmtId="0" fontId="88" fillId="22" borderId="0" xfId="16" applyFont="1" applyFill="1" applyAlignment="1">
      <alignment vertical="center"/>
    </xf>
    <xf numFmtId="40" fontId="88" fillId="22" borderId="34" xfId="16" applyNumberFormat="1" applyFont="1" applyFill="1" applyBorder="1" applyAlignment="1" applyProtection="1">
      <alignment horizontal="right"/>
    </xf>
    <xf numFmtId="40" fontId="89" fillId="22" borderId="84" xfId="16" applyNumberFormat="1" applyFont="1" applyFill="1" applyBorder="1" applyAlignment="1" applyProtection="1">
      <alignment horizontal="right"/>
    </xf>
    <xf numFmtId="38" fontId="81" fillId="22" borderId="133" xfId="9" applyNumberFormat="1" applyFill="1" applyBorder="1" applyAlignment="1" applyProtection="1">
      <alignment horizontal="right" vertical="top"/>
    </xf>
    <xf numFmtId="38" fontId="81" fillId="22" borderId="133" xfId="9" applyNumberFormat="1" applyFill="1" applyBorder="1" applyAlignment="1" applyProtection="1">
      <alignment vertical="top"/>
    </xf>
    <xf numFmtId="38" fontId="81" fillId="22" borderId="72" xfId="9" applyNumberFormat="1" applyFill="1" applyBorder="1" applyAlignment="1" applyProtection="1">
      <alignment horizontal="right" vertical="top"/>
    </xf>
    <xf numFmtId="38" fontId="81" fillId="22" borderId="72" xfId="9" applyNumberFormat="1" applyFill="1" applyBorder="1" applyAlignment="1" applyProtection="1">
      <alignment vertical="top"/>
    </xf>
    <xf numFmtId="0" fontId="81" fillId="22" borderId="72" xfId="9" applyFill="1" applyBorder="1" applyAlignment="1" applyProtection="1">
      <alignment horizontal="left" vertical="top" wrapText="1"/>
    </xf>
    <xf numFmtId="49" fontId="81" fillId="22" borderId="72" xfId="9" applyNumberFormat="1" applyFill="1" applyBorder="1" applyAlignment="1" applyProtection="1">
      <alignment vertical="top"/>
    </xf>
    <xf numFmtId="0" fontId="81" fillId="22" borderId="72" xfId="9" applyFill="1" applyBorder="1" applyAlignment="1" applyProtection="1">
      <alignment vertical="top"/>
    </xf>
    <xf numFmtId="0" fontId="84" fillId="22" borderId="10" xfId="0" applyFont="1" applyFill="1" applyBorder="1"/>
    <xf numFmtId="37" fontId="84" fillId="22" borderId="10" xfId="0" applyNumberFormat="1" applyFont="1" applyFill="1" applyBorder="1"/>
    <xf numFmtId="37" fontId="84" fillId="22" borderId="8" xfId="0" applyNumberFormat="1" applyFont="1" applyFill="1" applyBorder="1"/>
    <xf numFmtId="0" fontId="84" fillId="22" borderId="19" xfId="0" applyFont="1" applyFill="1" applyBorder="1"/>
    <xf numFmtId="0" fontId="84" fillId="22" borderId="14" xfId="0" applyFont="1" applyFill="1" applyBorder="1"/>
    <xf numFmtId="37" fontId="84" fillId="22" borderId="19" xfId="0" applyNumberFormat="1" applyFont="1" applyFill="1" applyBorder="1"/>
    <xf numFmtId="37" fontId="84" fillId="22" borderId="14" xfId="0" applyNumberFormat="1" applyFont="1" applyFill="1" applyBorder="1"/>
    <xf numFmtId="38" fontId="84" fillId="22" borderId="19" xfId="0" applyNumberFormat="1" applyFont="1" applyFill="1" applyBorder="1"/>
    <xf numFmtId="0" fontId="88" fillId="22" borderId="0" xfId="0" applyFont="1" applyFill="1" applyBorder="1" applyAlignment="1">
      <alignment horizontal="right"/>
    </xf>
    <xf numFmtId="38" fontId="84" fillId="22" borderId="7" xfId="0" applyNumberFormat="1" applyFont="1" applyFill="1" applyBorder="1"/>
    <xf numFmtId="0" fontId="84" fillId="22" borderId="21" xfId="0" applyFont="1" applyFill="1" applyBorder="1" applyAlignment="1">
      <alignment horizontal="right"/>
    </xf>
    <xf numFmtId="10" fontId="83" fillId="22" borderId="19" xfId="0" applyNumberFormat="1" applyFont="1" applyFill="1" applyBorder="1" applyAlignment="1">
      <alignment horizontal="left" indent="2"/>
    </xf>
    <xf numFmtId="38" fontId="84" fillId="22" borderId="2" xfId="4" applyNumberFormat="1" applyFont="1" applyFill="1" applyBorder="1" applyAlignment="1">
      <alignment vertical="center"/>
    </xf>
    <xf numFmtId="38" fontId="84" fillId="22" borderId="2" xfId="4" applyNumberFormat="1" applyFont="1" applyFill="1" applyBorder="1" applyAlignment="1" applyProtection="1">
      <alignment vertical="center"/>
    </xf>
    <xf numFmtId="38" fontId="84" fillId="22" borderId="23" xfId="4" applyNumberFormat="1" applyFont="1" applyFill="1" applyBorder="1" applyAlignment="1">
      <alignment vertical="center"/>
    </xf>
    <xf numFmtId="9" fontId="84" fillId="22" borderId="18" xfId="4" applyNumberFormat="1" applyFont="1" applyFill="1" applyBorder="1" applyAlignment="1">
      <alignment horizontal="center" vertical="center"/>
    </xf>
    <xf numFmtId="38" fontId="84" fillId="22" borderId="11" xfId="4" applyNumberFormat="1" applyFont="1" applyFill="1" applyBorder="1" applyAlignment="1">
      <alignment horizontal="right" vertical="center"/>
    </xf>
    <xf numFmtId="38" fontId="84" fillId="22" borderId="81" xfId="4" applyNumberFormat="1" applyFont="1" applyFill="1" applyBorder="1" applyAlignment="1">
      <alignment horizontal="right" vertical="center"/>
    </xf>
    <xf numFmtId="38" fontId="84" fillId="22" borderId="86" xfId="4" applyNumberFormat="1" applyFont="1" applyFill="1" applyBorder="1" applyAlignment="1">
      <alignment horizontal="right" vertical="center"/>
    </xf>
    <xf numFmtId="38" fontId="83" fillId="22" borderId="86" xfId="4" applyNumberFormat="1" applyFont="1" applyFill="1" applyBorder="1" applyAlignment="1">
      <alignment horizontal="right" vertical="center"/>
    </xf>
    <xf numFmtId="38" fontId="84" fillId="22" borderId="82" xfId="4" applyNumberFormat="1" applyFont="1" applyFill="1" applyBorder="1" applyAlignment="1">
      <alignment horizontal="right" vertical="center"/>
    </xf>
    <xf numFmtId="38" fontId="83" fillId="22" borderId="82" xfId="4" applyNumberFormat="1" applyFont="1" applyFill="1" applyBorder="1" applyAlignment="1">
      <alignment horizontal="right" vertical="center"/>
    </xf>
    <xf numFmtId="38" fontId="84" fillId="22" borderId="18" xfId="0" applyNumberFormat="1" applyFont="1" applyFill="1" applyBorder="1" applyAlignment="1" applyProtection="1">
      <alignment horizontal="right"/>
    </xf>
    <xf numFmtId="0" fontId="89" fillId="16" borderId="6" xfId="0" applyFont="1" applyFill="1" applyBorder="1" applyAlignment="1">
      <alignment horizontal="left" vertical="center" wrapText="1"/>
    </xf>
    <xf numFmtId="49" fontId="89" fillId="16" borderId="20" xfId="0" applyNumberFormat="1" applyFont="1" applyFill="1" applyBorder="1" applyAlignment="1">
      <alignment horizontal="center" vertical="center"/>
    </xf>
    <xf numFmtId="38" fontId="84" fillId="16" borderId="20" xfId="0" applyNumberFormat="1" applyFont="1" applyFill="1" applyBorder="1" applyAlignment="1">
      <alignment horizontal="right"/>
    </xf>
    <xf numFmtId="38" fontId="84" fillId="16" borderId="17" xfId="0" applyNumberFormat="1" applyFont="1" applyFill="1" applyBorder="1" applyAlignment="1">
      <alignment horizontal="right"/>
    </xf>
    <xf numFmtId="0" fontId="89" fillId="0" borderId="21" xfId="0" applyFont="1" applyFill="1" applyBorder="1" applyAlignment="1">
      <alignment horizontal="left" vertical="center" wrapText="1"/>
    </xf>
    <xf numFmtId="49" fontId="89" fillId="0" borderId="2" xfId="0" applyNumberFormat="1" applyFont="1" applyFill="1" applyBorder="1" applyAlignment="1">
      <alignment horizontal="center" vertical="center"/>
    </xf>
    <xf numFmtId="0" fontId="89" fillId="22" borderId="21" xfId="0" applyFont="1" applyFill="1" applyBorder="1" applyAlignment="1">
      <alignment horizontal="left" vertical="center" wrapText="1"/>
    </xf>
    <xf numFmtId="49" fontId="89" fillId="22" borderId="2" xfId="0" applyNumberFormat="1" applyFont="1" applyFill="1" applyBorder="1" applyAlignment="1">
      <alignment horizontal="center" vertical="center"/>
    </xf>
    <xf numFmtId="3" fontId="88" fillId="0" borderId="21" xfId="0" applyNumberFormat="1" applyFont="1" applyFill="1" applyBorder="1" applyAlignment="1">
      <alignment horizontal="left" vertical="center" wrapText="1" indent="1"/>
    </xf>
    <xf numFmtId="0" fontId="89" fillId="0" borderId="27" xfId="0" applyFont="1" applyFill="1" applyBorder="1" applyAlignment="1">
      <alignment horizontal="left" vertical="center" wrapText="1" indent="1"/>
    </xf>
    <xf numFmtId="0" fontId="89" fillId="0" borderId="21" xfId="0" applyFont="1" applyFill="1" applyBorder="1" applyAlignment="1">
      <alignment horizontal="left" vertical="center" wrapText="1" indent="1"/>
    </xf>
    <xf numFmtId="38" fontId="84" fillId="23" borderId="20" xfId="0" applyNumberFormat="1" applyFont="1" applyFill="1" applyBorder="1" applyAlignment="1">
      <alignment horizontal="right"/>
    </xf>
    <xf numFmtId="3" fontId="88" fillId="0" borderId="3" xfId="0" applyNumberFormat="1" applyFont="1" applyBorder="1" applyAlignment="1">
      <alignment horizontal="left" vertical="top" wrapText="1" indent="1"/>
    </xf>
    <xf numFmtId="38" fontId="84" fillId="22"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49" fontId="81" fillId="0" borderId="133" xfId="9" applyNumberFormat="1" applyFont="1" applyBorder="1" applyAlignment="1" applyProtection="1">
      <alignment horizontal="center" vertical="center"/>
      <protection locked="0"/>
    </xf>
    <xf numFmtId="14" fontId="90" fillId="0" borderId="0" xfId="0" applyNumberFormat="1" applyFont="1" applyBorder="1" applyAlignment="1" applyProtection="1">
      <alignment vertical="center"/>
      <protection locked="0"/>
    </xf>
    <xf numFmtId="0" fontId="98" fillId="0" borderId="0" xfId="4" applyFont="1" applyBorder="1" applyAlignment="1" applyProtection="1">
      <alignment horizontal="center" vertical="top"/>
    </xf>
    <xf numFmtId="0" fontId="90" fillId="0" borderId="139" xfId="4" applyFont="1" applyBorder="1" applyProtection="1"/>
    <xf numFmtId="49" fontId="88" fillId="0" borderId="19" xfId="0" applyNumberFormat="1" applyFont="1" applyFill="1" applyBorder="1" applyAlignment="1" applyProtection="1">
      <alignment horizontal="center" vertical="center"/>
    </xf>
    <xf numFmtId="38" fontId="84" fillId="16" borderId="17" xfId="0" applyNumberFormat="1" applyFont="1" applyFill="1" applyBorder="1" applyAlignment="1" applyProtection="1">
      <alignment horizontal="right"/>
    </xf>
    <xf numFmtId="38" fontId="84" fillId="16" borderId="20" xfId="0" applyNumberFormat="1" applyFont="1" applyFill="1" applyBorder="1" applyAlignment="1" applyProtection="1">
      <alignment horizontal="right"/>
    </xf>
    <xf numFmtId="38" fontId="81" fillId="0" borderId="133" xfId="9" applyNumberFormat="1" applyBorder="1" applyAlignment="1" applyProtection="1">
      <alignment horizontal="right" vertical="top"/>
      <protection locked="0"/>
    </xf>
    <xf numFmtId="49" fontId="81" fillId="0" borderId="133" xfId="9" applyNumberFormat="1" applyFont="1" applyBorder="1" applyAlignment="1" applyProtection="1">
      <alignment horizontal="center" vertical="top"/>
      <protection locked="0"/>
    </xf>
    <xf numFmtId="49" fontId="81" fillId="0" borderId="133" xfId="9" applyNumberFormat="1" applyFont="1" applyBorder="1" applyAlignment="1" applyProtection="1">
      <alignment horizontal="center" vertical="top"/>
      <protection locked="0"/>
    </xf>
    <xf numFmtId="0" fontId="88" fillId="0" borderId="0" xfId="4" applyFont="1" applyBorder="1" applyAlignment="1" applyProtection="1">
      <alignment horizontal="left" vertical="top" wrapText="1"/>
    </xf>
    <xf numFmtId="0" fontId="83" fillId="0" borderId="0" xfId="4" applyFont="1" applyAlignment="1" applyProtection="1">
      <alignment horizontal="center"/>
    </xf>
    <xf numFmtId="0" fontId="138" fillId="0" borderId="0" xfId="7" applyFont="1"/>
    <xf numFmtId="0" fontId="139" fillId="20" borderId="0" xfId="7" applyFont="1" applyFill="1" applyAlignment="1">
      <alignment horizontal="centerContinuous" vertical="center"/>
    </xf>
    <xf numFmtId="0" fontId="138" fillId="20" borderId="0" xfId="7" applyFont="1" applyFill="1" applyAlignment="1">
      <alignment horizontal="centerContinuous"/>
    </xf>
    <xf numFmtId="0" fontId="113" fillId="0" borderId="140" xfId="7" applyFont="1" applyFill="1" applyBorder="1" applyAlignment="1">
      <alignment horizontal="center" vertical="top" wrapText="1"/>
    </xf>
    <xf numFmtId="0" fontId="113" fillId="0" borderId="0" xfId="7" applyFont="1" applyFill="1" applyBorder="1" applyAlignment="1">
      <alignment horizontal="center" vertical="top" wrapText="1"/>
    </xf>
    <xf numFmtId="0" fontId="81" fillId="0" borderId="0" xfId="7" applyFont="1" applyAlignment="1">
      <alignment wrapText="1"/>
    </xf>
    <xf numFmtId="0" fontId="140" fillId="0" borderId="87" xfId="7" applyFont="1" applyFill="1" applyBorder="1" applyAlignment="1" applyProtection="1">
      <alignment horizontal="center" vertical="center"/>
      <protection locked="0"/>
    </xf>
    <xf numFmtId="0" fontId="141" fillId="0" borderId="0" xfId="7" applyNumberFormat="1" applyFont="1"/>
    <xf numFmtId="0" fontId="104" fillId="0" borderId="141" xfId="7" applyFont="1" applyBorder="1" applyAlignment="1">
      <alignment horizontal="left" vertical="center" wrapText="1"/>
    </xf>
    <xf numFmtId="0" fontId="104" fillId="0" borderId="142" xfId="7" applyFont="1" applyBorder="1" applyAlignment="1">
      <alignment horizontal="left" vertical="center" wrapText="1"/>
    </xf>
    <xf numFmtId="49" fontId="135" fillId="0" borderId="143" xfId="7" applyNumberFormat="1" applyFont="1" applyBorder="1" applyAlignment="1" applyProtection="1">
      <alignment horizontal="center" vertical="center"/>
      <protection locked="0"/>
    </xf>
    <xf numFmtId="0" fontId="135" fillId="0" borderId="143" xfId="7" applyFont="1" applyFill="1" applyBorder="1" applyAlignment="1" applyProtection="1">
      <alignment horizontal="center" vertical="center" wrapText="1"/>
      <protection locked="0"/>
    </xf>
    <xf numFmtId="0" fontId="138" fillId="0" borderId="143" xfId="7" applyFont="1" applyFill="1" applyBorder="1"/>
    <xf numFmtId="0" fontId="142" fillId="0" borderId="136" xfId="7" applyFont="1" applyBorder="1" applyAlignment="1">
      <alignment horizontal="left" vertical="center" wrapText="1"/>
    </xf>
    <xf numFmtId="0" fontId="142" fillId="0" borderId="137" xfId="7" applyFont="1" applyBorder="1" applyAlignment="1">
      <alignment horizontal="left" vertical="center" wrapText="1"/>
    </xf>
    <xf numFmtId="49" fontId="142" fillId="11" borderId="143" xfId="7" applyNumberFormat="1" applyFont="1" applyFill="1" applyBorder="1" applyAlignment="1">
      <alignment horizontal="center" vertical="center"/>
    </xf>
    <xf numFmtId="0" fontId="104" fillId="0" borderId="141" xfId="7" applyFont="1" applyFill="1" applyBorder="1" applyAlignment="1">
      <alignment horizontal="left" vertical="center" wrapText="1"/>
    </xf>
    <xf numFmtId="0" fontId="104" fillId="0" borderId="135" xfId="7" applyFont="1" applyFill="1" applyBorder="1" applyAlignment="1">
      <alignment horizontal="left" vertical="center" wrapText="1"/>
    </xf>
    <xf numFmtId="49" fontId="143" fillId="0" borderId="138" xfId="7" applyNumberFormat="1" applyFont="1" applyBorder="1" applyAlignment="1" applyProtection="1">
      <alignment horizontal="center" vertical="center"/>
      <protection locked="0"/>
    </xf>
    <xf numFmtId="49" fontId="143" fillId="0" borderId="144" xfId="7" applyNumberFormat="1" applyFont="1" applyFill="1" applyBorder="1" applyAlignment="1" applyProtection="1">
      <alignment horizontal="center" vertical="center"/>
      <protection locked="0"/>
    </xf>
    <xf numFmtId="0" fontId="138" fillId="0" borderId="138" xfId="7" applyFont="1" applyBorder="1" applyProtection="1">
      <protection locked="0"/>
    </xf>
    <xf numFmtId="49" fontId="143" fillId="0" borderId="141" xfId="7" applyNumberFormat="1" applyFont="1" applyFill="1" applyBorder="1" applyAlignment="1" applyProtection="1">
      <alignment horizontal="center" vertical="center"/>
      <protection locked="0"/>
    </xf>
    <xf numFmtId="0" fontId="138" fillId="0" borderId="0" xfId="7" applyFont="1" applyProtection="1"/>
    <xf numFmtId="0" fontId="81" fillId="0" borderId="0" xfId="7" applyFont="1"/>
    <xf numFmtId="0" fontId="144" fillId="0" borderId="67" xfId="7" applyFont="1" applyBorder="1" applyAlignment="1">
      <alignment vertical="top"/>
    </xf>
    <xf numFmtId="0" fontId="144" fillId="0" borderId="68" xfId="7" applyFont="1" applyBorder="1" applyAlignment="1">
      <alignment vertical="top"/>
    </xf>
    <xf numFmtId="0" fontId="103" fillId="16" borderId="58" xfId="7" applyFont="1" applyFill="1" applyBorder="1" applyAlignment="1">
      <alignment vertical="top"/>
    </xf>
    <xf numFmtId="0" fontId="144" fillId="0" borderId="67" xfId="7" applyFont="1" applyBorder="1" applyAlignment="1">
      <alignment vertical="top" wrapText="1"/>
    </xf>
    <xf numFmtId="0" fontId="144" fillId="0" borderId="68"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145" fillId="0" borderId="0" xfId="7" applyFont="1"/>
    <xf numFmtId="0" fontId="99" fillId="24" borderId="38" xfId="0" applyFont="1" applyFill="1" applyBorder="1" applyAlignment="1" applyProtection="1">
      <alignment horizontal="left" vertical="center"/>
    </xf>
    <xf numFmtId="0" fontId="89" fillId="24" borderId="39" xfId="0" applyFont="1" applyFill="1" applyBorder="1" applyAlignment="1" applyProtection="1">
      <alignment horizontal="left" vertical="center"/>
    </xf>
    <xf numFmtId="0" fontId="88" fillId="24" borderId="35" xfId="0" applyFont="1" applyFill="1" applyBorder="1" applyAlignment="1" applyProtection="1">
      <alignment horizontal="left" vertical="center" indent="2"/>
    </xf>
    <xf numFmtId="0" fontId="99" fillId="24" borderId="2" xfId="0" applyFont="1" applyFill="1" applyBorder="1" applyAlignment="1">
      <alignment horizontal="center" vertical="center"/>
    </xf>
    <xf numFmtId="49" fontId="89" fillId="0" borderId="2" xfId="0" applyNumberFormat="1" applyFont="1" applyFill="1" applyBorder="1" applyAlignment="1" applyProtection="1">
      <alignment horizontal="center" vertical="top" wrapText="1"/>
    </xf>
    <xf numFmtId="49" fontId="89" fillId="0" borderId="2" xfId="14" applyNumberFormat="1" applyFont="1" applyFill="1" applyBorder="1" applyAlignment="1">
      <alignment horizontal="center" vertical="top" wrapText="1"/>
    </xf>
    <xf numFmtId="49" fontId="89" fillId="8" borderId="2" xfId="14" applyNumberFormat="1" applyFont="1" applyFill="1" applyBorder="1" applyAlignment="1" applyProtection="1">
      <alignment horizontal="center" vertical="top" wrapText="1"/>
    </xf>
    <xf numFmtId="0" fontId="138" fillId="20" borderId="0" xfId="7" applyFont="1" applyFill="1" applyAlignment="1">
      <alignment horizontal="centerContinuous" vertical="center"/>
    </xf>
    <xf numFmtId="0" fontId="142" fillId="20" borderId="145" xfId="7" applyFont="1" applyFill="1" applyBorder="1" applyAlignment="1">
      <alignment horizontal="center" vertical="center" wrapText="1"/>
    </xf>
    <xf numFmtId="0" fontId="142" fillId="20" borderId="146" xfId="7" applyFont="1" applyFill="1" applyBorder="1" applyAlignment="1">
      <alignment horizontal="center" vertical="center" wrapText="1"/>
    </xf>
    <xf numFmtId="0" fontId="142" fillId="11" borderId="147" xfId="7" applyFont="1" applyFill="1" applyBorder="1" applyAlignment="1">
      <alignment horizontal="center" vertical="center" wrapText="1"/>
    </xf>
    <xf numFmtId="49" fontId="142" fillId="11" borderId="141" xfId="7" applyNumberFormat="1" applyFont="1" applyFill="1" applyBorder="1" applyAlignment="1">
      <alignment horizontal="center" vertical="center" wrapText="1"/>
    </xf>
    <xf numFmtId="0" fontId="103" fillId="11" borderId="148" xfId="7" applyFont="1" applyFill="1" applyBorder="1" applyAlignment="1">
      <alignment horizontal="center"/>
    </xf>
    <xf numFmtId="0" fontId="146" fillId="0" borderId="147" xfId="7" applyFont="1" applyFill="1" applyBorder="1" applyAlignment="1" applyProtection="1">
      <alignment horizontal="right"/>
    </xf>
    <xf numFmtId="0" fontId="99" fillId="20" borderId="3" xfId="4" applyNumberFormat="1" applyFont="1" applyFill="1" applyBorder="1" applyAlignment="1">
      <alignment horizontal="left"/>
    </xf>
    <xf numFmtId="0" fontId="83" fillId="0" borderId="3" xfId="4" applyNumberFormat="1" applyFont="1" applyFill="1" applyBorder="1" applyAlignment="1">
      <alignment horizontal="centerContinuous" vertical="center"/>
    </xf>
    <xf numFmtId="0" fontId="83" fillId="0" borderId="17" xfId="4" applyNumberFormat="1" applyFont="1" applyFill="1" applyBorder="1" applyAlignment="1">
      <alignment horizontal="centerContinuous" vertical="center"/>
    </xf>
    <xf numFmtId="0" fontId="84" fillId="24" borderId="33" xfId="0" applyFont="1" applyFill="1" applyBorder="1"/>
    <xf numFmtId="0" fontId="84" fillId="24" borderId="88" xfId="0" applyFont="1" applyFill="1" applyBorder="1" applyAlignment="1">
      <alignment horizontal="left" vertical="top"/>
    </xf>
    <xf numFmtId="0" fontId="84" fillId="24" borderId="88" xfId="0" applyFont="1" applyFill="1" applyBorder="1" applyAlignment="1">
      <alignment vertical="top" wrapText="1"/>
    </xf>
    <xf numFmtId="0" fontId="89" fillId="24" borderId="89" xfId="0" applyFont="1" applyFill="1" applyBorder="1" applyAlignment="1">
      <alignment vertical="top"/>
    </xf>
    <xf numFmtId="6" fontId="84" fillId="0" borderId="15" xfId="4" applyNumberFormat="1" applyFont="1" applyBorder="1" applyAlignment="1" applyProtection="1">
      <alignment horizontal="center"/>
      <protection locked="0"/>
    </xf>
    <xf numFmtId="0" fontId="90" fillId="0" borderId="0" xfId="4" applyFont="1" applyFill="1" applyBorder="1" applyAlignment="1" applyProtection="1">
      <alignment horizontal="center" vertical="center"/>
    </xf>
    <xf numFmtId="3" fontId="84" fillId="0" borderId="0" xfId="4" applyNumberFormat="1" applyFont="1" applyBorder="1" applyAlignment="1" applyProtection="1">
      <alignment horizontal="right" indent="1"/>
    </xf>
    <xf numFmtId="5" fontId="84" fillId="0" borderId="0" xfId="4" applyNumberFormat="1" applyFont="1" applyBorder="1" applyAlignment="1" applyProtection="1"/>
    <xf numFmtId="5" fontId="84" fillId="0" borderId="0" xfId="4" applyNumberFormat="1" applyFont="1" applyBorder="1" applyAlignment="1" applyProtection="1">
      <alignment horizontal="center"/>
    </xf>
    <xf numFmtId="38" fontId="88" fillId="0" borderId="39" xfId="16" applyNumberFormat="1" applyFont="1" applyFill="1" applyBorder="1" applyAlignment="1" applyProtection="1">
      <alignment horizontal="right"/>
      <protection locked="0"/>
    </xf>
    <xf numFmtId="38" fontId="88" fillId="22" borderId="0" xfId="16" applyNumberFormat="1" applyFont="1" applyFill="1" applyBorder="1" applyAlignment="1" applyProtection="1">
      <alignment horizontal="right"/>
    </xf>
    <xf numFmtId="38" fontId="88" fillId="22" borderId="34" xfId="16" applyNumberFormat="1" applyFont="1" applyFill="1" applyBorder="1" applyAlignment="1" applyProtection="1">
      <alignment horizontal="right"/>
    </xf>
    <xf numFmtId="3" fontId="88" fillId="22" borderId="34" xfId="15" applyNumberFormat="1" applyFont="1" applyFill="1" applyBorder="1" applyAlignment="1" applyProtection="1">
      <alignment vertical="center"/>
    </xf>
    <xf numFmtId="3" fontId="88" fillId="22" borderId="39" xfId="15" applyNumberFormat="1" applyFont="1" applyFill="1" applyBorder="1" applyAlignment="1" applyProtection="1">
      <alignment vertical="center"/>
    </xf>
    <xf numFmtId="38" fontId="88" fillId="22" borderId="34" xfId="15" applyNumberFormat="1" applyFont="1" applyFill="1" applyBorder="1" applyAlignment="1" applyProtection="1">
      <alignment horizontal="right" vertical="center"/>
    </xf>
    <xf numFmtId="38" fontId="88" fillId="22" borderId="0" xfId="15" applyNumberFormat="1" applyFont="1" applyFill="1" applyAlignment="1">
      <alignment vertical="top"/>
    </xf>
    <xf numFmtId="38" fontId="88" fillId="22" borderId="39" xfId="15" applyNumberFormat="1" applyFont="1" applyFill="1" applyBorder="1" applyAlignment="1" applyProtection="1">
      <alignment horizontal="right" vertical="center"/>
    </xf>
    <xf numFmtId="38" fontId="88" fillId="22" borderId="39" xfId="15" applyNumberFormat="1" applyFont="1" applyFill="1" applyBorder="1" applyAlignment="1" applyProtection="1">
      <alignment horizontal="right"/>
    </xf>
    <xf numFmtId="38" fontId="88" fillId="22" borderId="0" xfId="15" applyNumberFormat="1" applyFont="1" applyFill="1" applyAlignment="1">
      <alignment horizontal="right"/>
    </xf>
    <xf numFmtId="38" fontId="88" fillId="22" borderId="34" xfId="15" applyNumberFormat="1" applyFont="1" applyFill="1" applyBorder="1" applyAlignment="1" applyProtection="1">
      <alignment horizontal="right"/>
    </xf>
    <xf numFmtId="38" fontId="88" fillId="22" borderId="39" xfId="15" applyNumberFormat="1" applyFont="1" applyFill="1" applyBorder="1" applyAlignment="1">
      <alignment horizontal="right"/>
    </xf>
    <xf numFmtId="38" fontId="88" fillId="22" borderId="39" xfId="15" applyNumberFormat="1" applyFont="1" applyFill="1" applyBorder="1" applyAlignment="1" applyProtection="1">
      <alignment horizontal="right"/>
    </xf>
    <xf numFmtId="0" fontId="89" fillId="0" borderId="0" xfId="16" quotePrefix="1" applyFont="1" applyAlignment="1">
      <alignment horizontal="left" vertical="top"/>
    </xf>
    <xf numFmtId="0" fontId="89" fillId="0" borderId="0" xfId="16" applyFont="1" applyAlignment="1">
      <alignment horizontal="left" vertical="top"/>
    </xf>
    <xf numFmtId="0" fontId="89" fillId="0" borderId="0" xfId="16" applyFont="1" applyAlignment="1">
      <alignment horizontal="center" vertical="top"/>
    </xf>
    <xf numFmtId="0" fontId="89" fillId="0" borderId="0" xfId="16" applyFont="1" applyAlignment="1">
      <alignment horizontal="left" vertical="top" wrapText="1"/>
    </xf>
    <xf numFmtId="0" fontId="89" fillId="0" borderId="0" xfId="15" applyFont="1" applyAlignment="1">
      <alignment vertical="center"/>
    </xf>
    <xf numFmtId="0" fontId="89" fillId="0" borderId="0" xfId="16" applyFont="1" applyAlignment="1">
      <alignment vertical="center"/>
    </xf>
    <xf numFmtId="0" fontId="89" fillId="0" borderId="0" xfId="16" applyFont="1" applyAlignment="1">
      <alignment horizontal="right" vertical="center"/>
    </xf>
    <xf numFmtId="0" fontId="89" fillId="0" borderId="0" xfId="0" applyFont="1" applyBorder="1" applyAlignment="1" applyProtection="1">
      <alignment horizontal="left" vertical="center"/>
    </xf>
    <xf numFmtId="0" fontId="112" fillId="0" borderId="0" xfId="2" applyFont="1" applyAlignment="1" applyProtection="1">
      <alignment horizontal="right" vertical="center"/>
    </xf>
    <xf numFmtId="0" fontId="24" fillId="0" borderId="0" xfId="2" applyAlignment="1" applyProtection="1">
      <alignment vertical="center"/>
    </xf>
    <xf numFmtId="0" fontId="89" fillId="11" borderId="14" xfId="0" applyFont="1" applyFill="1" applyBorder="1" applyAlignment="1" applyProtection="1">
      <alignment vertical="center"/>
    </xf>
    <xf numFmtId="0" fontId="89" fillId="11" borderId="2" xfId="0" applyFont="1" applyFill="1" applyBorder="1" applyAlignment="1" applyProtection="1">
      <alignment vertical="center"/>
    </xf>
    <xf numFmtId="0" fontId="81" fillId="0" borderId="133" xfId="9" applyFont="1" applyBorder="1" applyAlignment="1" applyProtection="1">
      <alignment horizontal="left" vertical="top" wrapText="1"/>
      <protection locked="0"/>
    </xf>
    <xf numFmtId="0" fontId="4" fillId="0" borderId="9" xfId="17" applyNumberFormat="1" applyFont="1" applyFill="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0" fontId="2" fillId="0" borderId="3"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5"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5"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0" fontId="147" fillId="0" borderId="0" xfId="17" applyFont="1" applyBorder="1" applyAlignment="1" applyProtection="1">
      <alignment horizontal="center" vertical="center" wrapText="1"/>
    </xf>
    <xf numFmtId="0" fontId="147" fillId="0" borderId="7" xfId="17" applyFont="1" applyBorder="1" applyAlignment="1" applyProtection="1">
      <alignment horizontal="center" vertical="center" wrapText="1"/>
    </xf>
    <xf numFmtId="0" fontId="147" fillId="0" borderId="8" xfId="17" applyFont="1" applyBorder="1" applyAlignment="1" applyProtection="1">
      <alignment horizontal="center" vertical="center" wrapText="1"/>
    </xf>
    <xf numFmtId="0" fontId="147" fillId="0" borderId="10" xfId="17" applyFont="1" applyBorder="1" applyAlignment="1" applyProtection="1">
      <alignment horizontal="center" vertical="center" wrapText="1"/>
    </xf>
    <xf numFmtId="0" fontId="5" fillId="0" borderId="8" xfId="17" applyFont="1" applyBorder="1" applyAlignment="1" applyProtection="1">
      <alignment vertical="center"/>
    </xf>
    <xf numFmtId="180" fontId="4" fillId="0" borderId="9" xfId="17" applyNumberFormat="1" applyFont="1" applyBorder="1" applyAlignment="1" applyProtection="1">
      <alignment horizontal="left" vertical="center" indent="1"/>
      <protection locked="0"/>
    </xf>
    <xf numFmtId="0" fontId="4" fillId="0" borderId="0" xfId="17" applyFont="1" applyBorder="1" applyAlignment="1" applyProtection="1">
      <alignmen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5"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4" fillId="0" borderId="6" xfId="17"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49" fontId="7" fillId="0" borderId="0"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7" applyFont="1" applyBorder="1" applyAlignment="1" applyProtection="1">
      <alignment horizontal="center" vertical="center"/>
    </xf>
    <xf numFmtId="171" fontId="4"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7"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7" applyFont="1" applyBorder="1" applyAlignment="1" applyProtection="1">
      <alignment horizontal="center" vertical="center"/>
    </xf>
    <xf numFmtId="0" fontId="0" fillId="0" borderId="0" xfId="0" applyBorder="1" applyAlignment="1">
      <alignment horizontal="center" vertical="center"/>
    </xf>
    <xf numFmtId="49" fontId="4" fillId="0" borderId="0" xfId="17" applyNumberFormat="1" applyFont="1" applyBorder="1" applyAlignment="1" applyProtection="1">
      <alignment horizontal="center" vertical="center"/>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7" applyFont="1" applyBorder="1" applyAlignment="1" applyProtection="1">
      <alignment horizontal="center"/>
    </xf>
    <xf numFmtId="0" fontId="4" fillId="0" borderId="7" xfId="0" applyFont="1" applyBorder="1" applyAlignment="1" applyProtection="1">
      <alignment horizontal="left" vertical="center" indent="1"/>
      <protection locked="0"/>
    </xf>
    <xf numFmtId="0" fontId="25"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7"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7" applyNumberFormat="1" applyFont="1" applyBorder="1" applyAlignment="1" applyProtection="1">
      <alignment horizontal="left" vertical="center" indent="1"/>
      <protection locked="0"/>
    </xf>
    <xf numFmtId="174" fontId="4" fillId="0" borderId="6" xfId="17"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8" xfId="17" applyNumberFormat="1" applyFont="1" applyBorder="1" applyAlignment="1" applyProtection="1">
      <alignment horizontal="left" vertical="center" indent="1"/>
      <protection locked="0"/>
    </xf>
    <xf numFmtId="0" fontId="4" fillId="0" borderId="10" xfId="17" applyNumberFormat="1"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4" fillId="0" borderId="9" xfId="17" applyNumberFormat="1" applyFont="1" applyBorder="1" applyAlignment="1" applyProtection="1">
      <alignment horizontal="left" vertical="center"/>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9" xfId="17"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0" xfId="0" applyFont="1" applyBorder="1" applyAlignment="1" applyProtection="1">
      <alignment horizontal="left" vertical="center" indent="1"/>
      <protection locked="0"/>
    </xf>
    <xf numFmtId="180" fontId="4" fillId="0" borderId="6" xfId="17"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protection locked="0"/>
    </xf>
    <xf numFmtId="14" fontId="4" fillId="0" borderId="9" xfId="17" applyNumberFormat="1" applyFont="1" applyBorder="1" applyAlignment="1" applyProtection="1">
      <alignment horizontal="left" vertical="center" indent="1"/>
      <protection locked="0"/>
    </xf>
    <xf numFmtId="180" fontId="4" fillId="0" borderId="8" xfId="17" applyNumberFormat="1" applyFont="1" applyBorder="1" applyAlignment="1" applyProtection="1">
      <alignment horizontal="left" vertical="center" indent="1"/>
      <protection locked="0"/>
    </xf>
    <xf numFmtId="180" fontId="4" fillId="0" borderId="10" xfId="17" applyNumberFormat="1" applyFont="1" applyBorder="1" applyAlignment="1" applyProtection="1">
      <alignment horizontal="left" vertical="center" indent="1"/>
      <protection locked="0"/>
    </xf>
    <xf numFmtId="0" fontId="83" fillId="0" borderId="0" xfId="0" applyFont="1" applyBorder="1" applyAlignment="1">
      <alignment horizontal="center" vertical="center"/>
    </xf>
    <xf numFmtId="0" fontId="83" fillId="0" borderId="0" xfId="0" applyFont="1" applyBorder="1" applyAlignment="1">
      <alignment horizontal="center"/>
    </xf>
    <xf numFmtId="0" fontId="86" fillId="0" borderId="0" xfId="2" applyFont="1" applyBorder="1" applyAlignment="1" applyProtection="1">
      <alignment horizontal="center"/>
    </xf>
    <xf numFmtId="0" fontId="83" fillId="0" borderId="90" xfId="0" applyFont="1" applyBorder="1" applyAlignment="1">
      <alignment horizontal="center"/>
    </xf>
    <xf numFmtId="0" fontId="96" fillId="0" borderId="0" xfId="0" applyFont="1" applyBorder="1" applyAlignment="1" applyProtection="1">
      <alignment horizontal="center" vertical="center"/>
    </xf>
    <xf numFmtId="0" fontId="84" fillId="0" borderId="3" xfId="4" applyFont="1" applyBorder="1" applyAlignment="1" applyProtection="1">
      <alignment horizontal="left" vertical="top"/>
      <protection locked="0"/>
    </xf>
    <xf numFmtId="0" fontId="84" fillId="0" borderId="4" xfId="4" applyFont="1" applyBorder="1" applyAlignment="1" applyProtection="1">
      <alignment horizontal="left" vertical="top"/>
      <protection locked="0"/>
    </xf>
    <xf numFmtId="0" fontId="84" fillId="0" borderId="5" xfId="4" applyFont="1" applyBorder="1" applyAlignment="1" applyProtection="1">
      <alignment horizontal="left" vertical="top"/>
      <protection locked="0"/>
    </xf>
    <xf numFmtId="0" fontId="84" fillId="0" borderId="6" xfId="4" applyFont="1" applyBorder="1" applyAlignment="1" applyProtection="1">
      <alignment horizontal="left" vertical="top"/>
      <protection locked="0"/>
    </xf>
    <xf numFmtId="0" fontId="84" fillId="0" borderId="0" xfId="4" applyFont="1" applyBorder="1" applyAlignment="1" applyProtection="1">
      <alignment horizontal="left" vertical="top"/>
      <protection locked="0"/>
    </xf>
    <xf numFmtId="0" fontId="84" fillId="0" borderId="7" xfId="4" applyFont="1" applyBorder="1" applyAlignment="1" applyProtection="1">
      <alignment horizontal="left" vertical="top"/>
      <protection locked="0"/>
    </xf>
    <xf numFmtId="0" fontId="84" fillId="0" borderId="9" xfId="4" applyFont="1" applyBorder="1" applyAlignment="1" applyProtection="1">
      <alignment horizontal="left" vertical="top"/>
      <protection locked="0"/>
    </xf>
    <xf numFmtId="0" fontId="84" fillId="0" borderId="8" xfId="4" applyFont="1" applyBorder="1" applyAlignment="1" applyProtection="1">
      <alignment horizontal="left" vertical="top"/>
      <protection locked="0"/>
    </xf>
    <xf numFmtId="0" fontId="84" fillId="0" borderId="10" xfId="4" applyFont="1" applyBorder="1" applyAlignment="1" applyProtection="1">
      <alignment horizontal="left" vertical="top"/>
      <protection locked="0"/>
    </xf>
    <xf numFmtId="0" fontId="83" fillId="0" borderId="150" xfId="4" applyFont="1" applyBorder="1" applyAlignment="1" applyProtection="1">
      <alignment horizontal="center"/>
      <protection locked="0"/>
    </xf>
    <xf numFmtId="0" fontId="98" fillId="0" borderId="0" xfId="4" applyFont="1" applyBorder="1" applyAlignment="1">
      <alignment horizontal="left" vertical="top" wrapText="1"/>
    </xf>
    <xf numFmtId="0" fontId="106" fillId="0" borderId="0" xfId="4" applyFont="1" applyBorder="1" applyAlignment="1">
      <alignment horizontal="left" vertical="top" wrapText="1"/>
    </xf>
    <xf numFmtId="0" fontId="106" fillId="0" borderId="0" xfId="4" applyFont="1" applyAlignment="1">
      <alignment horizontal="left" vertical="top" wrapText="1"/>
    </xf>
    <xf numFmtId="0" fontId="96" fillId="0" borderId="0" xfId="0" applyFont="1" applyBorder="1" applyAlignment="1" applyProtection="1">
      <alignment horizontal="left" vertical="center"/>
    </xf>
    <xf numFmtId="0" fontId="96" fillId="0" borderId="0" xfId="0" applyFont="1" applyAlignment="1">
      <alignment horizontal="left" vertical="center"/>
    </xf>
    <xf numFmtId="0" fontId="99" fillId="0" borderId="0" xfId="0" applyFont="1" applyAlignment="1">
      <alignment horizontal="left" vertical="center"/>
    </xf>
    <xf numFmtId="0" fontId="100" fillId="0" borderId="0" xfId="0" applyFont="1" applyAlignment="1">
      <alignment horizontal="left" vertical="center"/>
    </xf>
    <xf numFmtId="0" fontId="90" fillId="0" borderId="0" xfId="0" applyFont="1" applyAlignment="1">
      <alignment horizontal="left" vertical="center"/>
    </xf>
    <xf numFmtId="0" fontId="83" fillId="25" borderId="0" xfId="0" applyFont="1" applyFill="1" applyBorder="1" applyAlignment="1" applyProtection="1">
      <alignment horizontal="center" vertical="center"/>
    </xf>
    <xf numFmtId="0" fontId="83" fillId="25" borderId="123" xfId="0" applyFont="1" applyFill="1" applyBorder="1" applyAlignment="1" applyProtection="1">
      <alignment horizontal="center" vertical="center"/>
    </xf>
    <xf numFmtId="0" fontId="84" fillId="0" borderId="3" xfId="0" applyFont="1" applyBorder="1" applyAlignment="1" applyProtection="1">
      <alignment horizontal="left" vertical="top" wrapText="1"/>
      <protection locked="0"/>
    </xf>
    <xf numFmtId="0" fontId="84" fillId="0" borderId="4" xfId="0" applyFont="1" applyBorder="1" applyAlignment="1" applyProtection="1">
      <alignment horizontal="left" vertical="top" wrapText="1"/>
      <protection locked="0"/>
    </xf>
    <xf numFmtId="0" fontId="84" fillId="0" borderId="5" xfId="0" applyFont="1" applyBorder="1" applyAlignment="1" applyProtection="1">
      <alignment horizontal="left" vertical="top" wrapText="1"/>
      <protection locked="0"/>
    </xf>
    <xf numFmtId="0" fontId="84" fillId="0" borderId="6" xfId="0" applyFont="1" applyBorder="1" applyAlignment="1" applyProtection="1">
      <alignment horizontal="left" vertical="top" wrapText="1"/>
      <protection locked="0"/>
    </xf>
    <xf numFmtId="0" fontId="84" fillId="0" borderId="0" xfId="0" applyFont="1" applyBorder="1" applyAlignment="1" applyProtection="1">
      <alignment horizontal="left" vertical="top" wrapText="1"/>
      <protection locked="0"/>
    </xf>
    <xf numFmtId="0" fontId="84" fillId="0" borderId="7" xfId="0" applyFont="1" applyBorder="1" applyAlignment="1" applyProtection="1">
      <alignment horizontal="left" vertical="top" wrapText="1"/>
      <protection locked="0"/>
    </xf>
    <xf numFmtId="0" fontId="84" fillId="0" borderId="9" xfId="0" applyFont="1" applyBorder="1" applyAlignment="1" applyProtection="1">
      <alignment horizontal="left" vertical="top" wrapText="1"/>
      <protection locked="0"/>
    </xf>
    <xf numFmtId="0" fontId="84" fillId="0" borderId="8" xfId="0" applyFont="1" applyBorder="1" applyAlignment="1" applyProtection="1">
      <alignment horizontal="left" vertical="top" wrapText="1"/>
      <protection locked="0"/>
    </xf>
    <xf numFmtId="0" fontId="84" fillId="0" borderId="10" xfId="0" applyFont="1" applyBorder="1" applyAlignment="1" applyProtection="1">
      <alignment horizontal="left" vertical="top" wrapText="1"/>
      <protection locked="0"/>
    </xf>
    <xf numFmtId="0" fontId="94" fillId="0" borderId="0" xfId="0" applyFont="1" applyBorder="1" applyAlignment="1" applyProtection="1">
      <alignment horizontal="center" vertical="center"/>
    </xf>
    <xf numFmtId="38" fontId="83" fillId="0" borderId="91" xfId="0" applyNumberFormat="1" applyFont="1" applyBorder="1" applyAlignment="1" applyProtection="1">
      <alignment horizontal="left" vertical="top" wrapText="1"/>
      <protection locked="0"/>
    </xf>
    <xf numFmtId="0" fontId="83" fillId="0" borderId="92" xfId="0" applyFont="1" applyBorder="1" applyAlignment="1" applyProtection="1">
      <alignment wrapText="1"/>
      <protection locked="0"/>
    </xf>
    <xf numFmtId="0" fontId="83" fillId="0" borderId="93" xfId="0" applyFont="1" applyBorder="1" applyAlignment="1" applyProtection="1">
      <alignment wrapText="1"/>
      <protection locked="0"/>
    </xf>
    <xf numFmtId="0" fontId="83" fillId="0" borderId="94" xfId="0" applyFont="1" applyBorder="1" applyAlignment="1" applyProtection="1">
      <alignment wrapText="1"/>
      <protection locked="0"/>
    </xf>
    <xf numFmtId="0" fontId="83" fillId="0" borderId="0" xfId="0" applyFont="1" applyAlignment="1" applyProtection="1">
      <alignment wrapText="1"/>
      <protection locked="0"/>
    </xf>
    <xf numFmtId="0" fontId="83" fillId="0" borderId="95" xfId="0" applyFont="1" applyBorder="1" applyAlignment="1" applyProtection="1">
      <alignment wrapText="1"/>
      <protection locked="0"/>
    </xf>
    <xf numFmtId="0" fontId="83" fillId="0" borderId="96" xfId="0" applyFont="1" applyBorder="1" applyAlignment="1" applyProtection="1">
      <alignment wrapText="1"/>
      <protection locked="0"/>
    </xf>
    <xf numFmtId="0" fontId="83" fillId="0" borderId="97" xfId="0" applyFont="1" applyBorder="1" applyAlignment="1" applyProtection="1">
      <alignment wrapText="1"/>
      <protection locked="0"/>
    </xf>
    <xf numFmtId="0" fontId="83" fillId="0" borderId="98" xfId="0" applyFont="1" applyBorder="1" applyAlignment="1" applyProtection="1">
      <alignment wrapText="1"/>
      <protection locked="0"/>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166" fontId="88" fillId="0" borderId="0" xfId="0" applyNumberFormat="1" applyFont="1" applyBorder="1" applyAlignment="1" applyProtection="1">
      <alignment horizontal="left" vertical="center"/>
    </xf>
    <xf numFmtId="166" fontId="90" fillId="0" borderId="0" xfId="0" applyNumberFormat="1" applyFont="1" applyAlignment="1">
      <alignment horizontal="left" vertical="center"/>
    </xf>
    <xf numFmtId="0" fontId="88" fillId="0" borderId="0" xfId="0" applyFont="1" applyBorder="1" applyAlignment="1" applyProtection="1">
      <alignment wrapText="1"/>
    </xf>
    <xf numFmtId="0" fontId="88" fillId="0" borderId="0" xfId="0" applyFont="1" applyAlignment="1" applyProtection="1">
      <alignment horizontal="left" vertical="center"/>
    </xf>
    <xf numFmtId="0" fontId="88" fillId="0" borderId="0" xfId="0" applyFont="1" applyAlignment="1">
      <alignment horizontal="left" vertical="center"/>
    </xf>
    <xf numFmtId="0" fontId="88" fillId="0" borderId="0" xfId="0" applyFont="1" applyBorder="1" applyAlignment="1" applyProtection="1">
      <alignment vertical="top" wrapText="1"/>
    </xf>
    <xf numFmtId="0" fontId="88" fillId="0" borderId="0" xfId="0" applyFont="1" applyAlignment="1">
      <alignment wrapText="1"/>
    </xf>
    <xf numFmtId="0" fontId="97" fillId="0" borderId="0" xfId="0" applyFont="1" applyAlignment="1">
      <alignment horizontal="center" vertical="center"/>
    </xf>
    <xf numFmtId="0" fontId="90" fillId="0" borderId="0" xfId="0" applyFont="1" applyAlignment="1">
      <alignment horizontal="center" vertical="center"/>
    </xf>
    <xf numFmtId="0" fontId="85" fillId="0" borderId="0" xfId="2" applyFont="1" applyAlignment="1" applyProtection="1">
      <alignment horizontal="center" vertical="center"/>
    </xf>
    <xf numFmtId="0" fontId="83" fillId="0" borderId="5" xfId="0"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wrapText="1"/>
    </xf>
    <xf numFmtId="3" fontId="89" fillId="20" borderId="21" xfId="0" applyNumberFormat="1" applyFont="1" applyFill="1" applyBorder="1" applyAlignment="1" applyProtection="1">
      <alignment horizontal="left" vertical="center"/>
    </xf>
    <xf numFmtId="3" fontId="89" fillId="20" borderId="19" xfId="0" applyNumberFormat="1" applyFont="1" applyFill="1" applyBorder="1" applyAlignment="1" applyProtection="1">
      <alignment horizontal="left" vertical="center"/>
    </xf>
    <xf numFmtId="164" fontId="89" fillId="20" borderId="27" xfId="0" applyNumberFormat="1" applyFont="1" applyFill="1" applyBorder="1" applyAlignment="1" applyProtection="1">
      <alignment horizontal="left" vertical="center"/>
    </xf>
    <xf numFmtId="164" fontId="89" fillId="20" borderId="28" xfId="0" applyNumberFormat="1" applyFont="1" applyFill="1" applyBorder="1" applyAlignment="1" applyProtection="1">
      <alignment horizontal="left" vertical="center"/>
    </xf>
    <xf numFmtId="0" fontId="89" fillId="20" borderId="74" xfId="0" applyFont="1" applyFill="1" applyBorder="1" applyAlignment="1" applyProtection="1">
      <alignment horizontal="left" vertical="center"/>
    </xf>
    <xf numFmtId="0" fontId="89" fillId="20" borderId="28" xfId="0" applyFont="1" applyFill="1" applyBorder="1" applyAlignment="1" applyProtection="1">
      <alignment horizontal="left" vertical="center"/>
    </xf>
    <xf numFmtId="164" fontId="89" fillId="20" borderId="21" xfId="0" applyNumberFormat="1" applyFont="1" applyFill="1" applyBorder="1" applyAlignment="1" applyProtection="1">
      <alignment horizontal="left" vertical="center"/>
    </xf>
    <xf numFmtId="164" fontId="89" fillId="20" borderId="19" xfId="0" applyNumberFormat="1" applyFont="1" applyFill="1" applyBorder="1" applyAlignment="1" applyProtection="1">
      <alignment horizontal="left" vertical="center"/>
    </xf>
    <xf numFmtId="164" fontId="89" fillId="22" borderId="31" xfId="0" applyNumberFormat="1" applyFont="1" applyFill="1" applyBorder="1" applyAlignment="1" applyProtection="1">
      <alignment horizontal="left" vertical="center" wrapText="1" indent="2"/>
    </xf>
    <xf numFmtId="164" fontId="89" fillId="22" borderId="77" xfId="0" applyNumberFormat="1" applyFont="1" applyFill="1" applyBorder="1" applyAlignment="1" applyProtection="1">
      <alignment horizontal="left" vertical="center" wrapText="1" indent="2"/>
    </xf>
    <xf numFmtId="0" fontId="89" fillId="22" borderId="66" xfId="0" applyFont="1" applyFill="1" applyBorder="1" applyAlignment="1" applyProtection="1">
      <alignment horizontal="left" vertical="center" indent="2"/>
    </xf>
    <xf numFmtId="0" fontId="89" fillId="22" borderId="80" xfId="0" applyFont="1" applyFill="1" applyBorder="1" applyAlignment="1" applyProtection="1">
      <alignment horizontal="left" vertical="center" indent="2"/>
    </xf>
    <xf numFmtId="0" fontId="89" fillId="22" borderId="79" xfId="0" applyFont="1" applyFill="1" applyBorder="1" applyAlignment="1" applyProtection="1">
      <alignment horizontal="left" vertical="center" indent="2"/>
    </xf>
    <xf numFmtId="0" fontId="89" fillId="22" borderId="77" xfId="0" applyFont="1" applyFill="1" applyBorder="1" applyAlignment="1" applyProtection="1">
      <alignment horizontal="left" vertical="center" indent="2"/>
    </xf>
    <xf numFmtId="0" fontId="88" fillId="22" borderId="66" xfId="0" applyFont="1" applyFill="1" applyBorder="1" applyAlignment="1" applyProtection="1">
      <alignment horizontal="left" vertical="center" wrapText="1" indent="2"/>
    </xf>
    <xf numFmtId="0" fontId="90" fillId="22" borderId="80" xfId="0" applyFont="1" applyFill="1" applyBorder="1" applyAlignment="1">
      <alignment horizontal="left" wrapText="1" indent="2"/>
    </xf>
    <xf numFmtId="3" fontId="89" fillId="0" borderId="5" xfId="0" applyNumberFormat="1" applyFont="1" applyBorder="1" applyAlignment="1" applyProtection="1">
      <alignment horizontal="center" vertical="center" wrapText="1"/>
    </xf>
    <xf numFmtId="3" fontId="89" fillId="0" borderId="10" xfId="0" applyNumberFormat="1" applyFont="1" applyBorder="1" applyAlignment="1" applyProtection="1">
      <alignment horizontal="center" vertical="center" wrapText="1"/>
    </xf>
    <xf numFmtId="0" fontId="89" fillId="22" borderId="74" xfId="0" applyFont="1" applyFill="1" applyBorder="1" applyAlignment="1" applyProtection="1">
      <alignment horizontal="left" vertical="center" indent="1"/>
    </xf>
    <xf numFmtId="0" fontId="89" fillId="22" borderId="28" xfId="0" applyFont="1" applyFill="1" applyBorder="1" applyAlignment="1" applyProtection="1">
      <alignment horizontal="left" vertical="center" inden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left" vertical="center" indent="1"/>
    </xf>
    <xf numFmtId="164" fontId="89" fillId="26" borderId="21" xfId="0" applyNumberFormat="1" applyFont="1" applyFill="1" applyBorder="1" applyAlignment="1" applyProtection="1">
      <alignment horizontal="left" vertical="center" wrapText="1" indent="1"/>
    </xf>
    <xf numFmtId="164" fontId="89" fillId="26" borderId="19" xfId="0" applyNumberFormat="1" applyFont="1" applyFill="1" applyBorder="1" applyAlignment="1" applyProtection="1">
      <alignment horizontal="left" vertical="center" wrapText="1" indent="1"/>
    </xf>
    <xf numFmtId="164" fontId="89" fillId="27" borderId="21" xfId="0" applyNumberFormat="1" applyFont="1" applyFill="1" applyBorder="1" applyAlignment="1" applyProtection="1">
      <alignment horizontal="left" vertical="center" wrapText="1" indent="1"/>
    </xf>
    <xf numFmtId="164" fontId="89" fillId="27" borderId="19" xfId="0" applyNumberFormat="1" applyFont="1" applyFill="1" applyBorder="1" applyAlignment="1" applyProtection="1">
      <alignment horizontal="left" vertical="center" wrapText="1" indent="1"/>
    </xf>
    <xf numFmtId="164" fontId="89" fillId="11" borderId="21" xfId="0" applyNumberFormat="1" applyFont="1" applyFill="1" applyBorder="1" applyAlignment="1" applyProtection="1">
      <alignment horizontal="left" vertical="center" wrapText="1"/>
    </xf>
    <xf numFmtId="164" fontId="89" fillId="11" borderId="19" xfId="0" applyNumberFormat="1" applyFont="1" applyFill="1" applyBorder="1" applyAlignment="1" applyProtection="1">
      <alignment horizontal="left" vertical="center" wrapText="1"/>
    </xf>
    <xf numFmtId="49" fontId="89" fillId="20" borderId="21" xfId="0" applyNumberFormat="1" applyFont="1" applyFill="1" applyBorder="1" applyAlignment="1" applyProtection="1">
      <alignment horizontal="left" vertical="center"/>
    </xf>
    <xf numFmtId="49" fontId="89" fillId="20" borderId="19" xfId="0" applyNumberFormat="1" applyFont="1" applyFill="1" applyBorder="1" applyAlignment="1" applyProtection="1">
      <alignment horizontal="left" vertical="center"/>
    </xf>
    <xf numFmtId="0" fontId="89" fillId="20" borderId="21" xfId="0" applyFont="1" applyFill="1" applyBorder="1" applyAlignment="1" applyProtection="1">
      <alignment vertical="center"/>
    </xf>
    <xf numFmtId="0" fontId="89" fillId="20" borderId="19" xfId="0" applyFont="1" applyFill="1" applyBorder="1" applyAlignment="1" applyProtection="1">
      <alignment vertical="center"/>
    </xf>
    <xf numFmtId="164" fontId="89" fillId="22" borderId="21" xfId="0" applyNumberFormat="1" applyFont="1" applyFill="1" applyBorder="1" applyAlignment="1" applyProtection="1">
      <alignment horizontal="left" vertical="center" wrapText="1" indent="2"/>
    </xf>
    <xf numFmtId="164" fontId="89" fillId="22" borderId="19" xfId="0" applyNumberFormat="1" applyFont="1" applyFill="1" applyBorder="1" applyAlignment="1" applyProtection="1">
      <alignment horizontal="left" vertical="center" wrapText="1" indent="2"/>
    </xf>
    <xf numFmtId="164" fontId="89" fillId="3" borderId="21" xfId="0" applyNumberFormat="1" applyFont="1" applyFill="1" applyBorder="1" applyAlignment="1" applyProtection="1">
      <alignment horizontal="left" vertical="center" wrapText="1" indent="1"/>
    </xf>
    <xf numFmtId="164" fontId="89" fillId="3" borderId="19" xfId="0" applyNumberFormat="1" applyFont="1" applyFill="1" applyBorder="1" applyAlignment="1" applyProtection="1">
      <alignment horizontal="left" vertical="center" wrapText="1" indent="1"/>
    </xf>
    <xf numFmtId="0" fontId="89" fillId="22" borderId="51" xfId="0" applyFont="1" applyFill="1" applyBorder="1" applyAlignment="1" applyProtection="1">
      <alignment horizontal="left" vertical="center" indent="1"/>
    </xf>
    <xf numFmtId="0" fontId="90" fillId="22" borderId="78" xfId="0" applyFont="1" applyFill="1" applyBorder="1" applyAlignment="1">
      <alignment horizontal="left" vertical="center" indent="1"/>
    </xf>
    <xf numFmtId="0" fontId="89" fillId="11" borderId="14" xfId="0" applyFont="1" applyFill="1" applyBorder="1" applyAlignment="1">
      <alignment horizontal="left" vertical="center" wrapText="1"/>
    </xf>
    <xf numFmtId="0" fontId="90" fillId="11" borderId="19" xfId="0" applyFont="1" applyFill="1" applyBorder="1" applyAlignment="1">
      <alignment horizontal="left" vertical="center" wrapText="1"/>
    </xf>
    <xf numFmtId="0" fontId="89" fillId="11" borderId="74" xfId="0" applyFont="1" applyFill="1" applyBorder="1" applyAlignment="1">
      <alignment vertical="top" wrapText="1"/>
    </xf>
    <xf numFmtId="0" fontId="90" fillId="11" borderId="28" xfId="0" applyFont="1" applyFill="1" applyBorder="1" applyAlignment="1">
      <alignment vertical="top" wrapText="1"/>
    </xf>
    <xf numFmtId="0" fontId="89" fillId="22" borderId="79" xfId="0" applyFont="1" applyFill="1" applyBorder="1" applyAlignment="1" applyProtection="1">
      <alignment horizontal="left" vertical="top" wrapText="1" indent="1"/>
    </xf>
    <xf numFmtId="0" fontId="90" fillId="22" borderId="77" xfId="0" applyFont="1" applyFill="1" applyBorder="1" applyAlignment="1">
      <alignment horizontal="left" vertical="top" wrapText="1" indent="1"/>
    </xf>
    <xf numFmtId="0" fontId="89" fillId="22" borderId="79" xfId="0" applyFont="1" applyFill="1" applyBorder="1" applyAlignment="1" applyProtection="1">
      <alignment horizontal="left" vertical="top" indent="1"/>
    </xf>
    <xf numFmtId="0" fontId="90" fillId="22" borderId="77" xfId="0" applyFont="1" applyFill="1" applyBorder="1" applyAlignment="1">
      <alignment horizontal="left" vertical="top" indent="1"/>
    </xf>
    <xf numFmtId="0" fontId="89" fillId="11" borderId="74" xfId="0" applyFont="1" applyFill="1" applyBorder="1" applyAlignment="1">
      <alignment vertical="center" wrapText="1"/>
    </xf>
    <xf numFmtId="0" fontId="90" fillId="11" borderId="28" xfId="0" applyFont="1" applyFill="1" applyBorder="1" applyAlignment="1">
      <alignment vertical="center" wrapText="1"/>
    </xf>
    <xf numFmtId="3" fontId="89" fillId="22" borderId="27" xfId="0" applyNumberFormat="1" applyFont="1" applyFill="1" applyBorder="1" applyAlignment="1">
      <alignment horizontal="left" vertical="top" indent="1"/>
    </xf>
    <xf numFmtId="3" fontId="89" fillId="22" borderId="28" xfId="0" applyNumberFormat="1" applyFont="1" applyFill="1" applyBorder="1" applyAlignment="1">
      <alignment horizontal="left" vertical="top" indent="1"/>
    </xf>
    <xf numFmtId="3" fontId="89" fillId="0" borderId="7" xfId="0" applyNumberFormat="1" applyFont="1" applyBorder="1" applyAlignment="1" applyProtection="1">
      <alignment horizontal="center" vertical="center" wrapText="1"/>
    </xf>
    <xf numFmtId="0" fontId="99" fillId="20" borderId="9" xfId="0" applyFont="1" applyFill="1" applyBorder="1" applyAlignment="1">
      <alignment horizontal="center" vertical="center"/>
    </xf>
    <xf numFmtId="0" fontId="90" fillId="20" borderId="10" xfId="0" applyFont="1" applyFill="1" applyBorder="1" applyAlignment="1">
      <alignment horizontal="center" vertical="center"/>
    </xf>
    <xf numFmtId="0" fontId="99" fillId="21" borderId="8" xfId="0" applyFont="1" applyFill="1" applyBorder="1" applyAlignment="1">
      <alignment horizontal="center" vertical="center"/>
    </xf>
    <xf numFmtId="0" fontId="99" fillId="21" borderId="10" xfId="0" applyFont="1" applyFill="1" applyBorder="1" applyAlignment="1">
      <alignment horizontal="center" vertical="center"/>
    </xf>
    <xf numFmtId="0" fontId="90" fillId="21" borderId="10" xfId="0" applyFont="1" applyFill="1" applyBorder="1" applyAlignment="1">
      <alignment horizontal="center" vertical="center"/>
    </xf>
    <xf numFmtId="0" fontId="99" fillId="20" borderId="141" xfId="0" applyFont="1" applyFill="1" applyBorder="1" applyAlignment="1">
      <alignment horizontal="center" vertical="center"/>
    </xf>
    <xf numFmtId="0" fontId="90" fillId="20" borderId="134" xfId="0" applyFont="1" applyFill="1" applyBorder="1" applyAlignment="1">
      <alignment horizontal="center" vertical="center"/>
    </xf>
    <xf numFmtId="0" fontId="99" fillId="20" borderId="8" xfId="0" applyFont="1" applyFill="1" applyBorder="1" applyAlignment="1">
      <alignment horizontal="center" vertical="center"/>
    </xf>
    <xf numFmtId="3" fontId="89" fillId="22" borderId="74" xfId="0" applyNumberFormat="1" applyFont="1" applyFill="1" applyBorder="1" applyAlignment="1">
      <alignment horizontal="left" vertical="top" wrapText="1" indent="1"/>
    </xf>
    <xf numFmtId="0" fontId="90" fillId="22" borderId="28" xfId="0" applyFont="1" applyFill="1" applyBorder="1" applyAlignment="1">
      <alignment horizontal="left" vertical="top" wrapText="1"/>
    </xf>
    <xf numFmtId="3" fontId="89" fillId="22" borderId="88" xfId="0" applyNumberFormat="1" applyFont="1" applyFill="1" applyBorder="1" applyAlignment="1">
      <alignment horizontal="left" vertical="top" wrapText="1" indent="1"/>
    </xf>
    <xf numFmtId="0" fontId="90" fillId="22" borderId="29" xfId="0" applyFont="1" applyFill="1" applyBorder="1" applyAlignment="1">
      <alignment horizontal="left" vertical="top" wrapText="1" indent="1"/>
    </xf>
    <xf numFmtId="3" fontId="89" fillId="22" borderId="51" xfId="0" applyNumberFormat="1" applyFont="1" applyFill="1" applyBorder="1" applyAlignment="1">
      <alignment horizontal="left" vertical="top" wrapText="1" indent="1"/>
    </xf>
    <xf numFmtId="0" fontId="88" fillId="22" borderId="78" xfId="0" applyFont="1" applyFill="1" applyBorder="1" applyAlignment="1">
      <alignment horizontal="left" vertical="top" wrapText="1" indent="1"/>
    </xf>
    <xf numFmtId="3" fontId="89" fillId="22" borderId="79" xfId="0" applyNumberFormat="1" applyFont="1" applyFill="1" applyBorder="1" applyAlignment="1">
      <alignment horizontal="left" vertical="top" wrapText="1" indent="1"/>
    </xf>
    <xf numFmtId="3" fontId="89" fillId="22" borderId="79" xfId="0" applyNumberFormat="1" applyFont="1" applyFill="1" applyBorder="1" applyAlignment="1">
      <alignment horizontal="left" vertical="top" indent="1"/>
    </xf>
    <xf numFmtId="0" fontId="88" fillId="22" borderId="77" xfId="0" applyFont="1" applyFill="1" applyBorder="1" applyAlignment="1">
      <alignment horizontal="left" vertical="top" indent="1"/>
    </xf>
    <xf numFmtId="3" fontId="89" fillId="0" borderId="88" xfId="0" applyNumberFormat="1" applyFont="1" applyBorder="1" applyAlignment="1">
      <alignment horizontal="left" vertical="top" wrapText="1" indent="1"/>
    </xf>
    <xf numFmtId="0" fontId="90" fillId="0" borderId="29" xfId="0" applyFont="1" applyBorder="1" applyAlignment="1">
      <alignment horizontal="left" vertical="top" wrapText="1" indent="1"/>
    </xf>
    <xf numFmtId="0" fontId="99" fillId="20" borderId="8" xfId="0" applyFont="1" applyFill="1" applyBorder="1" applyAlignment="1">
      <alignment horizontal="center" vertical="center" wrapText="1"/>
    </xf>
    <xf numFmtId="0" fontId="90" fillId="20" borderId="10" xfId="0" applyFont="1" applyFill="1" applyBorder="1" applyAlignment="1">
      <alignment horizontal="center" vertical="center" wrapText="1"/>
    </xf>
    <xf numFmtId="3" fontId="99" fillId="20" borderId="21" xfId="0" applyNumberFormat="1" applyFont="1" applyFill="1" applyBorder="1" applyAlignment="1">
      <alignment horizontal="center" vertical="center"/>
    </xf>
    <xf numFmtId="0" fontId="90" fillId="20" borderId="19" xfId="0" applyFont="1" applyFill="1" applyBorder="1" applyAlignment="1">
      <alignment horizontal="center" vertical="center"/>
    </xf>
    <xf numFmtId="0" fontId="99" fillId="20" borderId="14" xfId="0" applyFont="1" applyFill="1" applyBorder="1" applyAlignment="1">
      <alignment horizontal="center" vertical="center"/>
    </xf>
    <xf numFmtId="3" fontId="89" fillId="16" borderId="5" xfId="0" applyNumberFormat="1" applyFont="1" applyFill="1" applyBorder="1" applyAlignment="1" applyProtection="1">
      <alignment horizontal="center" vertical="center" wrapText="1"/>
    </xf>
    <xf numFmtId="3" fontId="89" fillId="16" borderId="10" xfId="0" applyNumberFormat="1" applyFont="1" applyFill="1" applyBorder="1" applyAlignment="1" applyProtection="1">
      <alignment horizontal="center" vertical="center" wrapText="1"/>
    </xf>
    <xf numFmtId="0" fontId="88" fillId="0" borderId="0" xfId="14" applyFont="1" applyFill="1" applyAlignment="1">
      <alignment wrapText="1"/>
    </xf>
    <xf numFmtId="0" fontId="90" fillId="0" borderId="0" xfId="0" applyFont="1" applyAlignment="1">
      <alignment wrapText="1"/>
    </xf>
    <xf numFmtId="0" fontId="84" fillId="0" borderId="34" xfId="14" applyFont="1" applyFill="1" applyBorder="1" applyAlignment="1" applyProtection="1">
      <protection locked="0"/>
    </xf>
    <xf numFmtId="0" fontId="84" fillId="0" borderId="34" xfId="0" applyFont="1" applyBorder="1" applyAlignment="1"/>
    <xf numFmtId="0" fontId="84" fillId="0" borderId="39" xfId="14" applyFont="1" applyFill="1" applyBorder="1" applyAlignment="1" applyProtection="1">
      <protection locked="0"/>
    </xf>
    <xf numFmtId="0" fontId="84" fillId="0" borderId="39" xfId="0" applyFont="1" applyBorder="1" applyAlignment="1"/>
    <xf numFmtId="49" fontId="88" fillId="0" borderId="21" xfId="0" applyNumberFormat="1" applyFont="1" applyBorder="1" applyAlignment="1" applyProtection="1">
      <alignment horizontal="left" vertical="center" wrapText="1" indent="1"/>
    </xf>
    <xf numFmtId="0" fontId="90" fillId="0" borderId="19" xfId="0" applyFont="1" applyBorder="1" applyAlignment="1">
      <alignment horizontal="left" vertical="center" wrapText="1" indent="1"/>
    </xf>
    <xf numFmtId="49" fontId="108" fillId="3" borderId="9" xfId="0" applyNumberFormat="1" applyFont="1" applyFill="1" applyBorder="1" applyAlignment="1" applyProtection="1">
      <alignment horizontal="left" vertical="center" wrapText="1"/>
    </xf>
    <xf numFmtId="0" fontId="84" fillId="0" borderId="8" xfId="0" applyFont="1" applyBorder="1" applyAlignment="1">
      <alignment horizontal="left" vertical="center" wrapText="1"/>
    </xf>
    <xf numFmtId="0" fontId="84" fillId="0" borderId="10" xfId="0" applyFont="1" applyBorder="1" applyAlignment="1">
      <alignment horizontal="left" vertical="center" wrapText="1"/>
    </xf>
    <xf numFmtId="49" fontId="89" fillId="22" borderId="21" xfId="0" applyNumberFormat="1" applyFont="1" applyFill="1" applyBorder="1" applyAlignment="1" applyProtection="1">
      <alignment horizontal="left" vertical="center" wrapText="1" indent="1"/>
    </xf>
    <xf numFmtId="0" fontId="90" fillId="22" borderId="19" xfId="0" applyFont="1" applyFill="1" applyBorder="1" applyAlignment="1">
      <alignment horizontal="left" vertical="center" wrapText="1" indent="1"/>
    </xf>
    <xf numFmtId="49" fontId="89" fillId="3" borderId="21" xfId="0" applyNumberFormat="1" applyFont="1" applyFill="1" applyBorder="1" applyAlignment="1" applyProtection="1">
      <alignment horizontal="left" vertical="center" wrapText="1"/>
    </xf>
    <xf numFmtId="0" fontId="90" fillId="3" borderId="19" xfId="0" applyFont="1" applyFill="1" applyBorder="1" applyAlignment="1">
      <alignment horizontal="left" vertical="center" wrapText="1"/>
    </xf>
    <xf numFmtId="49" fontId="89" fillId="22" borderId="21" xfId="0" applyNumberFormat="1" applyFont="1" applyFill="1" applyBorder="1" applyAlignment="1" applyProtection="1">
      <alignment horizontal="left" vertical="center" indent="1"/>
    </xf>
    <xf numFmtId="0" fontId="90" fillId="22" borderId="19" xfId="0" applyFont="1" applyFill="1" applyBorder="1" applyAlignment="1">
      <alignment horizontal="left" vertical="center" indent="1"/>
    </xf>
    <xf numFmtId="0" fontId="99" fillId="24" borderId="21" xfId="14" applyFont="1" applyFill="1" applyBorder="1" applyAlignment="1">
      <alignment horizontal="center" vertical="center"/>
    </xf>
    <xf numFmtId="0" fontId="90" fillId="24" borderId="19" xfId="0" applyFont="1" applyFill="1" applyBorder="1" applyAlignment="1">
      <alignment horizontal="center" vertical="center"/>
    </xf>
    <xf numFmtId="0" fontId="89" fillId="3" borderId="21" xfId="0" applyFont="1" applyFill="1" applyBorder="1" applyAlignment="1" applyProtection="1">
      <alignment horizontal="left" vertical="center" wrapText="1"/>
    </xf>
    <xf numFmtId="49" fontId="99" fillId="24" borderId="21" xfId="0" applyNumberFormat="1" applyFont="1" applyFill="1" applyBorder="1" applyAlignment="1" applyProtection="1">
      <alignment horizontal="center" vertical="center"/>
    </xf>
    <xf numFmtId="49" fontId="98" fillId="3" borderId="9" xfId="0" applyNumberFormat="1" applyFont="1" applyFill="1" applyBorder="1" applyAlignment="1" applyProtection="1">
      <alignment horizontal="left" vertical="center" wrapText="1"/>
    </xf>
    <xf numFmtId="0" fontId="90" fillId="0" borderId="8" xfId="0" applyFont="1" applyBorder="1" applyAlignment="1">
      <alignment horizontal="left" vertical="center" wrapText="1"/>
    </xf>
    <xf numFmtId="0" fontId="90" fillId="0" borderId="10" xfId="0" applyFont="1" applyBorder="1" applyAlignment="1">
      <alignment horizontal="left" vertical="center" wrapText="1"/>
    </xf>
    <xf numFmtId="164" fontId="89" fillId="3" borderId="21" xfId="0" applyNumberFormat="1" applyFont="1" applyFill="1" applyBorder="1" applyAlignment="1" applyProtection="1">
      <alignment horizontal="left" vertical="center" wrapText="1"/>
    </xf>
    <xf numFmtId="49" fontId="89" fillId="0" borderId="21" xfId="0" applyNumberFormat="1" applyFont="1" applyBorder="1" applyAlignment="1" applyProtection="1">
      <alignment horizontal="center" vertical="center" wrapText="1"/>
    </xf>
    <xf numFmtId="49" fontId="89" fillId="0" borderId="19" xfId="0" applyNumberFormat="1" applyFont="1" applyBorder="1" applyAlignment="1" applyProtection="1">
      <alignment horizontal="center" vertical="center" wrapText="1"/>
    </xf>
    <xf numFmtId="49" fontId="89" fillId="3" borderId="21" xfId="0" applyNumberFormat="1" applyFont="1" applyFill="1" applyBorder="1" applyAlignment="1" applyProtection="1">
      <alignment horizontal="left" vertical="center"/>
    </xf>
    <xf numFmtId="49" fontId="89" fillId="3" borderId="19" xfId="0" applyNumberFormat="1" applyFont="1" applyFill="1" applyBorder="1" applyAlignment="1" applyProtection="1">
      <alignment horizontal="left" vertical="center"/>
    </xf>
    <xf numFmtId="0" fontId="117" fillId="0" borderId="46" xfId="0" applyFont="1" applyBorder="1" applyAlignment="1" applyProtection="1">
      <alignment horizontal="left" wrapText="1" indent="2"/>
    </xf>
    <xf numFmtId="0" fontId="88" fillId="0" borderId="0" xfId="0" applyFont="1" applyAlignment="1">
      <alignment horizontal="left" wrapText="1"/>
    </xf>
    <xf numFmtId="0" fontId="88" fillId="0" borderId="46" xfId="0" applyFont="1" applyBorder="1" applyAlignment="1">
      <alignment horizontal="left" wrapText="1"/>
    </xf>
    <xf numFmtId="0" fontId="88" fillId="0" borderId="34" xfId="0" applyFont="1" applyBorder="1" applyAlignment="1" applyProtection="1">
      <alignment horizontal="left" vertical="center" wrapText="1" indent="1"/>
    </xf>
    <xf numFmtId="0" fontId="90" fillId="0" borderId="41" xfId="0" applyFont="1" applyBorder="1" applyAlignment="1">
      <alignment horizontal="left" wrapText="1" indent="1"/>
    </xf>
    <xf numFmtId="0" fontId="88" fillId="0" borderId="39" xfId="0" applyFont="1" applyBorder="1" applyAlignment="1" applyProtection="1">
      <alignment horizontal="left" vertical="center" wrapText="1" indent="1"/>
    </xf>
    <xf numFmtId="0" fontId="90" fillId="0" borderId="35" xfId="0" applyFont="1" applyBorder="1" applyAlignment="1">
      <alignment horizontal="left" wrapText="1" indent="1"/>
    </xf>
    <xf numFmtId="0" fontId="88" fillId="0" borderId="35" xfId="0" applyFont="1" applyBorder="1" applyAlignment="1" applyProtection="1">
      <alignment horizontal="left" vertical="center" wrapText="1" indent="1"/>
    </xf>
    <xf numFmtId="0" fontId="89" fillId="22" borderId="39" xfId="0" applyFont="1" applyFill="1" applyBorder="1" applyAlignment="1" applyProtection="1">
      <alignment horizontal="left" vertical="center" indent="1"/>
    </xf>
    <xf numFmtId="0" fontId="89" fillId="22" borderId="38" xfId="0" applyFont="1" applyFill="1" applyBorder="1" applyAlignment="1" applyProtection="1">
      <alignment horizontal="left" vertical="center" indent="1"/>
    </xf>
    <xf numFmtId="0" fontId="99" fillId="24" borderId="38" xfId="0" applyFont="1" applyFill="1" applyBorder="1" applyAlignment="1" applyProtection="1">
      <alignment horizontal="left" vertical="center" wrapText="1"/>
    </xf>
    <xf numFmtId="0" fontId="90" fillId="24" borderId="39" xfId="0" applyFont="1" applyFill="1" applyBorder="1" applyAlignment="1">
      <alignment horizontal="left" wrapText="1"/>
    </xf>
    <xf numFmtId="0" fontId="90" fillId="24" borderId="35" xfId="0" applyFont="1" applyFill="1" applyBorder="1" applyAlignment="1">
      <alignment horizontal="left" wrapText="1"/>
    </xf>
    <xf numFmtId="0" fontId="88" fillId="0" borderId="38" xfId="0" applyFont="1" applyBorder="1" applyAlignment="1" applyProtection="1">
      <alignment horizontal="left" vertical="center" wrapText="1" indent="1"/>
    </xf>
    <xf numFmtId="0" fontId="88" fillId="0" borderId="35" xfId="0" applyFont="1" applyBorder="1" applyAlignment="1">
      <alignment horizontal="left" wrapText="1" indent="1"/>
    </xf>
    <xf numFmtId="0" fontId="89" fillId="4" borderId="39" xfId="0" applyFont="1" applyFill="1" applyBorder="1" applyAlignment="1" applyProtection="1">
      <alignment horizontal="left" vertical="center"/>
    </xf>
    <xf numFmtId="0" fontId="89" fillId="4" borderId="35" xfId="0" applyFont="1" applyFill="1" applyBorder="1" applyAlignment="1" applyProtection="1">
      <alignment horizontal="left" vertical="center"/>
    </xf>
    <xf numFmtId="0" fontId="88" fillId="0" borderId="39" xfId="0" applyFont="1" applyBorder="1" applyAlignment="1" applyProtection="1">
      <alignment horizontal="left" vertical="center" indent="1"/>
    </xf>
    <xf numFmtId="0" fontId="90" fillId="0" borderId="39" xfId="0" applyFont="1" applyBorder="1" applyAlignment="1">
      <alignment horizontal="left" indent="1"/>
    </xf>
    <xf numFmtId="0" fontId="90" fillId="0" borderId="35" xfId="0" applyFont="1" applyBorder="1" applyAlignment="1">
      <alignment horizontal="left" indent="1"/>
    </xf>
    <xf numFmtId="0" fontId="90" fillId="0" borderId="39" xfId="0" applyFont="1" applyBorder="1" applyAlignment="1" applyProtection="1">
      <alignment horizontal="left" vertical="center" wrapText="1" indent="1"/>
    </xf>
    <xf numFmtId="0" fontId="90" fillId="0" borderId="35" xfId="0" applyFont="1" applyBorder="1" applyAlignment="1" applyProtection="1">
      <alignment horizontal="left" vertical="center" wrapText="1" indent="1"/>
    </xf>
    <xf numFmtId="49" fontId="89" fillId="0" borderId="53" xfId="0" applyNumberFormat="1" applyFont="1" applyFill="1" applyBorder="1" applyAlignment="1" applyProtection="1">
      <alignment horizontal="center" vertical="center" wrapText="1"/>
    </xf>
    <xf numFmtId="49" fontId="89" fillId="0" borderId="16" xfId="0" applyNumberFormat="1" applyFont="1" applyFill="1" applyBorder="1" applyAlignment="1" applyProtection="1">
      <alignment horizontal="center" vertical="center" wrapText="1"/>
    </xf>
    <xf numFmtId="0" fontId="90" fillId="0" borderId="54" xfId="0" applyFont="1" applyFill="1" applyBorder="1" applyAlignment="1">
      <alignment wrapText="1"/>
    </xf>
    <xf numFmtId="0" fontId="89" fillId="0" borderId="38" xfId="0" applyFont="1" applyBorder="1" applyAlignment="1" applyProtection="1">
      <alignment horizontal="left" vertical="center" wrapText="1"/>
    </xf>
    <xf numFmtId="0" fontId="89" fillId="0" borderId="39" xfId="0" applyFont="1" applyBorder="1" applyAlignment="1" applyProtection="1">
      <alignment horizontal="left" vertical="center" wrapText="1"/>
    </xf>
    <xf numFmtId="0" fontId="90" fillId="0" borderId="39" xfId="0" applyFont="1" applyBorder="1" applyAlignment="1">
      <alignment wrapText="1"/>
    </xf>
    <xf numFmtId="0" fontId="89" fillId="3" borderId="46" xfId="0" applyFont="1" applyFill="1" applyBorder="1" applyAlignment="1" applyProtection="1">
      <alignment horizontal="left" vertical="center" wrapText="1"/>
    </xf>
    <xf numFmtId="0" fontId="89" fillId="3" borderId="0" xfId="0" applyFont="1" applyFill="1" applyBorder="1" applyAlignment="1" applyProtection="1">
      <alignment horizontal="left" vertical="center" wrapText="1"/>
    </xf>
    <xf numFmtId="0" fontId="89" fillId="3" borderId="99" xfId="0" applyFont="1" applyFill="1" applyBorder="1" applyAlignment="1" applyProtection="1">
      <alignment horizontal="left" vertical="center" wrapText="1"/>
    </xf>
    <xf numFmtId="0" fontId="89" fillId="3" borderId="100" xfId="0" applyFont="1" applyFill="1" applyBorder="1" applyAlignment="1" applyProtection="1">
      <alignment horizontal="left" vertical="center" wrapText="1"/>
    </xf>
    <xf numFmtId="0" fontId="90" fillId="0" borderId="100" xfId="0" applyFont="1" applyBorder="1" applyAlignment="1">
      <alignment wrapText="1"/>
    </xf>
    <xf numFmtId="0" fontId="89" fillId="22" borderId="83" xfId="0" applyFont="1" applyFill="1" applyBorder="1" applyAlignment="1" applyProtection="1">
      <alignment horizontal="left" vertical="center" indent="1"/>
    </xf>
    <xf numFmtId="0" fontId="89" fillId="22" borderId="84" xfId="0" applyFont="1" applyFill="1" applyBorder="1" applyAlignment="1" applyProtection="1">
      <alignment horizontal="left" vertical="center" indent="1"/>
    </xf>
    <xf numFmtId="0" fontId="89" fillId="22" borderId="101" xfId="0" applyFont="1" applyFill="1" applyBorder="1" applyAlignment="1" applyProtection="1">
      <alignment horizontal="left" vertical="center" indent="1"/>
    </xf>
    <xf numFmtId="0" fontId="148" fillId="0" borderId="34" xfId="0" applyFont="1" applyBorder="1" applyAlignment="1">
      <alignment horizontal="left" vertical="center" wrapText="1" indent="1"/>
    </xf>
    <xf numFmtId="0" fontId="90" fillId="0" borderId="34" xfId="0" applyFont="1" applyBorder="1" applyAlignment="1">
      <alignment horizontal="left" vertical="center" wrapText="1" indent="1"/>
    </xf>
    <xf numFmtId="0" fontId="99" fillId="20" borderId="38" xfId="0" applyFont="1" applyFill="1" applyBorder="1" applyAlignment="1" applyProtection="1">
      <alignment horizontal="left" vertical="center" indent="1"/>
    </xf>
    <xf numFmtId="0" fontId="99" fillId="20" borderId="39" xfId="0" applyFont="1" applyFill="1" applyBorder="1" applyAlignment="1" applyProtection="1">
      <alignment horizontal="left" vertical="center" indent="1"/>
    </xf>
    <xf numFmtId="0" fontId="99" fillId="20" borderId="35" xfId="0" applyFont="1" applyFill="1" applyBorder="1" applyAlignment="1" applyProtection="1">
      <alignment horizontal="left" vertical="center" indent="1"/>
    </xf>
    <xf numFmtId="0" fontId="119" fillId="3" borderId="102" xfId="15" applyFont="1" applyFill="1" applyBorder="1" applyAlignment="1">
      <alignment horizontal="center" vertical="center"/>
    </xf>
    <xf numFmtId="0" fontId="127" fillId="0" borderId="103" xfId="0" applyFont="1" applyBorder="1" applyAlignment="1">
      <alignment horizontal="center" vertical="center"/>
    </xf>
    <xf numFmtId="0" fontId="127" fillId="0" borderId="104" xfId="0" applyFont="1" applyBorder="1" applyAlignment="1">
      <alignment horizontal="center" vertical="center"/>
    </xf>
    <xf numFmtId="0" fontId="99" fillId="20" borderId="105" xfId="15" applyFont="1" applyFill="1" applyBorder="1" applyAlignment="1">
      <alignment horizontal="center" vertical="center" wrapText="1"/>
    </xf>
    <xf numFmtId="0" fontId="99" fillId="20" borderId="13" xfId="0" applyFont="1" applyFill="1" applyBorder="1" applyAlignment="1">
      <alignment horizontal="center" vertical="center" wrapText="1"/>
    </xf>
    <xf numFmtId="0" fontId="99" fillId="20" borderId="106" xfId="0" applyFont="1" applyFill="1" applyBorder="1" applyAlignment="1">
      <alignment horizontal="center" vertical="center" wrapText="1"/>
    </xf>
    <xf numFmtId="0" fontId="149" fillId="20" borderId="107" xfId="15" applyFont="1" applyFill="1" applyBorder="1" applyAlignment="1">
      <alignment horizontal="center" vertical="center"/>
    </xf>
    <xf numFmtId="0" fontId="84" fillId="20" borderId="12" xfId="0" applyFont="1" applyFill="1" applyBorder="1" applyAlignment="1">
      <alignment horizontal="center" vertical="center"/>
    </xf>
    <xf numFmtId="0" fontId="84" fillId="20" borderId="108" xfId="0" applyFont="1" applyFill="1" applyBorder="1" applyAlignment="1">
      <alignment horizontal="center" vertical="center"/>
    </xf>
    <xf numFmtId="0" fontId="106" fillId="0" borderId="63" xfId="15" applyFont="1" applyBorder="1" applyAlignment="1">
      <alignment horizontal="center"/>
    </xf>
    <xf numFmtId="0" fontId="90" fillId="0" borderId="63" xfId="0" applyFont="1" applyBorder="1" applyAlignment="1">
      <alignment horizontal="center"/>
    </xf>
    <xf numFmtId="0" fontId="136" fillId="0" borderId="70" xfId="9" applyFont="1" applyBorder="1" applyAlignment="1">
      <alignment horizontal="left" vertical="top" wrapText="1"/>
    </xf>
    <xf numFmtId="0" fontId="136" fillId="0" borderId="0" xfId="9" applyFont="1" applyBorder="1" applyAlignment="1">
      <alignment horizontal="left" vertical="top" wrapText="1"/>
    </xf>
    <xf numFmtId="0" fontId="136" fillId="0" borderId="71" xfId="9" applyFont="1" applyBorder="1" applyAlignment="1">
      <alignment horizontal="left" vertical="top" wrapText="1"/>
    </xf>
    <xf numFmtId="0" fontId="135" fillId="20" borderId="67" xfId="9" applyFont="1" applyFill="1" applyBorder="1" applyAlignment="1">
      <alignment horizontal="center" vertical="center"/>
    </xf>
    <xf numFmtId="0" fontId="135" fillId="20" borderId="68" xfId="9" applyFont="1" applyFill="1" applyBorder="1" applyAlignment="1">
      <alignment horizontal="center" vertical="center"/>
    </xf>
    <xf numFmtId="0" fontId="135" fillId="20" borderId="69" xfId="9" applyFont="1" applyFill="1" applyBorder="1" applyAlignment="1">
      <alignment horizontal="center" vertical="center"/>
    </xf>
    <xf numFmtId="0" fontId="135" fillId="20" borderId="75" xfId="9" applyFont="1" applyFill="1" applyBorder="1" applyAlignment="1">
      <alignment horizontal="center" vertical="center"/>
    </xf>
    <xf numFmtId="0" fontId="135" fillId="20" borderId="15" xfId="9" applyFont="1" applyFill="1" applyBorder="1" applyAlignment="1">
      <alignment horizontal="center" vertical="center"/>
    </xf>
    <xf numFmtId="0" fontId="135" fillId="20" borderId="76" xfId="9" applyFont="1" applyFill="1" applyBorder="1" applyAlignment="1">
      <alignment horizontal="center" vertical="center"/>
    </xf>
    <xf numFmtId="0" fontId="136" fillId="0" borderId="70" xfId="9" applyFont="1" applyBorder="1" applyAlignment="1">
      <alignment vertical="top" wrapText="1"/>
    </xf>
    <xf numFmtId="0" fontId="136" fillId="0" borderId="0" xfId="9" applyFont="1" applyBorder="1" applyAlignment="1">
      <alignment vertical="top" wrapText="1"/>
    </xf>
    <xf numFmtId="0" fontId="136" fillId="0" borderId="71" xfId="9" applyFont="1" applyBorder="1" applyAlignment="1">
      <alignment vertical="top" wrapText="1"/>
    </xf>
    <xf numFmtId="0" fontId="136" fillId="0" borderId="70" xfId="9" applyFont="1" applyBorder="1" applyAlignment="1">
      <alignment vertical="top"/>
    </xf>
    <xf numFmtId="0" fontId="136" fillId="0" borderId="0" xfId="9" applyFont="1" applyBorder="1" applyAlignment="1">
      <alignment vertical="top"/>
    </xf>
    <xf numFmtId="0" fontId="136" fillId="0" borderId="71" xfId="9" applyFont="1" applyBorder="1" applyAlignment="1">
      <alignment vertical="top"/>
    </xf>
    <xf numFmtId="0" fontId="89" fillId="0" borderId="3" xfId="0" applyFont="1" applyFill="1" applyBorder="1" applyAlignment="1" applyProtection="1">
      <alignment horizontal="left" vertical="center" wrapText="1"/>
    </xf>
    <xf numFmtId="0" fontId="90" fillId="0" borderId="4" xfId="0" applyFont="1" applyBorder="1" applyAlignment="1">
      <alignment horizontal="left" vertical="center" wrapText="1"/>
    </xf>
    <xf numFmtId="0" fontId="90" fillId="0" borderId="5" xfId="0" applyFont="1" applyBorder="1" applyAlignment="1">
      <alignment horizontal="left" vertical="center" wrapText="1"/>
    </xf>
    <xf numFmtId="0" fontId="89" fillId="0" borderId="8" xfId="0" applyFont="1" applyBorder="1" applyAlignment="1">
      <alignment horizontal="center" vertical="center"/>
    </xf>
    <xf numFmtId="0" fontId="88" fillId="0" borderId="10" xfId="0" applyFont="1" applyBorder="1" applyAlignment="1">
      <alignment horizontal="center" vertical="center"/>
    </xf>
    <xf numFmtId="0" fontId="88" fillId="15" borderId="21" xfId="0" applyFont="1" applyFill="1" applyBorder="1" applyAlignment="1" applyProtection="1">
      <alignment horizontal="left" vertical="center" wrapText="1" indent="1"/>
    </xf>
    <xf numFmtId="0" fontId="90" fillId="15" borderId="14" xfId="0" applyFont="1" applyFill="1" applyBorder="1" applyAlignment="1">
      <alignment horizontal="left" vertical="center" wrapText="1" indent="1"/>
    </xf>
    <xf numFmtId="0" fontId="90" fillId="15" borderId="19" xfId="0" applyFont="1" applyFill="1" applyBorder="1" applyAlignment="1">
      <alignment horizontal="left" vertical="center" wrapText="1" indent="1"/>
    </xf>
    <xf numFmtId="0" fontId="103" fillId="0" borderId="75" xfId="7" applyFont="1" applyBorder="1" applyAlignment="1" applyProtection="1">
      <alignment vertical="top" wrapText="1"/>
      <protection locked="0"/>
    </xf>
    <xf numFmtId="0" fontId="103" fillId="0" borderId="15" xfId="7" applyFont="1" applyBorder="1" applyAlignment="1" applyProtection="1">
      <alignment vertical="top" wrapText="1"/>
      <protection locked="0"/>
    </xf>
    <xf numFmtId="0" fontId="103" fillId="0" borderId="76" xfId="7" applyFont="1" applyBorder="1" applyAlignment="1" applyProtection="1">
      <alignment vertical="top" wrapText="1"/>
      <protection locked="0"/>
    </xf>
    <xf numFmtId="0" fontId="81" fillId="0" borderId="70" xfId="7" applyFont="1" applyBorder="1" applyAlignment="1" applyProtection="1">
      <alignment vertical="top" wrapText="1"/>
      <protection locked="0"/>
    </xf>
    <xf numFmtId="0" fontId="81" fillId="0" borderId="0" xfId="7" applyFont="1" applyBorder="1" applyAlignment="1" applyProtection="1">
      <alignment vertical="top" wrapText="1"/>
      <protection locked="0"/>
    </xf>
    <xf numFmtId="0" fontId="81" fillId="0" borderId="71" xfId="7" applyFont="1" applyBorder="1" applyAlignment="1" applyProtection="1">
      <alignment vertical="top" wrapText="1"/>
      <protection locked="0"/>
    </xf>
    <xf numFmtId="0" fontId="81" fillId="0" borderId="75" xfId="7" applyFont="1" applyBorder="1" applyAlignment="1" applyProtection="1">
      <alignment vertical="top" wrapText="1"/>
      <protection locked="0"/>
    </xf>
    <xf numFmtId="0" fontId="81" fillId="0" borderId="15" xfId="7" applyFont="1" applyBorder="1" applyAlignment="1" applyProtection="1">
      <alignment vertical="top" wrapText="1"/>
      <protection locked="0"/>
    </xf>
    <xf numFmtId="0" fontId="81" fillId="0" borderId="76" xfId="7" applyFont="1" applyBorder="1" applyAlignment="1" applyProtection="1">
      <alignment vertical="top" wrapText="1"/>
      <protection locked="0"/>
    </xf>
    <xf numFmtId="0" fontId="103" fillId="0" borderId="68" xfId="7" applyFont="1" applyBorder="1" applyAlignment="1" applyProtection="1">
      <alignment horizontal="center" vertical="top" wrapText="1"/>
      <protection locked="0"/>
    </xf>
    <xf numFmtId="0" fontId="103" fillId="0" borderId="69" xfId="7" applyFont="1" applyBorder="1" applyAlignment="1" applyProtection="1">
      <alignment horizontal="center" vertical="top" wrapText="1"/>
      <protection locked="0"/>
    </xf>
    <xf numFmtId="0" fontId="103" fillId="0" borderId="70" xfId="7" applyFont="1" applyBorder="1" applyAlignment="1" applyProtection="1">
      <alignment vertical="top" wrapText="1"/>
      <protection locked="0"/>
    </xf>
    <xf numFmtId="0" fontId="103" fillId="0" borderId="0" xfId="7" applyFont="1" applyBorder="1" applyAlignment="1" applyProtection="1">
      <alignment vertical="top" wrapText="1"/>
      <protection locked="0"/>
    </xf>
    <xf numFmtId="0" fontId="103" fillId="0" borderId="71" xfId="7" applyFont="1" applyBorder="1" applyAlignment="1" applyProtection="1">
      <alignment vertical="top" wrapText="1"/>
      <protection locked="0"/>
    </xf>
    <xf numFmtId="0" fontId="139" fillId="20" borderId="0" xfId="7" applyFont="1" applyFill="1" applyAlignment="1">
      <alignment horizontal="center" vertical="center"/>
    </xf>
    <xf numFmtId="0" fontId="98" fillId="0" borderId="140" xfId="7" applyFont="1" applyFill="1" applyBorder="1" applyAlignment="1">
      <alignment horizontal="left" vertical="top" wrapText="1"/>
    </xf>
    <xf numFmtId="0" fontId="98" fillId="0" borderId="0" xfId="7" applyFont="1" applyFill="1" applyBorder="1" applyAlignment="1">
      <alignment horizontal="left" vertical="top" wrapText="1"/>
    </xf>
    <xf numFmtId="0" fontId="150" fillId="0" borderId="0" xfId="7" applyFont="1" applyAlignment="1">
      <alignment wrapText="1"/>
    </xf>
    <xf numFmtId="0" fontId="151" fillId="0" borderId="0" xfId="7" applyFont="1" applyAlignment="1">
      <alignment horizontal="center" vertical="center" wrapText="1"/>
    </xf>
    <xf numFmtId="174" fontId="151" fillId="0" borderId="15" xfId="7" applyNumberFormat="1" applyFont="1" applyBorder="1" applyAlignment="1">
      <alignment horizontal="center" vertical="center" wrapText="1"/>
    </xf>
    <xf numFmtId="0" fontId="81" fillId="0" borderId="68" xfId="7" applyFont="1" applyBorder="1" applyAlignment="1" applyProtection="1">
      <alignment horizontal="center" vertical="top" wrapText="1"/>
      <protection locked="0"/>
    </xf>
    <xf numFmtId="0" fontId="81" fillId="0" borderId="69" xfId="7" applyFont="1" applyBorder="1" applyAlignment="1" applyProtection="1">
      <alignment horizontal="center" vertical="top" wrapText="1"/>
      <protection locked="0"/>
    </xf>
    <xf numFmtId="0" fontId="84" fillId="0" borderId="8" xfId="4" applyNumberFormat="1" applyFont="1" applyBorder="1" applyAlignment="1">
      <alignment horizontal="left" vertical="center" indent="1"/>
    </xf>
    <xf numFmtId="0" fontId="84" fillId="0" borderId="8" xfId="4" applyNumberFormat="1" applyFont="1" applyBorder="1" applyAlignment="1">
      <alignment horizontal="left" vertical="center"/>
    </xf>
    <xf numFmtId="0" fontId="84" fillId="20" borderId="6" xfId="4" applyNumberFormat="1" applyFont="1" applyFill="1" applyBorder="1" applyAlignment="1">
      <alignment horizontal="left" vertical="top" wrapText="1"/>
    </xf>
    <xf numFmtId="0" fontId="84" fillId="20" borderId="0" xfId="4" applyFont="1" applyFill="1" applyBorder="1" applyAlignment="1">
      <alignment vertical="top"/>
    </xf>
    <xf numFmtId="0" fontId="84" fillId="20" borderId="7" xfId="4" applyFont="1" applyFill="1" applyBorder="1" applyAlignment="1">
      <alignment vertical="top"/>
    </xf>
    <xf numFmtId="166" fontId="84" fillId="0" borderId="14" xfId="4" applyNumberFormat="1" applyFont="1" applyBorder="1" applyAlignment="1">
      <alignment horizontal="left" vertical="center" indent="1"/>
    </xf>
    <xf numFmtId="0" fontId="89" fillId="0" borderId="9" xfId="4" applyNumberFormat="1" applyFont="1" applyBorder="1" applyAlignment="1">
      <alignment horizontal="center" vertical="center"/>
    </xf>
    <xf numFmtId="0" fontId="90" fillId="0" borderId="8" xfId="4" applyFont="1" applyBorder="1" applyAlignment="1">
      <alignment horizontal="center" vertical="center"/>
    </xf>
    <xf numFmtId="0" fontId="90" fillId="0" borderId="10" xfId="4" applyFont="1" applyBorder="1" applyAlignment="1">
      <alignment horizontal="center" vertical="center"/>
    </xf>
    <xf numFmtId="0" fontId="88" fillId="0" borderId="14" xfId="4" applyNumberFormat="1" applyFont="1" applyBorder="1" applyAlignment="1">
      <alignment horizontal="left" vertical="center" wrapText="1"/>
    </xf>
    <xf numFmtId="0" fontId="90" fillId="0" borderId="14" xfId="4" applyFont="1" applyBorder="1" applyAlignment="1">
      <alignment horizontal="left" vertical="center" wrapText="1"/>
    </xf>
    <xf numFmtId="0" fontId="90" fillId="0" borderId="19" xfId="4" applyFont="1" applyBorder="1" applyAlignment="1">
      <alignment horizontal="left" vertical="center" wrapText="1"/>
    </xf>
    <xf numFmtId="0" fontId="89" fillId="0" borderId="14" xfId="4" applyNumberFormat="1" applyFont="1" applyBorder="1" applyAlignment="1">
      <alignment vertical="center"/>
    </xf>
    <xf numFmtId="0" fontId="89" fillId="0" borderId="19" xfId="4" applyNumberFormat="1" applyFont="1" applyBorder="1" applyAlignment="1">
      <alignment vertical="center"/>
    </xf>
    <xf numFmtId="0" fontId="98" fillId="0" borderId="128" xfId="4" applyNumberFormat="1" applyFont="1" applyBorder="1" applyAlignment="1">
      <alignment horizontal="center"/>
    </xf>
    <xf numFmtId="0" fontId="90" fillId="0" borderId="150" xfId="4" applyNumberFormat="1" applyFont="1" applyBorder="1" applyAlignment="1" applyProtection="1">
      <alignment horizontal="center"/>
      <protection locked="0"/>
    </xf>
    <xf numFmtId="171" fontId="90" fillId="0" borderId="150" xfId="4" applyNumberFormat="1" applyFont="1" applyBorder="1" applyAlignment="1" applyProtection="1">
      <alignment horizontal="center"/>
      <protection locked="0"/>
    </xf>
    <xf numFmtId="0" fontId="90" fillId="0" borderId="150" xfId="4" applyNumberFormat="1" applyFont="1" applyBorder="1" applyAlignment="1" applyProtection="1">
      <alignment horizontal="center" vertical="center"/>
      <protection locked="0"/>
    </xf>
    <xf numFmtId="0" fontId="88" fillId="0" borderId="46" xfId="4" quotePrefix="1" applyNumberFormat="1" applyFont="1" applyBorder="1" applyAlignment="1">
      <alignment horizontal="left" vertical="top" wrapText="1" indent="2"/>
    </xf>
    <xf numFmtId="0" fontId="88" fillId="0" borderId="0" xfId="4" quotePrefix="1" applyNumberFormat="1" applyFont="1" applyBorder="1" applyAlignment="1">
      <alignment horizontal="left" vertical="top" wrapText="1" indent="2"/>
    </xf>
    <xf numFmtId="0" fontId="88" fillId="0" borderId="0" xfId="4" applyNumberFormat="1" applyFont="1" applyBorder="1" applyAlignment="1">
      <alignment horizontal="left" vertical="top" wrapText="1" indent="2"/>
    </xf>
    <xf numFmtId="0" fontId="90" fillId="0" borderId="0" xfId="4" applyFont="1" applyAlignment="1">
      <alignment horizontal="left" vertical="top" wrapText="1" indent="2"/>
    </xf>
    <xf numFmtId="0" fontId="88" fillId="0" borderId="0" xfId="4" applyNumberFormat="1" applyFont="1" applyAlignment="1">
      <alignment horizontal="left" vertical="top" wrapText="1" indent="2"/>
    </xf>
    <xf numFmtId="0" fontId="98" fillId="0" borderId="128" xfId="4" applyFont="1" applyBorder="1" applyAlignment="1">
      <alignment horizontal="center" vertical="center" wrapText="1"/>
    </xf>
    <xf numFmtId="0" fontId="108" fillId="0" borderId="0" xfId="0" applyFont="1" applyAlignment="1">
      <alignment vertical="top" wrapText="1"/>
    </xf>
    <xf numFmtId="0" fontId="99" fillId="24" borderId="21" xfId="4" applyFont="1" applyFill="1" applyBorder="1" applyAlignment="1">
      <alignment horizontal="center" vertical="center" wrapText="1"/>
    </xf>
    <xf numFmtId="0" fontId="99" fillId="24" borderId="14" xfId="4" applyFont="1" applyFill="1" applyBorder="1" applyAlignment="1">
      <alignment horizontal="center" vertical="center" wrapText="1"/>
    </xf>
    <xf numFmtId="0" fontId="99" fillId="24" borderId="19" xfId="4" applyFont="1" applyFill="1" applyBorder="1" applyAlignment="1">
      <alignment horizontal="center" vertical="center" wrapText="1"/>
    </xf>
    <xf numFmtId="0" fontId="90" fillId="0" borderId="0" xfId="4" applyFont="1" applyBorder="1" applyAlignment="1">
      <alignment wrapText="1"/>
    </xf>
    <xf numFmtId="0" fontId="152" fillId="0" borderId="151" xfId="4" applyFont="1" applyBorder="1" applyAlignment="1">
      <alignment horizontal="center" vertical="center" wrapText="1"/>
    </xf>
    <xf numFmtId="0" fontId="152" fillId="0" borderId="0" xfId="4" applyFont="1" applyBorder="1" applyAlignment="1">
      <alignment horizontal="center" vertical="center" wrapText="1"/>
    </xf>
    <xf numFmtId="0" fontId="152" fillId="0" borderId="152" xfId="4" applyFont="1" applyBorder="1" applyAlignment="1">
      <alignment horizontal="center" vertical="center" wrapText="1"/>
    </xf>
    <xf numFmtId="0" fontId="152" fillId="0" borderId="153" xfId="4" applyFont="1" applyBorder="1" applyAlignment="1">
      <alignment horizontal="center" vertical="center" wrapText="1"/>
    </xf>
    <xf numFmtId="0" fontId="152" fillId="0" borderId="154" xfId="4" applyFont="1" applyBorder="1" applyAlignment="1">
      <alignment horizontal="center" vertical="center" wrapText="1"/>
    </xf>
    <xf numFmtId="0" fontId="152" fillId="0" borderId="155" xfId="4" applyFont="1" applyBorder="1" applyAlignment="1">
      <alignment horizontal="center" vertical="center" wrapText="1"/>
    </xf>
    <xf numFmtId="0" fontId="131" fillId="0" borderId="21" xfId="4" applyNumberFormat="1" applyFont="1" applyBorder="1" applyAlignment="1">
      <alignment vertical="top" wrapText="1"/>
    </xf>
    <xf numFmtId="0" fontId="131" fillId="0" borderId="14" xfId="4" applyNumberFormat="1" applyFont="1" applyBorder="1" applyAlignment="1">
      <alignment vertical="top" wrapText="1"/>
    </xf>
    <xf numFmtId="0" fontId="131" fillId="0" borderId="19" xfId="4" applyNumberFormat="1" applyFont="1" applyBorder="1" applyAlignment="1">
      <alignment vertical="top" wrapText="1"/>
    </xf>
    <xf numFmtId="0" fontId="84" fillId="0" borderId="3" xfId="4" applyFont="1" applyBorder="1" applyAlignment="1">
      <alignment vertical="top" wrapText="1"/>
    </xf>
    <xf numFmtId="0" fontId="84" fillId="0" borderId="4" xfId="4" applyFont="1" applyBorder="1" applyAlignment="1">
      <alignment vertical="top" wrapText="1"/>
    </xf>
    <xf numFmtId="0" fontId="84" fillId="0" borderId="5" xfId="4" applyFont="1" applyBorder="1" applyAlignment="1">
      <alignment vertical="top" wrapText="1"/>
    </xf>
    <xf numFmtId="0" fontId="99" fillId="0" borderId="38" xfId="4" applyFont="1" applyBorder="1" applyAlignment="1">
      <alignment horizontal="center" vertical="center" wrapText="1"/>
    </xf>
    <xf numFmtId="0" fontId="99" fillId="0" borderId="39" xfId="4" applyFont="1" applyBorder="1" applyAlignment="1">
      <alignment horizontal="center" vertical="center" wrapText="1"/>
    </xf>
    <xf numFmtId="0" fontId="99" fillId="0" borderId="35" xfId="4" applyFont="1" applyBorder="1" applyAlignment="1">
      <alignment horizontal="center" vertical="center" wrapText="1"/>
    </xf>
    <xf numFmtId="0" fontId="108" fillId="0" borderId="46" xfId="4" applyFont="1" applyBorder="1" applyAlignment="1">
      <alignment vertical="top"/>
    </xf>
    <xf numFmtId="0" fontId="108" fillId="0" borderId="0" xfId="4" applyFont="1" applyBorder="1" applyAlignment="1">
      <alignment vertical="top"/>
    </xf>
    <xf numFmtId="0" fontId="108" fillId="0" borderId="44" xfId="4" applyFont="1" applyBorder="1" applyAlignment="1">
      <alignment vertical="top"/>
    </xf>
    <xf numFmtId="0" fontId="108" fillId="0" borderId="45" xfId="4" applyFont="1" applyBorder="1" applyAlignment="1">
      <alignment vertical="top"/>
    </xf>
    <xf numFmtId="0" fontId="108" fillId="0" borderId="34" xfId="4" applyFont="1" applyBorder="1" applyAlignment="1">
      <alignment vertical="top"/>
    </xf>
    <xf numFmtId="0" fontId="108" fillId="0" borderId="41" xfId="4" applyFont="1" applyBorder="1" applyAlignment="1">
      <alignment vertical="top"/>
    </xf>
    <xf numFmtId="0" fontId="153" fillId="24" borderId="9" xfId="0" applyFont="1" applyFill="1" applyBorder="1" applyAlignment="1">
      <alignment horizontal="center" vertical="center"/>
    </xf>
    <xf numFmtId="0" fontId="153" fillId="24" borderId="8" xfId="0" applyFont="1" applyFill="1" applyBorder="1" applyAlignment="1">
      <alignment horizontal="center" vertical="center"/>
    </xf>
    <xf numFmtId="0" fontId="153" fillId="24" borderId="109" xfId="0" applyFont="1" applyFill="1" applyBorder="1" applyAlignment="1">
      <alignment horizontal="center" vertical="center"/>
    </xf>
    <xf numFmtId="164" fontId="153" fillId="24" borderId="6" xfId="0" applyNumberFormat="1" applyFont="1" applyFill="1" applyBorder="1" applyAlignment="1">
      <alignment horizontal="center" vertical="center"/>
    </xf>
    <xf numFmtId="164" fontId="153" fillId="24" borderId="0" xfId="0" applyNumberFormat="1" applyFont="1" applyFill="1" applyBorder="1" applyAlignment="1">
      <alignment horizontal="center" vertical="center"/>
    </xf>
    <xf numFmtId="164" fontId="153" fillId="24" borderId="50" xfId="0" applyNumberFormat="1" applyFont="1" applyFill="1" applyBorder="1" applyAlignment="1">
      <alignment horizontal="center" vertical="center"/>
    </xf>
    <xf numFmtId="164" fontId="92" fillId="24" borderId="9" xfId="0" applyNumberFormat="1" applyFont="1" applyFill="1" applyBorder="1" applyAlignment="1">
      <alignment horizontal="center" vertical="top"/>
    </xf>
    <xf numFmtId="164" fontId="122" fillId="24" borderId="8" xfId="0" applyNumberFormat="1" applyFont="1" applyFill="1" applyBorder="1" applyAlignment="1">
      <alignment horizontal="center" vertical="top"/>
    </xf>
    <xf numFmtId="164" fontId="122" fillId="24" borderId="109" xfId="0" applyNumberFormat="1" applyFont="1" applyFill="1" applyBorder="1" applyAlignment="1">
      <alignment horizontal="center" vertical="top"/>
    </xf>
    <xf numFmtId="0" fontId="122" fillId="0" borderId="14" xfId="0" applyFont="1" applyBorder="1" applyAlignment="1">
      <alignment horizontal="left" vertical="top" wrapText="1"/>
    </xf>
    <xf numFmtId="0" fontId="84" fillId="0" borderId="19" xfId="0" applyFont="1" applyBorder="1" applyAlignment="1">
      <alignment horizontal="left" vertical="top" wrapText="1"/>
    </xf>
    <xf numFmtId="0" fontId="84" fillId="0" borderId="14" xfId="0" applyFont="1" applyBorder="1" applyAlignment="1">
      <alignment vertical="top" wrapText="1"/>
    </xf>
    <xf numFmtId="0" fontId="90" fillId="0" borderId="19" xfId="0" applyFont="1" applyBorder="1" applyAlignment="1">
      <alignment wrapText="1"/>
    </xf>
    <xf numFmtId="0" fontId="122" fillId="0" borderId="8" xfId="0" applyNumberFormat="1" applyFont="1" applyBorder="1" applyAlignment="1">
      <alignment horizontal="left" vertical="center" wrapText="1"/>
    </xf>
    <xf numFmtId="0" fontId="122" fillId="0" borderId="0" xfId="0" applyNumberFormat="1" applyFont="1" applyBorder="1" applyAlignment="1">
      <alignment horizontal="left" vertical="center" wrapText="1"/>
    </xf>
    <xf numFmtId="0" fontId="84" fillId="0" borderId="7" xfId="0" applyFont="1" applyBorder="1" applyAlignment="1">
      <alignment vertical="center" wrapText="1"/>
    </xf>
    <xf numFmtId="0" fontId="122" fillId="0" borderId="14" xfId="0" applyNumberFormat="1" applyFont="1" applyBorder="1" applyAlignment="1">
      <alignment horizontal="left" vertical="center" wrapText="1"/>
    </xf>
    <xf numFmtId="0" fontId="84" fillId="0" borderId="19" xfId="0" applyFont="1" applyBorder="1" applyAlignment="1"/>
    <xf numFmtId="0" fontId="99" fillId="0" borderId="45" xfId="4" applyNumberFormat="1" applyFont="1" applyBorder="1" applyAlignment="1" applyProtection="1"/>
    <xf numFmtId="0" fontId="99" fillId="0" borderId="34" xfId="4" applyFont="1" applyBorder="1" applyAlignment="1" applyProtection="1"/>
    <xf numFmtId="0" fontId="99" fillId="0" borderId="41" xfId="4" applyFont="1" applyBorder="1" applyAlignment="1" applyProtection="1"/>
    <xf numFmtId="0" fontId="99" fillId="0" borderId="45" xfId="4" applyNumberFormat="1" applyFont="1" applyBorder="1" applyAlignment="1" applyProtection="1">
      <alignment horizontal="left" indent="1"/>
    </xf>
    <xf numFmtId="0" fontId="99" fillId="0" borderId="34" xfId="4" applyFont="1" applyBorder="1" applyAlignment="1" applyProtection="1">
      <alignment horizontal="left" indent="1"/>
    </xf>
    <xf numFmtId="0" fontId="99" fillId="0" borderId="41" xfId="4" applyNumberFormat="1" applyFont="1" applyBorder="1" applyAlignment="1" applyProtection="1">
      <alignment horizontal="left" indent="1"/>
    </xf>
    <xf numFmtId="0" fontId="99" fillId="0" borderId="46" xfId="4" applyFont="1" applyBorder="1" applyAlignment="1" applyProtection="1"/>
    <xf numFmtId="0" fontId="99" fillId="0" borderId="0" xfId="4" applyFont="1" applyBorder="1" applyAlignment="1" applyProtection="1"/>
    <xf numFmtId="0" fontId="99" fillId="0" borderId="44" xfId="4" applyFont="1" applyBorder="1" applyAlignment="1" applyProtection="1"/>
    <xf numFmtId="0" fontId="99" fillId="0" borderId="0" xfId="4" applyNumberFormat="1" applyFont="1" applyAlignment="1" applyProtection="1">
      <alignment horizontal="center"/>
    </xf>
    <xf numFmtId="0" fontId="99" fillId="0" borderId="45" xfId="4" applyNumberFormat="1" applyFont="1" applyBorder="1" applyAlignment="1" applyProtection="1">
      <alignment horizontal="left" indent="1"/>
      <protection locked="0"/>
    </xf>
    <xf numFmtId="0" fontId="99" fillId="0" borderId="34" xfId="4" applyFont="1" applyBorder="1" applyAlignment="1">
      <alignment horizontal="left" indent="1"/>
    </xf>
    <xf numFmtId="0" fontId="99" fillId="0" borderId="41" xfId="4" applyFont="1" applyBorder="1" applyAlignment="1">
      <alignment horizontal="left" indent="1"/>
    </xf>
    <xf numFmtId="0" fontId="99" fillId="0" borderId="46" xfId="4" applyNumberFormat="1" applyFont="1" applyBorder="1" applyAlignment="1" applyProtection="1">
      <alignment horizontal="left" indent="1"/>
      <protection locked="0"/>
    </xf>
    <xf numFmtId="0" fontId="99" fillId="0" borderId="0" xfId="4" applyFont="1" applyBorder="1" applyAlignment="1">
      <alignment horizontal="left" indent="1"/>
    </xf>
    <xf numFmtId="0" fontId="99" fillId="0" borderId="44" xfId="4" applyFont="1" applyBorder="1" applyAlignment="1">
      <alignment horizontal="left" indent="1"/>
    </xf>
    <xf numFmtId="0" fontId="99" fillId="0" borderId="46" xfId="4" applyNumberFormat="1" applyFont="1" applyBorder="1" applyAlignment="1" applyProtection="1">
      <alignment horizontal="left" indent="1"/>
    </xf>
    <xf numFmtId="0" fontId="99" fillId="0" borderId="0" xfId="4" applyFont="1" applyBorder="1" applyAlignment="1" applyProtection="1">
      <alignment horizontal="left" indent="1"/>
    </xf>
    <xf numFmtId="0" fontId="99" fillId="0" borderId="44" xfId="4" applyFont="1" applyBorder="1" applyAlignment="1" applyProtection="1">
      <alignment horizontal="left" indent="1"/>
    </xf>
    <xf numFmtId="0" fontId="90" fillId="0" borderId="45" xfId="4" applyNumberFormat="1" applyFont="1" applyBorder="1" applyAlignment="1" applyProtection="1">
      <alignment horizontal="left" vertical="center" indent="1"/>
    </xf>
    <xf numFmtId="0" fontId="90" fillId="0" borderId="34" xfId="4" applyFont="1" applyBorder="1" applyAlignment="1" applyProtection="1">
      <alignment horizontal="left" vertical="center" indent="1"/>
    </xf>
    <xf numFmtId="0" fontId="90" fillId="0" borderId="41" xfId="4" applyFont="1" applyBorder="1" applyAlignment="1" applyProtection="1">
      <alignment horizontal="left" vertical="center" indent="1"/>
    </xf>
    <xf numFmtId="0" fontId="99" fillId="0" borderId="46" xfId="4" applyNumberFormat="1" applyFont="1" applyBorder="1" applyAlignment="1" applyProtection="1"/>
    <xf numFmtId="0" fontId="99" fillId="0" borderId="46" xfId="4" applyNumberFormat="1" applyFont="1" applyBorder="1" applyAlignment="1" applyProtection="1">
      <alignment horizontal="left" vertical="center" indent="1"/>
    </xf>
    <xf numFmtId="0" fontId="99" fillId="0" borderId="0" xfId="4" applyNumberFormat="1" applyFont="1" applyBorder="1" applyAlignment="1" applyProtection="1">
      <alignment horizontal="left" vertical="center" indent="1"/>
    </xf>
    <xf numFmtId="0" fontId="99" fillId="0" borderId="44" xfId="4" applyNumberFormat="1" applyFont="1" applyBorder="1" applyAlignment="1" applyProtection="1">
      <alignment horizontal="left" vertical="center" indent="1"/>
    </xf>
    <xf numFmtId="0" fontId="99" fillId="0" borderId="0" xfId="4" applyNumberFormat="1" applyFont="1" applyBorder="1" applyAlignment="1" applyProtection="1">
      <alignment horizontal="left" indent="1"/>
    </xf>
    <xf numFmtId="0" fontId="99" fillId="0" borderId="44" xfId="4" applyNumberFormat="1" applyFont="1" applyBorder="1" applyAlignment="1" applyProtection="1">
      <alignment horizontal="left" indent="1"/>
    </xf>
    <xf numFmtId="0" fontId="90" fillId="0" borderId="45" xfId="4" applyNumberFormat="1" applyFont="1" applyBorder="1" applyProtection="1"/>
    <xf numFmtId="0" fontId="90" fillId="0" borderId="34" xfId="4" applyNumberFormat="1" applyFont="1" applyBorder="1" applyProtection="1"/>
    <xf numFmtId="0" fontId="90" fillId="0" borderId="41" xfId="4" applyNumberFormat="1" applyFont="1" applyBorder="1" applyProtection="1"/>
    <xf numFmtId="0" fontId="108" fillId="0" borderId="46" xfId="4" applyNumberFormat="1" applyFont="1" applyBorder="1" applyAlignment="1" applyProtection="1"/>
    <xf numFmtId="0" fontId="108" fillId="0" borderId="0" xfId="4" applyFont="1" applyBorder="1" applyAlignment="1" applyProtection="1"/>
    <xf numFmtId="0" fontId="108" fillId="0" borderId="44" xfId="4" applyFont="1" applyBorder="1" applyAlignment="1" applyProtection="1"/>
    <xf numFmtId="0" fontId="99" fillId="0" borderId="39" xfId="4" applyNumberFormat="1" applyFont="1" applyBorder="1" applyAlignment="1" applyProtection="1">
      <alignment horizontal="left" indent="1"/>
      <protection locked="0"/>
    </xf>
    <xf numFmtId="0" fontId="99" fillId="0" borderId="39" xfId="4" applyFont="1" applyBorder="1" applyAlignment="1" applyProtection="1">
      <alignment horizontal="left" indent="1"/>
      <protection locked="0"/>
    </xf>
    <xf numFmtId="0" fontId="99" fillId="0" borderId="35" xfId="4" applyFont="1" applyBorder="1" applyAlignment="1" applyProtection="1">
      <alignment horizontal="left" indent="1"/>
      <protection locked="0"/>
    </xf>
    <xf numFmtId="0" fontId="99" fillId="0" borderId="0" xfId="4" applyNumberFormat="1" applyFont="1" applyAlignment="1" applyProtection="1">
      <alignment horizontal="center" vertical="center"/>
    </xf>
    <xf numFmtId="0" fontId="90" fillId="0" borderId="0" xfId="4" applyFont="1" applyAlignment="1">
      <alignment horizontal="center" vertical="center"/>
    </xf>
    <xf numFmtId="0" fontId="99" fillId="0" borderId="41" xfId="4" applyFont="1" applyBorder="1" applyAlignment="1" applyProtection="1">
      <alignment horizontal="left" indent="1"/>
    </xf>
    <xf numFmtId="165" fontId="99" fillId="0" borderId="45" xfId="4" applyNumberFormat="1" applyFont="1" applyBorder="1" applyAlignment="1" applyProtection="1">
      <alignment horizontal="left" indent="1"/>
    </xf>
    <xf numFmtId="165" fontId="99" fillId="0" borderId="41" xfId="4" applyNumberFormat="1" applyFont="1" applyBorder="1" applyAlignment="1" applyProtection="1">
      <alignment horizontal="left" indent="1"/>
    </xf>
    <xf numFmtId="0" fontId="84" fillId="0" borderId="38" xfId="4" applyNumberFormat="1" applyFont="1" applyBorder="1" applyProtection="1"/>
    <xf numFmtId="0" fontId="84" fillId="0" borderId="39" xfId="4" applyNumberFormat="1" applyFont="1" applyBorder="1" applyProtection="1"/>
    <xf numFmtId="0" fontId="83" fillId="0" borderId="0" xfId="4" applyFont="1" applyAlignment="1">
      <alignment horizontal="center" vertical="center"/>
    </xf>
    <xf numFmtId="174" fontId="83" fillId="0" borderId="0" xfId="4" applyNumberFormat="1" applyFont="1" applyAlignment="1">
      <alignment horizontal="center" vertical="center"/>
    </xf>
    <xf numFmtId="174" fontId="90" fillId="0" borderId="0" xfId="4" applyNumberFormat="1" applyFont="1" applyAlignment="1">
      <alignment horizontal="center" vertical="center"/>
    </xf>
    <xf numFmtId="0" fontId="90" fillId="0" borderId="56" xfId="4" applyFont="1" applyBorder="1" applyAlignment="1" applyProtection="1">
      <protection locked="0"/>
    </xf>
    <xf numFmtId="0" fontId="99" fillId="0" borderId="0" xfId="4" applyFont="1" applyAlignment="1" applyProtection="1">
      <alignment horizontal="center" vertical="center"/>
    </xf>
    <xf numFmtId="174" fontId="99" fillId="0" borderId="0" xfId="4" applyNumberFormat="1" applyFont="1" applyAlignment="1" applyProtection="1">
      <alignment horizontal="center" vertical="center"/>
    </xf>
    <xf numFmtId="0" fontId="90" fillId="0" borderId="56" xfId="4" applyFont="1" applyBorder="1" applyAlignment="1" applyProtection="1">
      <alignment horizontal="left"/>
      <protection locked="0"/>
    </xf>
    <xf numFmtId="0" fontId="99" fillId="0" borderId="0" xfId="4" quotePrefix="1" applyFont="1" applyAlignment="1" applyProtection="1">
      <alignment horizontal="center" vertical="center"/>
    </xf>
    <xf numFmtId="0" fontId="84" fillId="0" borderId="0" xfId="4" applyFont="1" applyAlignment="1" applyProtection="1">
      <alignment horizontal="left" vertical="center" wrapText="1"/>
      <protection locked="0"/>
    </xf>
    <xf numFmtId="0" fontId="99" fillId="0" borderId="0" xfId="4" applyNumberFormat="1" applyFont="1" applyBorder="1" applyAlignment="1" applyProtection="1">
      <alignment horizontal="center"/>
    </xf>
    <xf numFmtId="165" fontId="99" fillId="0" borderId="0" xfId="4" applyNumberFormat="1" applyFont="1" applyAlignment="1" applyProtection="1">
      <alignment horizontal="center" vertical="center"/>
    </xf>
    <xf numFmtId="0" fontId="83" fillId="0" borderId="0" xfId="4" applyFont="1" applyAlignment="1" applyProtection="1">
      <alignment horizontal="center" vertical="center" readingOrder="1"/>
    </xf>
    <xf numFmtId="0" fontId="83" fillId="0" borderId="0" xfId="4" applyFont="1" applyAlignment="1" applyProtection="1">
      <alignment horizontal="center" vertical="center"/>
    </xf>
    <xf numFmtId="3" fontId="84" fillId="0" borderId="55" xfId="4" applyNumberFormat="1" applyFont="1" applyBorder="1" applyAlignment="1" applyProtection="1">
      <alignment horizontal="right" indent="1"/>
      <protection locked="0"/>
    </xf>
    <xf numFmtId="0" fontId="83" fillId="0" borderId="0" xfId="4" applyFont="1" applyAlignment="1" applyProtection="1">
      <alignment horizontal="center"/>
    </xf>
    <xf numFmtId="0" fontId="83" fillId="0" borderId="15" xfId="4" applyFont="1" applyBorder="1" applyAlignment="1" applyProtection="1">
      <alignment horizontal="center"/>
    </xf>
    <xf numFmtId="0" fontId="88" fillId="0" borderId="0" xfId="4" applyFont="1" applyAlignment="1" applyProtection="1">
      <alignment horizontal="left" vertical="center" wrapText="1"/>
    </xf>
    <xf numFmtId="0" fontId="84" fillId="0" borderId="0" xfId="4" applyFont="1" applyBorder="1" applyAlignment="1" applyProtection="1">
      <alignment vertical="center" wrapText="1"/>
      <protection locked="0"/>
    </xf>
    <xf numFmtId="5" fontId="99" fillId="0" borderId="64" xfId="4" applyNumberFormat="1" applyFont="1" applyBorder="1" applyAlignment="1" applyProtection="1">
      <protection locked="0"/>
    </xf>
    <xf numFmtId="0" fontId="99" fillId="0" borderId="110" xfId="4" applyFont="1" applyBorder="1" applyAlignment="1" applyProtection="1">
      <protection locked="0"/>
    </xf>
    <xf numFmtId="0" fontId="88" fillId="0" borderId="0" xfId="4" applyFont="1" applyBorder="1" applyAlignment="1" applyProtection="1">
      <alignment horizontal="left" vertical="top" wrapText="1"/>
    </xf>
    <xf numFmtId="0" fontId="99" fillId="0" borderId="0" xfId="4" applyNumberFormat="1" applyFont="1" applyAlignment="1">
      <alignment horizontal="center"/>
    </xf>
    <xf numFmtId="165" fontId="83" fillId="0" borderId="0" xfId="4" applyNumberFormat="1" applyFont="1" applyAlignment="1" applyProtection="1">
      <alignment horizontal="center" vertical="center"/>
    </xf>
    <xf numFmtId="0" fontId="83" fillId="0" borderId="0" xfId="4" applyNumberFormat="1" applyFont="1" applyAlignment="1" applyProtection="1">
      <alignment horizontal="center" vertical="center"/>
    </xf>
    <xf numFmtId="0" fontId="90" fillId="0" borderId="63" xfId="4" applyFont="1" applyBorder="1" applyAlignment="1" applyProtection="1">
      <alignment horizontal="center"/>
      <protection locked="0"/>
    </xf>
    <xf numFmtId="0" fontId="88" fillId="0" borderId="64" xfId="4" applyFont="1" applyBorder="1" applyAlignment="1" applyProtection="1">
      <alignment horizontal="center"/>
    </xf>
    <xf numFmtId="0" fontId="88" fillId="0" borderId="58" xfId="4" applyFont="1" applyBorder="1" applyAlignment="1" applyProtection="1">
      <alignment horizontal="center"/>
    </xf>
    <xf numFmtId="0" fontId="88" fillId="0" borderId="110" xfId="4" applyFont="1" applyBorder="1" applyAlignment="1" applyProtection="1">
      <alignment horizontal="center"/>
    </xf>
    <xf numFmtId="0" fontId="99" fillId="0" borderId="0" xfId="4" applyNumberFormat="1" applyFont="1" applyBorder="1" applyAlignment="1" applyProtection="1">
      <alignment horizontal="center" vertical="center" wrapText="1"/>
    </xf>
    <xf numFmtId="0" fontId="90" fillId="0" borderId="0" xfId="4" applyNumberFormat="1" applyFont="1" applyAlignment="1">
      <alignment horizontal="center" vertical="center" wrapText="1"/>
    </xf>
    <xf numFmtId="165" fontId="99" fillId="0" borderId="0" xfId="4" applyNumberFormat="1" applyFont="1" applyBorder="1" applyAlignment="1" applyProtection="1">
      <alignment horizontal="center" vertical="center" wrapText="1"/>
    </xf>
    <xf numFmtId="0" fontId="90" fillId="0" borderId="0" xfId="4" applyFont="1" applyAlignment="1">
      <alignment horizontal="center" vertical="center" wrapText="1"/>
    </xf>
    <xf numFmtId="169" fontId="83" fillId="0" borderId="0" xfId="4" applyNumberFormat="1" applyFont="1" applyAlignment="1" applyProtection="1">
      <alignment horizontal="center" vertical="center" wrapText="1"/>
    </xf>
    <xf numFmtId="0" fontId="84" fillId="0" borderId="0" xfId="4" applyFont="1" applyAlignment="1">
      <alignment horizontal="center" vertical="center" wrapText="1"/>
    </xf>
    <xf numFmtId="0" fontId="90" fillId="0" borderId="34" xfId="4" applyFont="1" applyBorder="1" applyAlignment="1" applyProtection="1">
      <alignment horizontal="center"/>
      <protection locked="0"/>
    </xf>
    <xf numFmtId="0" fontId="88" fillId="0" borderId="64" xfId="4" applyFont="1" applyBorder="1" applyAlignment="1" applyProtection="1">
      <alignment horizontal="left" vertical="center"/>
      <protection locked="0"/>
    </xf>
    <xf numFmtId="0" fontId="88" fillId="0" borderId="58" xfId="4" applyFont="1" applyBorder="1" applyAlignment="1" applyProtection="1">
      <alignment horizontal="left" vertical="center"/>
      <protection locked="0"/>
    </xf>
    <xf numFmtId="0" fontId="88" fillId="0" borderId="110" xfId="4" applyFont="1" applyBorder="1" applyAlignment="1" applyProtection="1">
      <alignment horizontal="left" vertical="center"/>
      <protection locked="0"/>
    </xf>
    <xf numFmtId="38" fontId="88" fillId="0" borderId="64" xfId="4" applyNumberFormat="1" applyFont="1" applyBorder="1" applyAlignment="1" applyProtection="1">
      <alignment horizontal="right" vertical="center"/>
      <protection locked="0"/>
    </xf>
    <xf numFmtId="38" fontId="88" fillId="0" borderId="58" xfId="4" applyNumberFormat="1" applyFont="1" applyBorder="1" applyAlignment="1" applyProtection="1">
      <alignment horizontal="right" vertical="center"/>
      <protection locked="0"/>
    </xf>
    <xf numFmtId="38" fontId="88" fillId="0" borderId="110" xfId="4" applyNumberFormat="1" applyFont="1" applyBorder="1" applyAlignment="1" applyProtection="1">
      <alignment horizontal="right" vertical="center"/>
      <protection locked="0"/>
    </xf>
    <xf numFmtId="0" fontId="89" fillId="0" borderId="64" xfId="4" applyFont="1" applyBorder="1" applyAlignment="1" applyProtection="1">
      <alignment horizontal="center" vertical="center"/>
      <protection locked="0"/>
    </xf>
    <xf numFmtId="0" fontId="89" fillId="0" borderId="58" xfId="4" applyFont="1" applyBorder="1" applyAlignment="1" applyProtection="1">
      <alignment horizontal="center" vertical="center"/>
      <protection locked="0"/>
    </xf>
    <xf numFmtId="0" fontId="89" fillId="0" borderId="110" xfId="4" applyFont="1" applyBorder="1" applyAlignment="1" applyProtection="1">
      <alignment horizontal="center" vertical="center"/>
      <protection locked="0"/>
    </xf>
    <xf numFmtId="6" fontId="88" fillId="0" borderId="55" xfId="4" applyNumberFormat="1" applyFont="1" applyBorder="1" applyAlignment="1" applyProtection="1">
      <alignment horizontal="right" vertical="center"/>
      <protection locked="0"/>
    </xf>
    <xf numFmtId="6" fontId="88" fillId="0" borderId="64" xfId="4" applyNumberFormat="1" applyFont="1" applyBorder="1" applyProtection="1">
      <protection locked="0"/>
    </xf>
    <xf numFmtId="6" fontId="88" fillId="0" borderId="110" xfId="4" applyNumberFormat="1" applyFont="1" applyBorder="1" applyProtection="1">
      <protection locked="0"/>
    </xf>
    <xf numFmtId="38" fontId="88" fillId="0" borderId="55" xfId="4" applyNumberFormat="1" applyFont="1" applyBorder="1" applyAlignment="1" applyProtection="1">
      <alignment horizontal="right" vertical="center"/>
      <protection locked="0"/>
    </xf>
    <xf numFmtId="170" fontId="90" fillId="0" borderId="34" xfId="4" applyNumberFormat="1" applyFont="1" applyBorder="1" applyAlignment="1" applyProtection="1">
      <alignment horizontal="center"/>
      <protection locked="0"/>
    </xf>
    <xf numFmtId="8" fontId="90" fillId="0" borderId="0" xfId="4" applyNumberFormat="1" applyFont="1" applyAlignment="1" applyProtection="1">
      <alignment horizontal="left" vertical="top" wrapText="1"/>
      <protection locked="0"/>
    </xf>
    <xf numFmtId="0" fontId="90" fillId="0" borderId="0" xfId="4" applyFont="1" applyAlignment="1" applyProtection="1">
      <alignment horizontal="left" vertical="top" wrapText="1"/>
      <protection locked="0"/>
    </xf>
    <xf numFmtId="0" fontId="90" fillId="0" borderId="0" xfId="4" applyFont="1" applyBorder="1" applyAlignment="1" applyProtection="1">
      <alignment horizontal="left" vertical="top" wrapText="1"/>
      <protection locked="0"/>
    </xf>
    <xf numFmtId="0" fontId="83" fillId="0" borderId="0" xfId="4" applyFont="1" applyAlignment="1" applyProtection="1">
      <alignment horizontal="center" vertical="center" wrapText="1"/>
    </xf>
    <xf numFmtId="0" fontId="83" fillId="0" borderId="0" xfId="4" applyFont="1" applyBorder="1" applyAlignment="1" applyProtection="1">
      <alignment horizontal="center" vertical="center" wrapText="1"/>
    </xf>
    <xf numFmtId="0" fontId="90" fillId="0" borderId="0" xfId="4" applyFont="1" applyBorder="1" applyAlignment="1">
      <alignment horizontal="center" vertical="center" wrapText="1"/>
    </xf>
    <xf numFmtId="0" fontId="83" fillId="0" borderId="0" xfId="4" applyNumberFormat="1" applyFont="1" applyBorder="1" applyAlignment="1" applyProtection="1">
      <alignment horizontal="center" vertical="center" wrapText="1"/>
    </xf>
    <xf numFmtId="165" fontId="83" fillId="0" borderId="0" xfId="4" applyNumberFormat="1" applyFont="1" applyBorder="1" applyAlignment="1" applyProtection="1">
      <alignment horizontal="center" vertical="center" wrapText="1"/>
    </xf>
    <xf numFmtId="0" fontId="83" fillId="0" borderId="16" xfId="4" applyFont="1" applyBorder="1" applyAlignment="1" applyProtection="1">
      <alignment horizontal="center" vertical="center" wrapText="1"/>
    </xf>
    <xf numFmtId="0" fontId="99" fillId="0" borderId="63" xfId="4" applyNumberFormat="1" applyFont="1" applyBorder="1" applyAlignment="1" applyProtection="1">
      <alignment horizontal="center"/>
      <protection locked="0"/>
    </xf>
    <xf numFmtId="0" fontId="99" fillId="0" borderId="63" xfId="4" applyFont="1" applyBorder="1" applyAlignment="1" applyProtection="1">
      <alignment horizontal="center"/>
      <protection locked="0"/>
    </xf>
    <xf numFmtId="0" fontId="99" fillId="0" borderId="63" xfId="4" applyFont="1" applyBorder="1" applyAlignment="1" applyProtection="1">
      <alignment horizontal="center" vertical="center"/>
      <protection locked="0"/>
    </xf>
    <xf numFmtId="0" fontId="83"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1402773</xdr:colOff>
          <xdr:row>3</xdr:row>
          <xdr:rowOff>121228</xdr:rowOff>
        </xdr:from>
        <xdr:to>
          <xdr:col>1</xdr:col>
          <xdr:colOff>2314575</xdr:colOff>
          <xdr:row>7</xdr:row>
          <xdr:rowOff>159328</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1777"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1778"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2801"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2802"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3825"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3826"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4849"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4850"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13041001026</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2080</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2105</v>
      </c>
      <c r="B17" s="1994"/>
      <c r="C17" s="1994"/>
      <c r="D17" s="1994"/>
      <c r="E17" s="1994"/>
      <c r="F17" s="1994"/>
      <c r="G17" s="1994"/>
      <c r="H17" s="2019"/>
      <c r="T17" s="2048" t="s">
        <v>2084</v>
      </c>
      <c r="U17" s="2049"/>
      <c r="V17" s="2049"/>
      <c r="W17" s="2049"/>
      <c r="X17" s="2049"/>
      <c r="Y17" s="2049"/>
      <c r="Z17" s="2049"/>
      <c r="AA17" s="2050"/>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2081</v>
      </c>
      <c r="B19" s="1979"/>
      <c r="C19" s="1979"/>
      <c r="D19" s="1979"/>
      <c r="E19" s="1979"/>
      <c r="F19" s="1979"/>
      <c r="G19" s="1979"/>
      <c r="H19" s="1959"/>
      <c r="I19" s="30"/>
      <c r="J19" s="99"/>
      <c r="K19" s="40"/>
      <c r="L19" s="38"/>
      <c r="M19" s="112" t="s">
        <v>333</v>
      </c>
      <c r="P19" s="27"/>
      <c r="Q19" s="27"/>
      <c r="R19" s="27"/>
      <c r="S19" s="31"/>
      <c r="T19" s="2033" t="s">
        <v>2085</v>
      </c>
      <c r="U19" s="1958"/>
      <c r="V19" s="1958"/>
      <c r="W19" s="1959"/>
      <c r="X19" s="2047" t="s">
        <v>2086</v>
      </c>
      <c r="Y19" s="1958"/>
      <c r="Z19" s="2046">
        <v>62236</v>
      </c>
      <c r="AA19" s="19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2082</v>
      </c>
      <c r="B21" s="1958"/>
      <c r="C21" s="1958"/>
      <c r="D21" s="1958"/>
      <c r="E21" s="1958"/>
      <c r="F21" s="1958"/>
      <c r="G21" s="1958"/>
      <c r="H21" s="1959"/>
      <c r="I21" s="2013" t="s">
        <v>699</v>
      </c>
      <c r="J21" s="2008"/>
      <c r="K21" s="2008"/>
      <c r="L21" s="2008"/>
      <c r="M21" s="2008"/>
      <c r="N21" s="2008"/>
      <c r="O21" s="2008"/>
      <c r="P21" s="2008"/>
      <c r="Q21" s="2008"/>
      <c r="R21" s="2008"/>
      <c r="S21" s="2014"/>
      <c r="T21" s="2055" t="s">
        <v>2087</v>
      </c>
      <c r="U21" s="2056"/>
      <c r="V21" s="2056"/>
      <c r="W21" s="2056"/>
      <c r="X21" s="1985" t="s">
        <v>2088</v>
      </c>
      <c r="Y21" s="2059"/>
      <c r="Z21" s="2059"/>
      <c r="AA21" s="2060"/>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2083</v>
      </c>
      <c r="B23" s="2011"/>
      <c r="C23" s="2011"/>
      <c r="D23" s="2011"/>
      <c r="E23" s="2011"/>
      <c r="F23" s="2011"/>
      <c r="G23" s="2011"/>
      <c r="H23" s="2012"/>
      <c r="T23" s="1993">
        <v>60.008105</v>
      </c>
      <c r="U23" s="2054"/>
      <c r="V23" s="2054"/>
      <c r="W23" s="2054"/>
      <c r="X23" s="2058">
        <v>43434</v>
      </c>
      <c r="Y23" s="2037"/>
      <c r="Z23" s="2037"/>
      <c r="AA23" s="2038"/>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62894</v>
      </c>
      <c r="B25" s="1958"/>
      <c r="C25" s="1958"/>
      <c r="D25" s="1958"/>
      <c r="E25" s="1958"/>
      <c r="F25" s="1958"/>
      <c r="G25" s="1958"/>
      <c r="H25" s="1959"/>
      <c r="I25" s="113"/>
      <c r="J25" s="1982"/>
      <c r="K25" s="1982"/>
      <c r="L25" s="1982"/>
      <c r="M25" s="1982"/>
      <c r="N25" s="1982"/>
      <c r="O25" s="1982"/>
      <c r="P25" s="1982"/>
      <c r="Q25" s="1982"/>
      <c r="R25" s="1982"/>
      <c r="S25" s="1983"/>
      <c r="T25" s="2051" t="s">
        <v>2089</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2093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2083</v>
      </c>
      <c r="B40" s="1972"/>
      <c r="C40" s="1973"/>
      <c r="D40" s="1973"/>
      <c r="E40" s="1973"/>
      <c r="F40" s="1974"/>
      <c r="G40" s="1974"/>
      <c r="H40" s="1975"/>
      <c r="I40" s="1996"/>
      <c r="J40" s="1997"/>
      <c r="K40" s="1997"/>
      <c r="L40" s="1997"/>
      <c r="M40" s="1997"/>
      <c r="N40" s="1997"/>
      <c r="O40" s="1997"/>
      <c r="P40" s="1997"/>
      <c r="Q40" s="1997"/>
      <c r="R40" s="1997"/>
      <c r="S40" s="1998"/>
      <c r="T40" s="1996"/>
      <c r="U40" s="2057"/>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sheet="1" objects="1" scenarios="1"/>
  <mergeCells count="52">
    <mergeCell ref="T25:AA25"/>
    <mergeCell ref="T23:W23"/>
    <mergeCell ref="X42:AA42"/>
    <mergeCell ref="T21:W21"/>
    <mergeCell ref="T42:W42"/>
    <mergeCell ref="T38:AA38"/>
    <mergeCell ref="T40:AA40"/>
    <mergeCell ref="X23:AA23"/>
    <mergeCell ref="X21:AA21"/>
    <mergeCell ref="A13:H13"/>
    <mergeCell ref="A15:H15"/>
    <mergeCell ref="T19:W19"/>
    <mergeCell ref="T13:AA13"/>
    <mergeCell ref="T15:AA15"/>
    <mergeCell ref="Z19:AA19"/>
    <mergeCell ref="X19:Y19"/>
    <mergeCell ref="T17:AA17"/>
    <mergeCell ref="A23:H23"/>
    <mergeCell ref="I21:S21"/>
    <mergeCell ref="I22:S22"/>
    <mergeCell ref="I18:S18"/>
    <mergeCell ref="A17:H17"/>
    <mergeCell ref="T9:AA11"/>
    <mergeCell ref="A10:H10"/>
    <mergeCell ref="A11:H11"/>
    <mergeCell ref="A21:H21"/>
    <mergeCell ref="A19:H19"/>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activeCell="F35" sqref="F3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4" t="s">
        <v>1905</v>
      </c>
      <c r="B2" s="1550" t="s">
        <v>2035</v>
      </c>
      <c r="C2" s="715" t="s">
        <v>1910</v>
      </c>
      <c r="D2" s="715" t="s">
        <v>1911</v>
      </c>
      <c r="E2" s="715" t="s">
        <v>1912</v>
      </c>
      <c r="F2" s="715" t="s">
        <v>1913</v>
      </c>
    </row>
    <row r="3" spans="1:6" ht="12" customHeight="1" x14ac:dyDescent="0.2">
      <c r="A3" s="2195"/>
      <c r="B3" s="1547"/>
      <c r="C3" s="1548"/>
      <c r="D3" s="1549" t="s">
        <v>274</v>
      </c>
      <c r="E3" s="1548"/>
      <c r="F3" s="1549" t="s">
        <v>275</v>
      </c>
    </row>
    <row r="4" spans="1:6" ht="13.7" customHeight="1" x14ac:dyDescent="0.2">
      <c r="A4" s="716" t="s">
        <v>1217</v>
      </c>
      <c r="B4" s="1771">
        <f>'Revenues 9-14'!C5</f>
        <v>829637</v>
      </c>
      <c r="C4" s="1546">
        <v>0</v>
      </c>
      <c r="D4" s="1774">
        <f>B4-C4</f>
        <v>829637</v>
      </c>
      <c r="E4" s="1546">
        <v>881719</v>
      </c>
      <c r="F4" s="1774">
        <f>E4-C4</f>
        <v>881719</v>
      </c>
    </row>
    <row r="5" spans="1:6" ht="13.7" customHeight="1" x14ac:dyDescent="0.2">
      <c r="A5" s="716" t="s">
        <v>925</v>
      </c>
      <c r="B5" s="1772">
        <f>'Revenues 9-14'!D5</f>
        <v>176332</v>
      </c>
      <c r="C5" s="585">
        <v>0</v>
      </c>
      <c r="D5" s="1775">
        <f t="shared" ref="D5:D18" si="0">B5-C5</f>
        <v>176332</v>
      </c>
      <c r="E5" s="585">
        <v>199878</v>
      </c>
      <c r="F5" s="1775">
        <f>E5-C5</f>
        <v>199878</v>
      </c>
    </row>
    <row r="6" spans="1:6" ht="13.7" customHeight="1" x14ac:dyDescent="0.2">
      <c r="A6" s="716" t="s">
        <v>431</v>
      </c>
      <c r="B6" s="1772">
        <f>'Revenues 9-14'!E5</f>
        <v>0</v>
      </c>
      <c r="C6" s="585">
        <v>0</v>
      </c>
      <c r="D6" s="1775">
        <f t="shared" si="0"/>
        <v>0</v>
      </c>
      <c r="E6" s="585">
        <v>0</v>
      </c>
      <c r="F6" s="1775">
        <f t="shared" ref="F6:F18" si="1">E6-C6</f>
        <v>0</v>
      </c>
    </row>
    <row r="7" spans="1:6" ht="13.7" customHeight="1" x14ac:dyDescent="0.2">
      <c r="A7" s="716" t="s">
        <v>157</v>
      </c>
      <c r="B7" s="1772">
        <f>'Revenues 9-14'!F5</f>
        <v>83758</v>
      </c>
      <c r="C7" s="585">
        <v>0</v>
      </c>
      <c r="D7" s="1775">
        <f t="shared" si="0"/>
        <v>83758</v>
      </c>
      <c r="E7" s="585">
        <v>90852</v>
      </c>
      <c r="F7" s="1775">
        <f t="shared" si="1"/>
        <v>90852</v>
      </c>
    </row>
    <row r="8" spans="1:6" ht="13.7" customHeight="1" x14ac:dyDescent="0.2">
      <c r="A8" s="716" t="s">
        <v>1241</v>
      </c>
      <c r="B8" s="1772">
        <f>'Revenues 9-14'!G5</f>
        <v>47697</v>
      </c>
      <c r="C8" s="585">
        <v>0</v>
      </c>
      <c r="D8" s="1775">
        <f t="shared" si="0"/>
        <v>47697</v>
      </c>
      <c r="E8" s="585">
        <v>50880</v>
      </c>
      <c r="F8" s="1775">
        <f t="shared" si="1"/>
        <v>50880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10581</v>
      </c>
      <c r="C10" s="585">
        <v>0</v>
      </c>
      <c r="D10" s="1775">
        <f t="shared" si="0"/>
        <v>10581</v>
      </c>
      <c r="E10" s="585">
        <v>11812</v>
      </c>
      <c r="F10" s="1775">
        <f t="shared" si="1"/>
        <v>11812</v>
      </c>
    </row>
    <row r="11" spans="1:6" x14ac:dyDescent="0.2">
      <c r="A11" s="716" t="s">
        <v>429</v>
      </c>
      <c r="B11" s="1772">
        <f>'Revenues 9-14'!J5</f>
        <v>103154</v>
      </c>
      <c r="C11" s="585">
        <v>0</v>
      </c>
      <c r="D11" s="1775">
        <f t="shared" si="0"/>
        <v>103154</v>
      </c>
      <c r="E11" s="585">
        <v>95395</v>
      </c>
      <c r="F11" s="1775">
        <f t="shared" si="1"/>
        <v>95395</v>
      </c>
    </row>
    <row r="12" spans="1:6" ht="13.7" customHeight="1" x14ac:dyDescent="0.2">
      <c r="A12" s="716" t="s">
        <v>159</v>
      </c>
      <c r="B12" s="1772">
        <f>'Revenues 9-14'!K5</f>
        <v>0</v>
      </c>
      <c r="C12" s="585">
        <v>0</v>
      </c>
      <c r="D12" s="1775">
        <f t="shared" si="0"/>
        <v>0</v>
      </c>
      <c r="E12" s="585">
        <v>0</v>
      </c>
      <c r="F12" s="1775">
        <f t="shared" si="1"/>
        <v>0</v>
      </c>
    </row>
    <row r="13" spans="1:6" ht="13.7" customHeight="1" x14ac:dyDescent="0.2">
      <c r="A13" s="716" t="s">
        <v>993</v>
      </c>
      <c r="B13" s="1772">
        <f>SUM('Revenues 9-14'!C6:D6)</f>
        <v>9699</v>
      </c>
      <c r="C13" s="585">
        <v>0</v>
      </c>
      <c r="D13" s="1775">
        <f t="shared" si="0"/>
        <v>9699</v>
      </c>
      <c r="E13" s="585">
        <v>9088</v>
      </c>
      <c r="F13" s="1775">
        <f t="shared" si="1"/>
        <v>9088</v>
      </c>
    </row>
    <row r="14" spans="1:6" ht="13.7" customHeight="1" x14ac:dyDescent="0.2">
      <c r="A14" s="716" t="s">
        <v>430</v>
      </c>
      <c r="B14" s="1772">
        <f>SUM('Revenues 9-14'!C7:D7,'Revenues 9-14'!F7:H7)</f>
        <v>10581</v>
      </c>
      <c r="C14" s="585">
        <v>0</v>
      </c>
      <c r="D14" s="1775">
        <f t="shared" si="0"/>
        <v>10581</v>
      </c>
      <c r="E14" s="585">
        <v>9748</v>
      </c>
      <c r="F14" s="1775">
        <f t="shared" si="1"/>
        <v>9748</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35267</v>
      </c>
      <c r="C16" s="585">
        <v>0</v>
      </c>
      <c r="D16" s="1775">
        <f t="shared" si="0"/>
        <v>35267</v>
      </c>
      <c r="E16" s="585">
        <f>15447+19081+1</f>
        <v>34529</v>
      </c>
      <c r="F16" s="1775">
        <f t="shared" si="1"/>
        <v>34529</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1306706</v>
      </c>
      <c r="C19" s="1773">
        <f>SUM(C4:C18)</f>
        <v>0</v>
      </c>
      <c r="D19" s="1773">
        <f>SUM(D4:D18)</f>
        <v>1306706</v>
      </c>
      <c r="E19" s="1773">
        <f>SUM(E4:E18)</f>
        <v>1383901</v>
      </c>
      <c r="F19" s="1773">
        <f>SUM(F4:F18)</f>
        <v>1383901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49" sqref="H49"/>
    </sheetView>
  </sheetViews>
  <sheetFormatPr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4"/>
      <c r="C1" s="722"/>
    </row>
    <row r="2" spans="1:7" ht="33.75" x14ac:dyDescent="0.2">
      <c r="A2" s="2221" t="s">
        <v>1905</v>
      </c>
      <c r="B2" s="2222"/>
      <c r="C2" s="1909" t="s">
        <v>2036</v>
      </c>
      <c r="D2" s="724" t="s">
        <v>2043</v>
      </c>
      <c r="E2" s="724" t="s">
        <v>2044</v>
      </c>
      <c r="F2" s="1909" t="s">
        <v>2037</v>
      </c>
    </row>
    <row r="3" spans="1:7" ht="15.75" customHeight="1" x14ac:dyDescent="0.2">
      <c r="A3" s="2223" t="s">
        <v>1176</v>
      </c>
      <c r="B3" s="2224"/>
      <c r="C3" s="2217"/>
      <c r="D3" s="2218"/>
      <c r="E3" s="2218"/>
      <c r="F3" s="2219"/>
    </row>
    <row r="4" spans="1:7" ht="12.75" customHeight="1" thickBot="1" x14ac:dyDescent="0.25">
      <c r="A4" s="2211" t="s">
        <v>651</v>
      </c>
      <c r="B4" s="2212"/>
      <c r="C4" s="581"/>
      <c r="D4" s="581"/>
      <c r="E4" s="581"/>
      <c r="F4" s="1777">
        <f>SUM(C4+D4)-E4</f>
        <v>0</v>
      </c>
    </row>
    <row r="5" spans="1:7" ht="15.75" customHeight="1" thickTop="1" x14ac:dyDescent="0.2">
      <c r="A5" s="2215" t="s">
        <v>1172</v>
      </c>
      <c r="B5" s="2210"/>
      <c r="C5" s="2204"/>
      <c r="D5" s="2205"/>
      <c r="E5" s="2205"/>
      <c r="F5" s="220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20" t="s">
        <v>1173</v>
      </c>
      <c r="B16" s="2210"/>
      <c r="C16" s="2204"/>
      <c r="D16" s="2205"/>
      <c r="E16" s="2205"/>
      <c r="F16" s="2206"/>
    </row>
    <row r="17" spans="1:11" ht="12.75" customHeight="1" thickBot="1" x14ac:dyDescent="0.25">
      <c r="A17" s="2202" t="s">
        <v>66</v>
      </c>
      <c r="B17" s="2203"/>
      <c r="C17" s="727"/>
      <c r="D17" s="585"/>
      <c r="E17" s="727"/>
      <c r="F17" s="1777">
        <f>SUM(C17+D17)-E17</f>
        <v>0</v>
      </c>
    </row>
    <row r="18" spans="1:11" ht="12.75" customHeight="1" thickTop="1" thickBot="1" x14ac:dyDescent="0.25">
      <c r="A18" s="2202" t="s">
        <v>6</v>
      </c>
      <c r="B18" s="2203"/>
      <c r="C18" s="727"/>
      <c r="D18" s="585"/>
      <c r="E18" s="727"/>
      <c r="F18" s="1777">
        <f>SUM(C18+D18)-E18</f>
        <v>0</v>
      </c>
    </row>
    <row r="19" spans="1:11" ht="12.75" customHeight="1" thickTop="1" thickBot="1" x14ac:dyDescent="0.25">
      <c r="A19" s="2202" t="s">
        <v>406</v>
      </c>
      <c r="B19" s="2203"/>
      <c r="C19" s="727"/>
      <c r="D19" s="585"/>
      <c r="E19" s="727"/>
      <c r="F19" s="1777">
        <f>SUM(C19+D19)-E19</f>
        <v>0</v>
      </c>
    </row>
    <row r="20" spans="1:11" ht="12.75" customHeight="1" thickTop="1" thickBot="1" x14ac:dyDescent="0.25">
      <c r="A20" s="2202" t="s">
        <v>468</v>
      </c>
      <c r="B20" s="2203"/>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09" t="s">
        <v>1174</v>
      </c>
      <c r="B22" s="2210"/>
      <c r="C22" s="2204"/>
      <c r="D22" s="2205"/>
      <c r="E22" s="2205"/>
      <c r="F22" s="2206"/>
    </row>
    <row r="23" spans="1:11" ht="13.5" thickBot="1" x14ac:dyDescent="0.25">
      <c r="A23" s="2211" t="s">
        <v>654</v>
      </c>
      <c r="B23" s="2212"/>
      <c r="C23" s="581"/>
      <c r="D23" s="581"/>
      <c r="E23" s="581"/>
      <c r="F23" s="1777">
        <f>SUM(C23+D23)-E23</f>
        <v>0</v>
      </c>
      <c r="G23" s="552"/>
    </row>
    <row r="24" spans="1:11" ht="15.75" customHeight="1" thickTop="1" x14ac:dyDescent="0.2">
      <c r="A24" s="2209" t="s">
        <v>1175</v>
      </c>
      <c r="B24" s="2210"/>
      <c r="C24" s="2204"/>
      <c r="D24" s="2205"/>
      <c r="E24" s="2205"/>
      <c r="F24" s="2206"/>
    </row>
    <row r="25" spans="1:11" ht="13.5" thickBot="1" x14ac:dyDescent="0.25">
      <c r="A25" s="2211" t="s">
        <v>655</v>
      </c>
      <c r="B25" s="2212"/>
      <c r="C25" s="581"/>
      <c r="D25" s="581"/>
      <c r="E25" s="581"/>
      <c r="F25" s="1777">
        <f>SUM(C25+D25)-E25</f>
        <v>0</v>
      </c>
      <c r="G25" s="552"/>
    </row>
    <row r="26" spans="1:11" ht="15.75" customHeight="1" thickTop="1" x14ac:dyDescent="0.2">
      <c r="A26" s="2215" t="s">
        <v>678</v>
      </c>
      <c r="B26" s="2210"/>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13" t="s">
        <v>603</v>
      </c>
      <c r="B29" s="2214"/>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t="s">
        <v>2094</v>
      </c>
      <c r="B32" s="734">
        <v>42492</v>
      </c>
      <c r="C32" s="735">
        <v>100000</v>
      </c>
      <c r="D32" s="736">
        <v>7</v>
      </c>
      <c r="E32" s="735">
        <v>67008</v>
      </c>
      <c r="F32" s="735">
        <v>0</v>
      </c>
      <c r="G32" s="735"/>
      <c r="H32" s="735">
        <v>33094</v>
      </c>
      <c r="I32" s="1778">
        <f>((E32+F32)-H32)+G32</f>
        <v>33914</v>
      </c>
      <c r="J32" s="735"/>
      <c r="K32" s="737"/>
    </row>
    <row r="33" spans="1:11" ht="12" customHeight="1" x14ac:dyDescent="0.2">
      <c r="A33" s="733" t="s">
        <v>2095</v>
      </c>
      <c r="B33" s="734">
        <v>42580</v>
      </c>
      <c r="C33" s="735">
        <v>30000</v>
      </c>
      <c r="D33" s="736">
        <v>8</v>
      </c>
      <c r="E33" s="735">
        <v>19919</v>
      </c>
      <c r="F33" s="735">
        <v>0</v>
      </c>
      <c r="G33" s="735"/>
      <c r="H33" s="735">
        <v>9838</v>
      </c>
      <c r="I33" s="1778">
        <f t="shared" ref="I33:I48" si="1">((E33+F33)-H33)+G33</f>
        <v>10081</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130000</v>
      </c>
      <c r="D49" s="746"/>
      <c r="E49" s="1778">
        <f t="shared" ref="E49:J49" si="2">SUM(E31:E48)</f>
        <v>86927</v>
      </c>
      <c r="F49" s="1778">
        <f t="shared" si="2"/>
        <v>0</v>
      </c>
      <c r="G49" s="1778">
        <f t="shared" si="2"/>
        <v>0</v>
      </c>
      <c r="H49" s="1778">
        <f t="shared" si="2"/>
        <v>42932</v>
      </c>
      <c r="I49" s="1778">
        <f t="shared" si="2"/>
        <v>43995</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196" t="s">
        <v>605</v>
      </c>
      <c r="C52" s="2197"/>
      <c r="D52" s="2197"/>
      <c r="E52" s="750" t="s">
        <v>900</v>
      </c>
      <c r="F52" s="2198" t="s">
        <v>2096</v>
      </c>
      <c r="G52" s="2199"/>
      <c r="H52" s="737"/>
      <c r="I52" s="737"/>
      <c r="J52" s="747"/>
    </row>
    <row r="53" spans="1:11" ht="11.25" customHeight="1" x14ac:dyDescent="0.2">
      <c r="A53" s="751" t="s">
        <v>969</v>
      </c>
      <c r="B53" s="752" t="s">
        <v>1008</v>
      </c>
      <c r="C53" s="747"/>
      <c r="D53" s="738"/>
      <c r="E53" s="750" t="s">
        <v>518</v>
      </c>
      <c r="F53" s="2200" t="s">
        <v>2097</v>
      </c>
      <c r="G53" s="2201"/>
      <c r="H53" s="737"/>
      <c r="I53" s="737"/>
      <c r="J53" s="747"/>
    </row>
    <row r="54" spans="1:11" ht="11.25" customHeight="1" x14ac:dyDescent="0.2">
      <c r="A54" s="753" t="s">
        <v>970</v>
      </c>
      <c r="B54" s="748" t="s">
        <v>1009</v>
      </c>
      <c r="C54" s="747"/>
      <c r="D54" s="738"/>
      <c r="E54" s="750" t="s">
        <v>519</v>
      </c>
      <c r="F54" s="2200"/>
      <c r="G54" s="220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A21:B21"/>
    <mergeCell ref="A22:B22"/>
    <mergeCell ref="A23:B23"/>
    <mergeCell ref="A29:B29"/>
    <mergeCell ref="A24:B24"/>
    <mergeCell ref="A25:B25"/>
    <mergeCell ref="A26:B26"/>
    <mergeCell ref="A27:B27"/>
    <mergeCell ref="B52:D52"/>
    <mergeCell ref="F52:G52"/>
    <mergeCell ref="F53:G53"/>
    <mergeCell ref="F54:G54"/>
    <mergeCell ref="A17:B17"/>
    <mergeCell ref="A18:B18"/>
    <mergeCell ref="A19:B19"/>
    <mergeCell ref="C22:F22"/>
    <mergeCell ref="C24:F24"/>
    <mergeCell ref="A20:B20"/>
  </mergeCells>
  <phoneticPr fontId="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F35" sqref="F35"/>
    </sheetView>
  </sheetViews>
  <sheetFormatPr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552"/>
      <c r="I1" s="761"/>
      <c r="J1" s="433"/>
    </row>
    <row r="2" spans="1:11" ht="26.25" x14ac:dyDescent="0.2">
      <c r="A2" s="2247" t="s">
        <v>1776</v>
      </c>
      <c r="B2" s="2248"/>
      <c r="C2" s="2248"/>
      <c r="D2" s="2248"/>
      <c r="E2" s="2249"/>
      <c r="F2" s="762" t="s">
        <v>960</v>
      </c>
      <c r="G2" s="763" t="s">
        <v>1773</v>
      </c>
      <c r="H2" s="763" t="s">
        <v>430</v>
      </c>
      <c r="I2" s="763" t="s">
        <v>1220</v>
      </c>
      <c r="J2" s="763" t="s">
        <v>1919</v>
      </c>
      <c r="K2" s="763" t="s">
        <v>140</v>
      </c>
    </row>
    <row r="3" spans="1:11" x14ac:dyDescent="0.2">
      <c r="A3" s="2250" t="s">
        <v>1698</v>
      </c>
      <c r="B3" s="2251"/>
      <c r="C3" s="2251"/>
      <c r="D3" s="2251"/>
      <c r="E3" s="2252"/>
      <c r="F3" s="764"/>
      <c r="G3" s="765"/>
      <c r="H3" s="765"/>
      <c r="I3" s="765"/>
      <c r="J3" s="766"/>
      <c r="K3" s="766"/>
    </row>
    <row r="4" spans="1:11" x14ac:dyDescent="0.2">
      <c r="A4" s="2253" t="s">
        <v>387</v>
      </c>
      <c r="B4" s="2254"/>
      <c r="C4" s="2254"/>
      <c r="D4" s="2254"/>
      <c r="E4" s="2197"/>
      <c r="F4" s="767"/>
      <c r="G4" s="768"/>
      <c r="H4" s="769"/>
      <c r="I4" s="768"/>
      <c r="J4" s="770"/>
      <c r="K4" s="770"/>
    </row>
    <row r="5" spans="1:11" x14ac:dyDescent="0.2">
      <c r="A5" s="2238" t="s">
        <v>1129</v>
      </c>
      <c r="B5" s="2230"/>
      <c r="C5" s="2230"/>
      <c r="D5" s="2230"/>
      <c r="E5" s="2231"/>
      <c r="F5" s="771" t="s">
        <v>903</v>
      </c>
      <c r="G5" s="772"/>
      <c r="H5" s="765">
        <v>10581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8" t="s">
        <v>1920</v>
      </c>
      <c r="B10" s="2230"/>
      <c r="C10" s="2230"/>
      <c r="D10" s="2230"/>
      <c r="E10" s="2239"/>
      <c r="F10" s="784" t="s">
        <v>917</v>
      </c>
      <c r="G10" s="783"/>
      <c r="H10" s="785"/>
      <c r="I10" s="765"/>
      <c r="J10" s="766"/>
      <c r="K10" s="766"/>
    </row>
    <row r="11" spans="1:11" x14ac:dyDescent="0.2">
      <c r="A11" s="2238" t="s">
        <v>162</v>
      </c>
      <c r="B11" s="2230"/>
      <c r="C11" s="2230"/>
      <c r="D11" s="2230"/>
      <c r="E11" s="2231"/>
      <c r="F11" s="771" t="s">
        <v>907</v>
      </c>
      <c r="G11" s="772"/>
      <c r="H11" s="765"/>
      <c r="I11" s="765"/>
      <c r="J11" s="766"/>
      <c r="K11" s="774"/>
    </row>
    <row r="12" spans="1:11" ht="13.5" thickBot="1" x14ac:dyDescent="0.25">
      <c r="A12" s="2258" t="s">
        <v>961</v>
      </c>
      <c r="B12" s="2259"/>
      <c r="C12" s="2259"/>
      <c r="D12" s="2259"/>
      <c r="E12" s="2260"/>
      <c r="F12" s="1779"/>
      <c r="G12" s="1780">
        <f>SUM(G5:G11)</f>
        <v>0</v>
      </c>
      <c r="H12" s="1780">
        <f>SUM(H5:H11)</f>
        <v>10581</v>
      </c>
      <c r="I12" s="1780">
        <f>SUM(I5:I11)</f>
        <v>0</v>
      </c>
      <c r="J12" s="1780">
        <f>SUM(J5:J11)</f>
        <v>0</v>
      </c>
      <c r="K12" s="1780">
        <f>SUM(K5:K11)</f>
        <v>0</v>
      </c>
    </row>
    <row r="13" spans="1:11" ht="13.5" thickTop="1" x14ac:dyDescent="0.2">
      <c r="A13" s="2255" t="s">
        <v>388</v>
      </c>
      <c r="B13" s="2256"/>
      <c r="C13" s="2256"/>
      <c r="D13" s="2256"/>
      <c r="E13" s="2257"/>
      <c r="F13" s="786"/>
      <c r="G13" s="787"/>
      <c r="H13" s="788"/>
      <c r="I13" s="789"/>
      <c r="J13" s="789"/>
      <c r="K13" s="789"/>
    </row>
    <row r="14" spans="1:11" x14ac:dyDescent="0.2">
      <c r="A14" s="2228" t="s">
        <v>476</v>
      </c>
      <c r="B14" s="2228"/>
      <c r="C14" s="2228"/>
      <c r="D14" s="2228"/>
      <c r="E14" s="2229"/>
      <c r="F14" s="790" t="s">
        <v>909</v>
      </c>
      <c r="G14" s="783"/>
      <c r="H14" s="765"/>
      <c r="I14" s="772"/>
      <c r="J14" s="774"/>
      <c r="K14" s="766"/>
    </row>
    <row r="15" spans="1:11" x14ac:dyDescent="0.2">
      <c r="A15" s="2230" t="s">
        <v>4</v>
      </c>
      <c r="B15" s="2230"/>
      <c r="C15" s="2230"/>
      <c r="D15" s="2230"/>
      <c r="E15" s="2231"/>
      <c r="F15" s="790" t="s">
        <v>910</v>
      </c>
      <c r="G15" s="772"/>
      <c r="H15" s="765"/>
      <c r="I15" s="765"/>
      <c r="J15" s="766"/>
      <c r="K15" s="766"/>
    </row>
    <row r="16" spans="1:11" x14ac:dyDescent="0.2">
      <c r="A16" s="2230" t="s">
        <v>316</v>
      </c>
      <c r="B16" s="2230"/>
      <c r="C16" s="2230"/>
      <c r="D16" s="2230"/>
      <c r="E16" s="2231"/>
      <c r="F16" s="790" t="s">
        <v>980</v>
      </c>
      <c r="G16" s="773"/>
      <c r="H16" s="768"/>
      <c r="I16" s="768"/>
      <c r="J16" s="770"/>
      <c r="K16" s="770"/>
    </row>
    <row r="17" spans="1:11" x14ac:dyDescent="0.2">
      <c r="A17" s="2240" t="s">
        <v>992</v>
      </c>
      <c r="B17" s="2240"/>
      <c r="C17" s="2240"/>
      <c r="D17" s="2240"/>
      <c r="E17" s="2241"/>
      <c r="F17" s="791"/>
      <c r="G17" s="792"/>
      <c r="H17" s="793"/>
      <c r="I17" s="793"/>
      <c r="J17" s="794"/>
      <c r="K17" s="795"/>
    </row>
    <row r="18" spans="1:11" x14ac:dyDescent="0.2">
      <c r="A18" s="2242" t="s">
        <v>386</v>
      </c>
      <c r="B18" s="2243"/>
      <c r="C18" s="2243"/>
      <c r="D18" s="2243"/>
      <c r="E18" s="2244"/>
      <c r="F18" s="790" t="s">
        <v>989</v>
      </c>
      <c r="G18" s="783"/>
      <c r="H18" s="783"/>
      <c r="I18" s="783"/>
      <c r="J18" s="766"/>
      <c r="K18" s="796"/>
    </row>
    <row r="19" spans="1:11" ht="21.75" customHeight="1" x14ac:dyDescent="0.2">
      <c r="A19" s="2230" t="s">
        <v>1916</v>
      </c>
      <c r="B19" s="2230"/>
      <c r="C19" s="2230"/>
      <c r="D19" s="2230"/>
      <c r="E19" s="2232"/>
      <c r="F19" s="790" t="s">
        <v>990</v>
      </c>
      <c r="G19" s="783"/>
      <c r="H19" s="783"/>
      <c r="I19" s="783"/>
      <c r="J19" s="766"/>
      <c r="K19" s="796"/>
    </row>
    <row r="20" spans="1:11" x14ac:dyDescent="0.2">
      <c r="A20" s="2242" t="s">
        <v>1921</v>
      </c>
      <c r="B20" s="2243"/>
      <c r="C20" s="2243"/>
      <c r="D20" s="2243"/>
      <c r="E20" s="2244"/>
      <c r="F20" s="790" t="s">
        <v>991</v>
      </c>
      <c r="G20" s="783"/>
      <c r="H20" s="783"/>
      <c r="I20" s="783"/>
      <c r="J20" s="766"/>
      <c r="K20" s="796"/>
    </row>
    <row r="21" spans="1:11" ht="13.5" thickBot="1" x14ac:dyDescent="0.25">
      <c r="A21" s="2233" t="s">
        <v>659</v>
      </c>
      <c r="B21" s="2233"/>
      <c r="C21" s="2233"/>
      <c r="D21" s="2233"/>
      <c r="E21" s="2233"/>
      <c r="F21" s="1781"/>
      <c r="G21" s="793"/>
      <c r="H21" s="797"/>
      <c r="I21" s="797"/>
      <c r="J21" s="1782">
        <f>SUM(J18:J20)</f>
        <v>0</v>
      </c>
      <c r="K21" s="794"/>
    </row>
    <row r="22" spans="1:11" ht="13.5" thickTop="1" x14ac:dyDescent="0.2">
      <c r="A22" s="2230" t="s">
        <v>1922</v>
      </c>
      <c r="B22" s="2230"/>
      <c r="C22" s="2230"/>
      <c r="D22" s="2230"/>
      <c r="E22" s="2231"/>
      <c r="F22" s="790" t="s">
        <v>917</v>
      </c>
      <c r="G22" s="783"/>
      <c r="H22" s="765"/>
      <c r="I22" s="765"/>
      <c r="J22" s="798"/>
      <c r="K22" s="766"/>
    </row>
    <row r="23" spans="1:11" ht="13.5" thickBot="1" x14ac:dyDescent="0.25">
      <c r="A23" s="2234" t="s">
        <v>962</v>
      </c>
      <c r="B23" s="2233"/>
      <c r="C23" s="2233"/>
      <c r="D23" s="2233"/>
      <c r="E23" s="2233"/>
      <c r="F23" s="1783"/>
      <c r="G23" s="1780">
        <f>SUM(G14:G16,G21,G22)</f>
        <v>0</v>
      </c>
      <c r="H23" s="1780">
        <f>SUM(H14:H16,H21,H22)</f>
        <v>0</v>
      </c>
      <c r="I23" s="1780">
        <f>SUM(I14:I16,I21,I22)</f>
        <v>0</v>
      </c>
      <c r="J23" s="1780">
        <f>SUM(J14:J16,J21,J22)</f>
        <v>0</v>
      </c>
      <c r="K23" s="1780">
        <f>SUM(K14:K16,K21,K22)</f>
        <v>0</v>
      </c>
    </row>
    <row r="24" spans="1:11" ht="14.25" thickTop="1" thickBot="1" x14ac:dyDescent="0.25">
      <c r="A24" s="2234" t="s">
        <v>2024</v>
      </c>
      <c r="B24" s="2233"/>
      <c r="C24" s="2233"/>
      <c r="D24" s="2233"/>
      <c r="E24" s="2233"/>
      <c r="F24" s="1784"/>
      <c r="G24" s="1785">
        <f>SUM(G3,G12)-G23</f>
        <v>0</v>
      </c>
      <c r="H24" s="1785">
        <f>SUM(H3,H12)-H23</f>
        <v>10581</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10581</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25"/>
      <c r="I31" s="2226"/>
      <c r="J31" s="2226"/>
      <c r="K31" s="2226"/>
    </row>
    <row r="32" spans="1:11" x14ac:dyDescent="0.2">
      <c r="A32" s="810"/>
      <c r="B32" s="237"/>
      <c r="C32" s="237"/>
      <c r="D32" s="237"/>
      <c r="E32" s="806"/>
      <c r="F32" s="812" t="s">
        <v>561</v>
      </c>
      <c r="G32" s="765"/>
      <c r="H32" s="2227"/>
      <c r="I32" s="2226"/>
      <c r="J32" s="2226"/>
      <c r="K32" s="2226"/>
    </row>
    <row r="33" spans="1:11" ht="1.5" customHeight="1" x14ac:dyDescent="0.2">
      <c r="A33" s="813" t="s">
        <v>1231</v>
      </c>
      <c r="B33" s="364"/>
      <c r="C33" s="364"/>
      <c r="D33" s="364"/>
      <c r="E33" s="364"/>
      <c r="F33" s="364"/>
      <c r="G33" s="814"/>
      <c r="H33" s="2227"/>
      <c r="I33" s="2226"/>
      <c r="J33" s="2226"/>
      <c r="K33" s="222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45"/>
      <c r="C41" s="2245"/>
      <c r="D41" s="2245"/>
      <c r="E41" s="2245"/>
      <c r="F41" s="224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sheet="1" objects="1" scenarios="1"/>
  <mergeCells count="22">
    <mergeCell ref="A41:F41"/>
    <mergeCell ref="A2:E2"/>
    <mergeCell ref="A3:E3"/>
    <mergeCell ref="A4:E4"/>
    <mergeCell ref="A13:E13"/>
    <mergeCell ref="A18:E18"/>
    <mergeCell ref="A12:E12"/>
    <mergeCell ref="A1:G1"/>
    <mergeCell ref="A5:E5"/>
    <mergeCell ref="A11:E11"/>
    <mergeCell ref="A10:E10"/>
    <mergeCell ref="A24:E24"/>
    <mergeCell ref="A17:E17"/>
    <mergeCell ref="A20:E20"/>
    <mergeCell ref="H31:K33"/>
    <mergeCell ref="A14:E14"/>
    <mergeCell ref="A15:E15"/>
    <mergeCell ref="A16:E16"/>
    <mergeCell ref="A22:E22"/>
    <mergeCell ref="A19:E19"/>
    <mergeCell ref="A21:E21"/>
    <mergeCell ref="A23:E23"/>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35" sqref="F35"/>
    </sheetView>
  </sheetViews>
  <sheetFormatPr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2033</v>
      </c>
      <c r="B1" s="2264"/>
      <c r="C1" s="2265"/>
      <c r="D1" s="827"/>
      <c r="E1" s="828"/>
      <c r="F1" s="828"/>
      <c r="G1" s="829"/>
      <c r="H1" s="830"/>
      <c r="I1" s="831"/>
      <c r="J1" s="2261"/>
      <c r="K1" s="2262"/>
      <c r="L1" s="226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18000</v>
      </c>
      <c r="D5" s="842"/>
      <c r="E5" s="842"/>
      <c r="F5" s="1782">
        <f>(C5+D5)-E5</f>
        <v>18000</v>
      </c>
      <c r="G5" s="838"/>
      <c r="H5" s="843"/>
      <c r="I5" s="843"/>
      <c r="J5" s="843"/>
      <c r="K5" s="794"/>
      <c r="L5" s="1791">
        <f>F5-K5</f>
        <v>18000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2218777</v>
      </c>
      <c r="D8" s="845"/>
      <c r="E8" s="845"/>
      <c r="F8" s="1782">
        <f>(C8+D8)-E8</f>
        <v>2218777</v>
      </c>
      <c r="G8" s="844">
        <v>50</v>
      </c>
      <c r="H8" s="766">
        <v>1385461</v>
      </c>
      <c r="I8" s="766">
        <v>44376</v>
      </c>
      <c r="J8" s="766"/>
      <c r="K8" s="1791">
        <f>(H8+I8)-J8</f>
        <v>1429837</v>
      </c>
      <c r="L8" s="1791">
        <f>F8-K8</f>
        <v>788940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817624</v>
      </c>
      <c r="D10" s="847"/>
      <c r="E10" s="847"/>
      <c r="F10" s="1786">
        <f>(C10+D10)-E10</f>
        <v>817624</v>
      </c>
      <c r="G10" s="844">
        <v>20</v>
      </c>
      <c r="H10" s="848">
        <v>100972</v>
      </c>
      <c r="I10" s="848">
        <v>40881</v>
      </c>
      <c r="J10" s="848"/>
      <c r="K10" s="1791">
        <f>(H10+I10)-J10</f>
        <v>141853</v>
      </c>
      <c r="L10" s="1791">
        <f>F10-K10</f>
        <v>675771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f>827297+58265+44067</f>
        <v>929629</v>
      </c>
      <c r="D12" s="845"/>
      <c r="E12" s="845"/>
      <c r="F12" s="1782">
        <f>(C12+D12)-E12</f>
        <v>929629</v>
      </c>
      <c r="G12" s="844">
        <v>10</v>
      </c>
      <c r="H12" s="766">
        <v>836788</v>
      </c>
      <c r="I12" s="766">
        <f>11875+5827+4407</f>
        <v>22109</v>
      </c>
      <c r="J12" s="766"/>
      <c r="K12" s="1791">
        <f>(H12+I12)-J12</f>
        <v>858897</v>
      </c>
      <c r="L12" s="1791">
        <f>F12-K12</f>
        <v>70732</v>
      </c>
    </row>
    <row r="13" spans="1:14" ht="14.25" thickTop="1" thickBot="1" x14ac:dyDescent="0.25">
      <c r="A13" s="849" t="s">
        <v>1184</v>
      </c>
      <c r="B13" s="841">
        <v>252</v>
      </c>
      <c r="C13" s="845">
        <v>160371</v>
      </c>
      <c r="D13" s="845">
        <v>42429</v>
      </c>
      <c r="E13" s="845"/>
      <c r="F13" s="1782">
        <f>(C13+D13)-E13</f>
        <v>202800</v>
      </c>
      <c r="G13" s="844">
        <v>5</v>
      </c>
      <c r="H13" s="766">
        <v>66466</v>
      </c>
      <c r="I13" s="766">
        <v>40559</v>
      </c>
      <c r="J13" s="766"/>
      <c r="K13" s="1791">
        <f>(H13+I13)-J13</f>
        <v>107025</v>
      </c>
      <c r="L13" s="1791">
        <f>F13-K13</f>
        <v>95775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4144401</v>
      </c>
      <c r="D16" s="1782">
        <f>SUM(D3,D5:D6,D8:D10,D12:D15)</f>
        <v>42429</v>
      </c>
      <c r="E16" s="1782">
        <f>SUM(E3,E5:E6,E8:E10,E12:E15)</f>
        <v>0</v>
      </c>
      <c r="F16" s="1782">
        <f>SUM(F3,F5:F6,F8:F10,F12:F15)</f>
        <v>4186830</v>
      </c>
      <c r="G16" s="844"/>
      <c r="H16" s="1782">
        <f>SUM(H3,H6,H8:H10,H12:H14,)</f>
        <v>2389687</v>
      </c>
      <c r="I16" s="1782">
        <f>SUM(I3,I6,I8:I10,I12:I14,)</f>
        <v>147925</v>
      </c>
      <c r="J16" s="1782">
        <f>SUM(J3,J6,J8:J10,J12:J14,)</f>
        <v>0</v>
      </c>
      <c r="K16" s="1782">
        <f>(H16+I16)-J16</f>
        <v>2537612</v>
      </c>
      <c r="L16" s="1782">
        <f>F16-K16</f>
        <v>1649218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147925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F35" sqref="F35"/>
      <selection pane="bottomLeft" activeCell="F35" sqref="F3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9" t="s">
        <v>1699</v>
      </c>
      <c r="B1" s="2270"/>
      <c r="C1" s="2270"/>
      <c r="D1" s="2270"/>
      <c r="E1" s="2270"/>
      <c r="F1" s="2271"/>
      <c r="G1" s="856"/>
    </row>
    <row r="2" spans="1:7" ht="15" customHeight="1" thickBot="1" x14ac:dyDescent="0.25">
      <c r="A2" s="2272" t="s">
        <v>498</v>
      </c>
      <c r="B2" s="2273"/>
      <c r="C2" s="2273"/>
      <c r="D2" s="2273"/>
      <c r="E2" s="2273"/>
      <c r="F2" s="227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5"/>
      <c r="B5" s="2276"/>
      <c r="C5" s="2276"/>
      <c r="D5" s="2276"/>
      <c r="E5" s="2276"/>
      <c r="F5" s="2276"/>
    </row>
    <row r="6" spans="1:7" ht="13.5" customHeight="1" thickBot="1" x14ac:dyDescent="0.25">
      <c r="A6" s="2266" t="s">
        <v>1166</v>
      </c>
      <c r="B6" s="2267"/>
      <c r="C6" s="2267"/>
      <c r="D6" s="2267"/>
      <c r="E6" s="2267"/>
      <c r="F6" s="226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2676519</v>
      </c>
      <c r="G8" s="866"/>
    </row>
    <row r="9" spans="1:7" x14ac:dyDescent="0.2">
      <c r="A9" s="870" t="s">
        <v>480</v>
      </c>
      <c r="B9" s="871" t="s">
        <v>1988</v>
      </c>
      <c r="C9" s="872"/>
      <c r="D9" s="870" t="s">
        <v>522</v>
      </c>
      <c r="E9" s="869"/>
      <c r="F9" s="1935">
        <f>'Expenditures 15-22'!K151</f>
        <v>215017</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238424</v>
      </c>
      <c r="G11" s="873"/>
    </row>
    <row r="12" spans="1:7" x14ac:dyDescent="0.2">
      <c r="A12" s="870" t="s">
        <v>482</v>
      </c>
      <c r="B12" s="871" t="s">
        <v>1991</v>
      </c>
      <c r="C12" s="872"/>
      <c r="D12" s="870" t="s">
        <v>522</v>
      </c>
      <c r="E12" s="869"/>
      <c r="F12" s="1935">
        <f>'Expenditures 15-22'!K295</f>
        <v>99076</v>
      </c>
      <c r="G12" s="873"/>
    </row>
    <row r="13" spans="1:7" x14ac:dyDescent="0.2">
      <c r="A13" s="870" t="s">
        <v>108</v>
      </c>
      <c r="B13" s="871" t="s">
        <v>1992</v>
      </c>
      <c r="C13" s="872"/>
      <c r="D13" s="870" t="s">
        <v>522</v>
      </c>
      <c r="E13" s="869"/>
      <c r="F13" s="1935">
        <f>'Expenditures 15-22'!K342</f>
        <v>101893</v>
      </c>
      <c r="G13" s="874"/>
    </row>
    <row r="14" spans="1:7" ht="12" customHeight="1" thickBot="1" x14ac:dyDescent="0.25">
      <c r="A14" s="1792"/>
      <c r="B14" s="1793"/>
      <c r="C14" s="1794"/>
      <c r="D14" s="1795" t="s">
        <v>522</v>
      </c>
      <c r="E14" s="1796" t="s">
        <v>1015</v>
      </c>
      <c r="F14" s="1797">
        <f>SUM(F8:F13)</f>
        <v>3330929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4869</v>
      </c>
      <c r="G52" s="866"/>
    </row>
    <row r="53" spans="1:7" x14ac:dyDescent="0.2">
      <c r="A53" s="870" t="s">
        <v>479</v>
      </c>
      <c r="B53" s="870" t="s">
        <v>1551</v>
      </c>
      <c r="C53" s="890">
        <f>'Expenditures 15-22'!B102</f>
        <v>4000</v>
      </c>
      <c r="D53" s="889" t="str">
        <f>'Expenditures 15-22'!A102</f>
        <v>Total Payments to Other Govt Units</v>
      </c>
      <c r="E53" s="869"/>
      <c r="F53" s="1939">
        <f>'Expenditures 15-22'!K102</f>
        <v>164181</v>
      </c>
      <c r="G53" s="866"/>
    </row>
    <row r="54" spans="1:7" x14ac:dyDescent="0.2">
      <c r="A54" s="870" t="s">
        <v>479</v>
      </c>
      <c r="B54" s="870" t="s">
        <v>1552</v>
      </c>
      <c r="C54" s="890" t="s">
        <v>1039</v>
      </c>
      <c r="D54" s="886" t="s">
        <v>1157</v>
      </c>
      <c r="E54" s="869"/>
      <c r="F54" s="1939">
        <f>'Expenditures 15-22'!G114</f>
        <v>42430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9838</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221318</v>
      </c>
      <c r="G76" s="866"/>
    </row>
    <row r="77" spans="1:8" s="894" customFormat="1" ht="12" customHeight="1" thickTop="1" thickBot="1" x14ac:dyDescent="0.25">
      <c r="A77" s="1801"/>
      <c r="B77" s="1798"/>
      <c r="C77" s="1794"/>
      <c r="D77" s="1799" t="s">
        <v>2011</v>
      </c>
      <c r="E77" s="1796"/>
      <c r="F77" s="1802">
        <f>(F14-F76)</f>
        <v>3109611</v>
      </c>
      <c r="G77" s="870"/>
    </row>
    <row r="78" spans="1:8" s="894" customFormat="1" ht="12" customHeight="1" thickTop="1" x14ac:dyDescent="0.2">
      <c r="A78" s="1803"/>
      <c r="B78" s="1798"/>
      <c r="C78" s="1794"/>
      <c r="D78" s="1799" t="s">
        <v>2057</v>
      </c>
      <c r="E78" s="1796"/>
      <c r="F78" s="899">
        <v>314.41000000000003</v>
      </c>
      <c r="G78" s="900"/>
      <c r="H78" s="870"/>
    </row>
    <row r="79" spans="1:8" s="894" customFormat="1" ht="12" customHeight="1" thickBot="1" x14ac:dyDescent="0.25">
      <c r="A79" s="1804"/>
      <c r="B79" s="1798"/>
      <c r="C79" s="1794"/>
      <c r="D79" s="1799" t="s">
        <v>2012</v>
      </c>
      <c r="E79" s="1796" t="s">
        <v>1015</v>
      </c>
      <c r="F79" s="1805">
        <f>IF(F78&gt;0,F77/F78," Complete Line 78")</f>
        <v>9890.3056518558569</v>
      </c>
      <c r="G79" s="870"/>
    </row>
    <row r="80" spans="1:8" s="894" customFormat="1" ht="8.25" customHeight="1" thickTop="1" x14ac:dyDescent="0.2">
      <c r="A80" s="901"/>
      <c r="B80" s="870"/>
      <c r="C80" s="872"/>
      <c r="D80" s="902"/>
      <c r="E80" s="869"/>
      <c r="F80" s="903"/>
      <c r="G80" s="870"/>
    </row>
    <row r="81" spans="1:7" s="894" customFormat="1" ht="12" thickBot="1" x14ac:dyDescent="0.25">
      <c r="A81" s="2266" t="s">
        <v>1167</v>
      </c>
      <c r="B81" s="2267"/>
      <c r="C81" s="2267"/>
      <c r="D81" s="2267"/>
      <c r="E81" s="2267"/>
      <c r="F81" s="226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56992</v>
      </c>
      <c r="G94" s="913"/>
    </row>
    <row r="95" spans="1:7" x14ac:dyDescent="0.2">
      <c r="A95" s="909" t="s">
        <v>142</v>
      </c>
      <c r="B95" s="909" t="s">
        <v>177</v>
      </c>
      <c r="C95" s="911">
        <v>1700</v>
      </c>
      <c r="D95" s="919" t="str">
        <f>'Revenues 9-14'!A82</f>
        <v>Total District/School Activity Income</v>
      </c>
      <c r="E95" s="907"/>
      <c r="F95" s="1811">
        <f>SUM('Revenues 9-14'!C82,'Revenues 9-14'!D82)</f>
        <v>16169</v>
      </c>
      <c r="G95" s="913"/>
    </row>
    <row r="96" spans="1:7" x14ac:dyDescent="0.2">
      <c r="A96" s="909" t="s">
        <v>479</v>
      </c>
      <c r="B96" s="909" t="s">
        <v>178</v>
      </c>
      <c r="C96" s="911">
        <f>'Revenues 9-14'!B84</f>
        <v>1811</v>
      </c>
      <c r="D96" s="912" t="str">
        <f>'Revenues 9-14'!A84</f>
        <v>Rentals - Regular Textbooks</v>
      </c>
      <c r="E96" s="907"/>
      <c r="F96" s="1811">
        <f>'Revenues 9-14'!C84</f>
        <v>6480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2250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103547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9891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1245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5694</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208689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1500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87693</v>
      </c>
      <c r="G129" s="931"/>
    </row>
    <row r="130" spans="1:7" x14ac:dyDescent="0.2">
      <c r="A130" s="928" t="s">
        <v>689</v>
      </c>
      <c r="B130" s="928" t="s">
        <v>804</v>
      </c>
      <c r="C130" s="933">
        <v>4300</v>
      </c>
      <c r="D130" s="934" t="str">
        <f>'Revenues 9-14'!A211</f>
        <v>Total Title I</v>
      </c>
      <c r="E130" s="907"/>
      <c r="F130" s="1811">
        <f>SUM('Revenues 9-14'!C211,'Revenues 9-14'!D211,'Revenues 9-14'!F211,'Revenues 9-14'!G211)</f>
        <v>79583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5464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53124</v>
      </c>
      <c r="G135" s="931"/>
    </row>
    <row r="136" spans="1:7" x14ac:dyDescent="0.2">
      <c r="A136" s="928" t="s">
        <v>694</v>
      </c>
      <c r="B136" s="928" t="s">
        <v>807</v>
      </c>
      <c r="C136" s="933">
        <v>4700</v>
      </c>
      <c r="D136" s="930" t="str">
        <f>'Revenues 9-14'!A228</f>
        <v>Total CTE - Perkins</v>
      </c>
      <c r="E136" s="907"/>
      <c r="F136" s="1811">
        <f>SUM('Revenues 9-14'!C228,'Revenues 9-14'!D228,'Revenues 9-14'!G228)</f>
        <v>6989</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12251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27146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1000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685707</v>
      </c>
    </row>
    <row r="179" spans="1:7" ht="12" customHeight="1" x14ac:dyDescent="0.2">
      <c r="A179" s="1792"/>
      <c r="B179" s="1806"/>
      <c r="C179" s="1807"/>
      <c r="D179" s="1808" t="s">
        <v>2014</v>
      </c>
      <c r="E179" s="1809"/>
      <c r="F179" s="1811">
        <f>'PCTC-OEPP 27-28'!F77-F178</f>
        <v>2423904</v>
      </c>
    </row>
    <row r="180" spans="1:7" ht="12" customHeight="1" x14ac:dyDescent="0.2">
      <c r="A180" s="1792"/>
      <c r="B180" s="1806"/>
      <c r="C180" s="1807"/>
      <c r="D180" s="1808" t="s">
        <v>1924</v>
      </c>
      <c r="E180" s="1809"/>
      <c r="F180" s="1811">
        <f>'Cap Outlay Deprec 26'!I18</f>
        <v>147925</v>
      </c>
    </row>
    <row r="181" spans="1:7" ht="12" customHeight="1" x14ac:dyDescent="0.2">
      <c r="A181" s="1792"/>
      <c r="B181" s="1806"/>
      <c r="C181" s="1807"/>
      <c r="D181" s="1808" t="s">
        <v>2015</v>
      </c>
      <c r="E181" s="1809"/>
      <c r="F181" s="1811">
        <f>F179+F180</f>
        <v>2571829</v>
      </c>
    </row>
    <row r="182" spans="1:7" ht="12" customHeight="1" x14ac:dyDescent="0.2">
      <c r="A182" s="1792"/>
      <c r="B182" s="1812"/>
      <c r="C182" s="1807"/>
      <c r="D182" s="1808" t="str">
        <f>D78</f>
        <v>9 Month ADA from District Average Daily Attendance/Prior General State Aid Inquiry 2017-2018</v>
      </c>
      <c r="E182" s="1809"/>
      <c r="F182" s="1813">
        <f>'PCTC-OEPP 27-28'!F78</f>
        <v>314.41000000000003</v>
      </c>
      <c r="G182" s="931"/>
    </row>
    <row r="183" spans="1:7" ht="12" customHeight="1" thickBot="1" x14ac:dyDescent="0.25">
      <c r="A183" s="1792"/>
      <c r="B183" s="1812"/>
      <c r="C183" s="1807"/>
      <c r="D183" s="1808" t="s">
        <v>2016</v>
      </c>
      <c r="E183" s="1809" t="s">
        <v>1626</v>
      </c>
      <c r="F183" s="1814">
        <f>F181/F182</f>
        <v>8179.8575108934192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sheet="1" objects="1" scenarios="1"/>
  <mergeCells count="5">
    <mergeCell ref="A6:F6"/>
    <mergeCell ref="A1:F1"/>
    <mergeCell ref="A81:F81"/>
    <mergeCell ref="A2:F2"/>
    <mergeCell ref="A5:F5"/>
  </mergeCells>
  <phoneticPr fontId="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F35" sqref="F35"/>
      <selection pane="bottomLeft" activeCell="G22" sqref="G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0" t="s">
        <v>1925</v>
      </c>
      <c r="B4" s="2281"/>
      <c r="C4" s="2281"/>
      <c r="D4" s="2281"/>
      <c r="E4" s="2281"/>
      <c r="F4" s="2281"/>
      <c r="G4" s="2282"/>
    </row>
    <row r="5" spans="1:7" x14ac:dyDescent="0.25">
      <c r="A5" s="2283"/>
      <c r="B5" s="2284"/>
      <c r="C5" s="2284"/>
      <c r="D5" s="2284"/>
      <c r="E5" s="2284"/>
      <c r="F5" s="2284"/>
      <c r="G5" s="2285"/>
    </row>
    <row r="6" spans="1:7" ht="18.75" x14ac:dyDescent="0.25">
      <c r="A6" s="1556" t="s">
        <v>1926</v>
      </c>
      <c r="B6" s="1557"/>
      <c r="C6" s="1557"/>
      <c r="D6" s="1557"/>
      <c r="E6" s="1557"/>
      <c r="F6" s="1557"/>
      <c r="G6" s="1558"/>
    </row>
    <row r="7" spans="1:7" ht="30.75" customHeight="1" x14ac:dyDescent="0.25">
      <c r="A7" s="2286" t="s">
        <v>2073</v>
      </c>
      <c r="B7" s="2287"/>
      <c r="C7" s="2287"/>
      <c r="D7" s="2287"/>
      <c r="E7" s="2287"/>
      <c r="F7" s="2287"/>
      <c r="G7" s="2288"/>
    </row>
    <row r="8" spans="1:7" ht="15.75" customHeight="1" x14ac:dyDescent="0.25">
      <c r="A8" s="2289" t="s">
        <v>2022</v>
      </c>
      <c r="B8" s="2290"/>
      <c r="C8" s="2290"/>
      <c r="D8" s="2290"/>
      <c r="E8" s="2290"/>
      <c r="F8" s="2290"/>
      <c r="G8" s="2291"/>
    </row>
    <row r="9" spans="1:7" ht="35.25" customHeight="1" x14ac:dyDescent="0.25">
      <c r="A9" s="2286" t="s">
        <v>2076</v>
      </c>
      <c r="B9" s="2287"/>
      <c r="C9" s="2287"/>
      <c r="D9" s="2287"/>
      <c r="E9" s="2287"/>
      <c r="F9" s="2287"/>
      <c r="G9" s="2288"/>
    </row>
    <row r="10" spans="1:7" ht="15" customHeight="1" x14ac:dyDescent="0.25">
      <c r="A10" s="1559" t="s">
        <v>1927</v>
      </c>
      <c r="B10" s="1560"/>
      <c r="C10" s="1560"/>
      <c r="D10" s="1560"/>
      <c r="E10" s="1560"/>
      <c r="F10" s="1560"/>
      <c r="G10" s="1561"/>
    </row>
    <row r="11" spans="1:7" ht="17.25" customHeight="1" x14ac:dyDescent="0.25">
      <c r="A11" s="2286" t="s">
        <v>2075</v>
      </c>
      <c r="B11" s="2287"/>
      <c r="C11" s="2287"/>
      <c r="D11" s="2287"/>
      <c r="E11" s="2287"/>
      <c r="F11" s="2287"/>
      <c r="G11" s="2288"/>
    </row>
    <row r="12" spans="1:7" ht="15" customHeight="1" x14ac:dyDescent="0.25">
      <c r="A12" s="1559" t="s">
        <v>1932</v>
      </c>
      <c r="B12" s="1560"/>
      <c r="C12" s="1560"/>
      <c r="D12" s="1560"/>
      <c r="E12" s="1560"/>
      <c r="F12" s="1560"/>
      <c r="G12" s="1561"/>
    </row>
    <row r="13" spans="1:7" ht="32.25" customHeight="1" x14ac:dyDescent="0.25">
      <c r="A13" s="2277" t="s">
        <v>1933</v>
      </c>
      <c r="B13" s="2278"/>
      <c r="C13" s="2278"/>
      <c r="D13" s="2278"/>
      <c r="E13" s="2278"/>
      <c r="F13" s="2278"/>
      <c r="G13" s="2279"/>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 t="shared" ref="E16:E47" si="0">IF(D16&lt;=25000,D16,IF(D16&gt;25000,25000,0))</f>
        <v>25000</v>
      </c>
      <c r="F16" s="1673"/>
      <c r="G16" s="1674"/>
    </row>
    <row r="17" spans="1:8" x14ac:dyDescent="0.25">
      <c r="A17" s="1956"/>
      <c r="B17" s="1868"/>
      <c r="C17" s="1678"/>
      <c r="D17" s="1867"/>
      <c r="E17" s="1562">
        <f t="shared" si="0"/>
        <v>0</v>
      </c>
      <c r="F17" s="1815"/>
      <c r="G17" s="1816"/>
      <c r="H17" s="1669"/>
    </row>
    <row r="18" spans="1:8" x14ac:dyDescent="0.25">
      <c r="A18" s="1675"/>
      <c r="B18" s="1868" t="s">
        <v>2107</v>
      </c>
      <c r="C18" s="1678" t="s">
        <v>2102</v>
      </c>
      <c r="D18" s="1867">
        <v>42627</v>
      </c>
      <c r="E18" s="1562">
        <f t="shared" si="0"/>
        <v>25000</v>
      </c>
      <c r="F18" s="1815"/>
      <c r="G18" s="1816">
        <f>D18-25000</f>
        <v>17627</v>
      </c>
    </row>
    <row r="19" spans="1:8" x14ac:dyDescent="0.25">
      <c r="A19" s="1675"/>
      <c r="B19" s="1869" t="s">
        <v>2107</v>
      </c>
      <c r="C19" s="1678" t="s">
        <v>2102</v>
      </c>
      <c r="D19" s="1867">
        <v>10658</v>
      </c>
      <c r="E19" s="1562">
        <f t="shared" si="0"/>
        <v>10658</v>
      </c>
      <c r="F19" s="1815"/>
      <c r="G19" s="1816"/>
    </row>
    <row r="20" spans="1:8" x14ac:dyDescent="0.25">
      <c r="A20" s="1675"/>
      <c r="B20" s="1868" t="s">
        <v>2107</v>
      </c>
      <c r="C20" s="1678" t="s">
        <v>2102</v>
      </c>
      <c r="D20" s="1867">
        <v>5591</v>
      </c>
      <c r="E20" s="1562">
        <f t="shared" si="0"/>
        <v>5591</v>
      </c>
      <c r="F20" s="1815"/>
      <c r="G20" s="1816"/>
    </row>
    <row r="21" spans="1:8" x14ac:dyDescent="0.25">
      <c r="A21" s="1675"/>
      <c r="B21" s="1868" t="s">
        <v>2106</v>
      </c>
      <c r="C21" s="1678" t="s">
        <v>2101</v>
      </c>
      <c r="D21" s="1867">
        <v>189845</v>
      </c>
      <c r="E21" s="1562">
        <f t="shared" si="0"/>
        <v>25000</v>
      </c>
      <c r="F21" s="1815"/>
      <c r="G21" s="1816">
        <f>D21-25000</f>
        <v>164845</v>
      </c>
    </row>
    <row r="22" spans="1:8" x14ac:dyDescent="0.25">
      <c r="A22" s="1675"/>
      <c r="B22" s="1868"/>
      <c r="C22" s="1678"/>
      <c r="D22" s="1867"/>
      <c r="E22" s="1562">
        <f t="shared" si="0"/>
        <v>0</v>
      </c>
      <c r="F22" s="1815"/>
      <c r="G22" s="1816"/>
    </row>
    <row r="23" spans="1:8" x14ac:dyDescent="0.25">
      <c r="A23" s="1675"/>
      <c r="B23" s="1868"/>
      <c r="C23" s="1678"/>
      <c r="D23" s="1867"/>
      <c r="E23" s="1562">
        <f t="shared" si="0"/>
        <v>0</v>
      </c>
      <c r="F23" s="1815"/>
      <c r="G23" s="1816"/>
    </row>
    <row r="24" spans="1:8" x14ac:dyDescent="0.25">
      <c r="A24" s="1675"/>
      <c r="B24" s="1869"/>
      <c r="C24" s="1678"/>
      <c r="D24" s="1867"/>
      <c r="E24" s="1562">
        <f t="shared" si="0"/>
        <v>0</v>
      </c>
      <c r="F24" s="1815"/>
      <c r="G24" s="1816"/>
    </row>
    <row r="25" spans="1:8" x14ac:dyDescent="0.25">
      <c r="A25" s="1675"/>
      <c r="B25" s="1868"/>
      <c r="C25" s="1678"/>
      <c r="D25" s="1867"/>
      <c r="E25" s="1562">
        <f t="shared" si="0"/>
        <v>0</v>
      </c>
      <c r="F25" s="1815"/>
      <c r="G25" s="1816"/>
    </row>
    <row r="26" spans="1:8" x14ac:dyDescent="0.25">
      <c r="A26" s="1675"/>
      <c r="B26" s="1869"/>
      <c r="C26" s="1676"/>
      <c r="D26" s="1867"/>
      <c r="E26" s="1562">
        <f t="shared" si="0"/>
        <v>0</v>
      </c>
      <c r="F26" s="1815"/>
      <c r="G26" s="1816"/>
    </row>
    <row r="27" spans="1:8" x14ac:dyDescent="0.25">
      <c r="A27" s="1675"/>
      <c r="B27" s="1869"/>
      <c r="C27" s="1676"/>
      <c r="D27" s="1867"/>
      <c r="E27" s="1562">
        <f t="shared" si="0"/>
        <v>0</v>
      </c>
      <c r="F27" s="1815"/>
      <c r="G27" s="1816"/>
    </row>
    <row r="28" spans="1:8" x14ac:dyDescent="0.25">
      <c r="A28" s="1675"/>
      <c r="B28" s="1869"/>
      <c r="C28" s="1676"/>
      <c r="D28" s="1867"/>
      <c r="E28" s="1562">
        <f t="shared" si="0"/>
        <v>0</v>
      </c>
      <c r="F28" s="1815"/>
      <c r="G28" s="1816"/>
    </row>
    <row r="29" spans="1:8" x14ac:dyDescent="0.25">
      <c r="A29" s="1675"/>
      <c r="B29" s="1869"/>
      <c r="C29" s="1676"/>
      <c r="D29" s="1867"/>
      <c r="E29" s="1562">
        <f t="shared" si="0"/>
        <v>0</v>
      </c>
      <c r="F29" s="1815"/>
      <c r="G29" s="1816"/>
    </row>
    <row r="30" spans="1:8" x14ac:dyDescent="0.25">
      <c r="A30" s="1675"/>
      <c r="B30" s="1869"/>
      <c r="C30" s="1676"/>
      <c r="D30" s="1867"/>
      <c r="E30" s="1562">
        <f t="shared" si="0"/>
        <v>0</v>
      </c>
      <c r="F30" s="1815"/>
      <c r="G30" s="1816"/>
    </row>
    <row r="31" spans="1:8" x14ac:dyDescent="0.25">
      <c r="A31" s="1675"/>
      <c r="B31" s="1869"/>
      <c r="C31" s="1676"/>
      <c r="D31" s="1867"/>
      <c r="E31" s="1562">
        <f t="shared" si="0"/>
        <v>0</v>
      </c>
      <c r="F31" s="1815"/>
      <c r="G31" s="1816"/>
    </row>
    <row r="32" spans="1:8" x14ac:dyDescent="0.25">
      <c r="A32" s="1675"/>
      <c r="B32" s="1869"/>
      <c r="C32" s="1676"/>
      <c r="D32" s="1867"/>
      <c r="E32" s="1562">
        <f t="shared" si="0"/>
        <v>0</v>
      </c>
      <c r="F32" s="1815"/>
      <c r="G32" s="1816"/>
    </row>
    <row r="33" spans="1:7" x14ac:dyDescent="0.25">
      <c r="A33" s="1675"/>
      <c r="B33" s="1869"/>
      <c r="C33" s="1676"/>
      <c r="D33" s="1867"/>
      <c r="E33" s="1562">
        <f t="shared" si="0"/>
        <v>0</v>
      </c>
      <c r="F33" s="1815"/>
      <c r="G33" s="1816"/>
    </row>
    <row r="34" spans="1:7" x14ac:dyDescent="0.25">
      <c r="A34" s="1675"/>
      <c r="B34" s="1869"/>
      <c r="C34" s="1676"/>
      <c r="D34" s="1867"/>
      <c r="E34" s="1562">
        <f t="shared" si="0"/>
        <v>0</v>
      </c>
      <c r="F34" s="1815"/>
      <c r="G34" s="1816"/>
    </row>
    <row r="35" spans="1:7" x14ac:dyDescent="0.25">
      <c r="A35" s="1675"/>
      <c r="B35" s="1869"/>
      <c r="C35" s="1676"/>
      <c r="D35" s="1867"/>
      <c r="E35" s="1562">
        <f t="shared" si="0"/>
        <v>0</v>
      </c>
      <c r="F35" s="1815"/>
      <c r="G35" s="1816"/>
    </row>
    <row r="36" spans="1:7" x14ac:dyDescent="0.25">
      <c r="A36" s="1675"/>
      <c r="B36" s="1869"/>
      <c r="C36" s="1676"/>
      <c r="D36" s="1867"/>
      <c r="E36" s="1562">
        <f t="shared" si="0"/>
        <v>0</v>
      </c>
      <c r="F36" s="1815"/>
      <c r="G36" s="1816"/>
    </row>
    <row r="37" spans="1:7" x14ac:dyDescent="0.25">
      <c r="A37" s="1675"/>
      <c r="B37" s="1869"/>
      <c r="C37" s="1676"/>
      <c r="D37" s="1867"/>
      <c r="E37" s="1562">
        <f t="shared" si="0"/>
        <v>0</v>
      </c>
      <c r="F37" s="1815"/>
      <c r="G37" s="1816"/>
    </row>
    <row r="38" spans="1:7" x14ac:dyDescent="0.25">
      <c r="A38" s="1675"/>
      <c r="B38" s="1689"/>
      <c r="C38" s="1676"/>
      <c r="D38" s="1867"/>
      <c r="E38" s="1562">
        <f t="shared" si="0"/>
        <v>0</v>
      </c>
      <c r="F38" s="1815"/>
      <c r="G38" s="1816"/>
    </row>
    <row r="39" spans="1:7" x14ac:dyDescent="0.25">
      <c r="A39" s="1675"/>
      <c r="B39" s="1689"/>
      <c r="C39" s="1676"/>
      <c r="D39" s="1867"/>
      <c r="E39" s="1562">
        <f t="shared" si="0"/>
        <v>0</v>
      </c>
      <c r="F39" s="1815"/>
      <c r="G39" s="1816"/>
    </row>
    <row r="40" spans="1:7" x14ac:dyDescent="0.25">
      <c r="A40" s="1675"/>
      <c r="B40" s="1689"/>
      <c r="C40" s="1676"/>
      <c r="D40" s="1867"/>
      <c r="E40" s="1562">
        <f t="shared" si="0"/>
        <v>0</v>
      </c>
      <c r="F40" s="1815"/>
      <c r="G40" s="1816"/>
    </row>
    <row r="41" spans="1:7" x14ac:dyDescent="0.25">
      <c r="A41" s="1675"/>
      <c r="B41" s="1689"/>
      <c r="C41" s="1676"/>
      <c r="D41" s="1867"/>
      <c r="E41" s="1562">
        <f t="shared" si="0"/>
        <v>0</v>
      </c>
      <c r="F41" s="1815"/>
      <c r="G41" s="1816"/>
    </row>
    <row r="42" spans="1:7" x14ac:dyDescent="0.25">
      <c r="A42" s="1675"/>
      <c r="B42" s="1689"/>
      <c r="C42" s="1676"/>
      <c r="D42" s="1867"/>
      <c r="E42" s="1562">
        <f t="shared" si="0"/>
        <v>0</v>
      </c>
      <c r="F42" s="1815"/>
      <c r="G42" s="1816"/>
    </row>
    <row r="43" spans="1:7" x14ac:dyDescent="0.25">
      <c r="A43" s="1675"/>
      <c r="B43" s="1689"/>
      <c r="C43" s="1676"/>
      <c r="D43" s="1867"/>
      <c r="E43" s="1562">
        <f t="shared" si="0"/>
        <v>0</v>
      </c>
      <c r="F43" s="1815"/>
      <c r="G43" s="1816"/>
    </row>
    <row r="44" spans="1:7" x14ac:dyDescent="0.25">
      <c r="A44" s="1675"/>
      <c r="B44" s="1689"/>
      <c r="C44" s="1676"/>
      <c r="D44" s="1867"/>
      <c r="E44" s="1562">
        <f t="shared" si="0"/>
        <v>0</v>
      </c>
      <c r="F44" s="1815"/>
      <c r="G44" s="1816"/>
    </row>
    <row r="45" spans="1:7" x14ac:dyDescent="0.25">
      <c r="A45" s="1675"/>
      <c r="B45" s="1689"/>
      <c r="C45" s="1676"/>
      <c r="D45" s="1867"/>
      <c r="E45" s="1562">
        <f t="shared" si="0"/>
        <v>0</v>
      </c>
      <c r="F45" s="1815"/>
      <c r="G45" s="1816"/>
    </row>
    <row r="46" spans="1:7" x14ac:dyDescent="0.25">
      <c r="A46" s="1675"/>
      <c r="B46" s="1689"/>
      <c r="C46" s="1676"/>
      <c r="D46" s="1867"/>
      <c r="E46" s="1562">
        <f t="shared" si="0"/>
        <v>0</v>
      </c>
      <c r="F46" s="1815"/>
      <c r="G46" s="1816"/>
    </row>
    <row r="47" spans="1:7" x14ac:dyDescent="0.25">
      <c r="A47" s="1675"/>
      <c r="B47" s="1689"/>
      <c r="C47" s="1676"/>
      <c r="D47" s="1867"/>
      <c r="E47" s="1562">
        <f t="shared" si="0"/>
        <v>0</v>
      </c>
      <c r="F47" s="1815"/>
      <c r="G47" s="1816"/>
    </row>
    <row r="48" spans="1:7" x14ac:dyDescent="0.25">
      <c r="A48" s="1675"/>
      <c r="B48" s="1689"/>
      <c r="C48" s="1676"/>
      <c r="D48" s="1867"/>
      <c r="E48" s="1562">
        <f t="shared" ref="E48:E72" si="1">IF(D48&lt;=25000,D48,IF(D48&gt;25000,25000,0))</f>
        <v>0</v>
      </c>
      <c r="F48" s="1815"/>
      <c r="G48" s="1816"/>
    </row>
    <row r="49" spans="1:7" x14ac:dyDescent="0.25">
      <c r="A49" s="1675"/>
      <c r="B49" s="1689"/>
      <c r="C49" s="1676"/>
      <c r="D49" s="1867"/>
      <c r="E49" s="1562">
        <f t="shared" si="1"/>
        <v>0</v>
      </c>
      <c r="F49" s="1815"/>
      <c r="G49" s="1816"/>
    </row>
    <row r="50" spans="1:7" x14ac:dyDescent="0.25">
      <c r="A50" s="1675"/>
      <c r="B50" s="1689"/>
      <c r="C50" s="1676"/>
      <c r="D50" s="1867"/>
      <c r="E50" s="1562">
        <f t="shared" si="1"/>
        <v>0</v>
      </c>
      <c r="F50" s="1815"/>
      <c r="G50" s="1816"/>
    </row>
    <row r="51" spans="1:7" x14ac:dyDescent="0.25">
      <c r="A51" s="1675"/>
      <c r="B51" s="1689"/>
      <c r="C51" s="1676"/>
      <c r="D51" s="1867"/>
      <c r="E51" s="1562">
        <f t="shared" si="1"/>
        <v>0</v>
      </c>
      <c r="F51" s="1815"/>
      <c r="G51" s="1816"/>
    </row>
    <row r="52" spans="1:7" x14ac:dyDescent="0.25">
      <c r="A52" s="1675"/>
      <c r="B52" s="1689"/>
      <c r="C52" s="1676"/>
      <c r="D52" s="1867"/>
      <c r="E52" s="1562">
        <f t="shared" si="1"/>
        <v>0</v>
      </c>
      <c r="F52" s="1815"/>
      <c r="G52" s="1816"/>
    </row>
    <row r="53" spans="1:7" x14ac:dyDescent="0.25">
      <c r="A53" s="1675"/>
      <c r="B53" s="1689"/>
      <c r="C53" s="1676"/>
      <c r="D53" s="1867"/>
      <c r="E53" s="1562">
        <f t="shared" si="1"/>
        <v>0</v>
      </c>
      <c r="F53" s="1815"/>
      <c r="G53" s="1816"/>
    </row>
    <row r="54" spans="1:7" x14ac:dyDescent="0.25">
      <c r="A54" s="1675"/>
      <c r="B54" s="1689"/>
      <c r="C54" s="1676"/>
      <c r="D54" s="1867"/>
      <c r="E54" s="1562">
        <f t="shared" si="1"/>
        <v>0</v>
      </c>
      <c r="F54" s="1815"/>
      <c r="G54" s="1816"/>
    </row>
    <row r="55" spans="1:7" x14ac:dyDescent="0.25">
      <c r="A55" s="1675"/>
      <c r="B55" s="1689"/>
      <c r="C55" s="1676"/>
      <c r="D55" s="1867"/>
      <c r="E55" s="1562">
        <f t="shared" si="1"/>
        <v>0</v>
      </c>
      <c r="F55" s="1815"/>
      <c r="G55" s="1816"/>
    </row>
    <row r="56" spans="1:7" x14ac:dyDescent="0.25">
      <c r="A56" s="1675"/>
      <c r="B56" s="1689"/>
      <c r="C56" s="1676"/>
      <c r="D56" s="1867"/>
      <c r="E56" s="1562">
        <f t="shared" si="1"/>
        <v>0</v>
      </c>
      <c r="F56" s="1815"/>
      <c r="G56" s="1816"/>
    </row>
    <row r="57" spans="1:7" x14ac:dyDescent="0.25">
      <c r="A57" s="1675"/>
      <c r="B57" s="1689"/>
      <c r="C57" s="1676"/>
      <c r="D57" s="1867"/>
      <c r="E57" s="1562">
        <f t="shared" si="1"/>
        <v>0</v>
      </c>
      <c r="F57" s="1815"/>
      <c r="G57" s="1816"/>
    </row>
    <row r="58" spans="1:7" x14ac:dyDescent="0.25">
      <c r="A58" s="1675"/>
      <c r="B58" s="1689"/>
      <c r="C58" s="1676"/>
      <c r="D58" s="1867"/>
      <c r="E58" s="1562">
        <f t="shared" si="1"/>
        <v>0</v>
      </c>
      <c r="F58" s="1815"/>
      <c r="G58" s="1816"/>
    </row>
    <row r="59" spans="1:7" x14ac:dyDescent="0.25">
      <c r="A59" s="1675"/>
      <c r="B59" s="1689"/>
      <c r="C59" s="1676"/>
      <c r="D59" s="1867"/>
      <c r="E59" s="1562">
        <f t="shared" si="1"/>
        <v>0</v>
      </c>
      <c r="F59" s="1815"/>
      <c r="G59" s="1816"/>
    </row>
    <row r="60" spans="1:7" x14ac:dyDescent="0.25">
      <c r="A60" s="1675"/>
      <c r="B60" s="1689"/>
      <c r="C60" s="1676"/>
      <c r="D60" s="1867"/>
      <c r="E60" s="1562">
        <f t="shared" si="1"/>
        <v>0</v>
      </c>
      <c r="F60" s="1815"/>
      <c r="G60" s="1816"/>
    </row>
    <row r="61" spans="1:7" x14ac:dyDescent="0.25">
      <c r="A61" s="1675"/>
      <c r="B61" s="1689"/>
      <c r="C61" s="1676"/>
      <c r="D61" s="1867"/>
      <c r="E61" s="1562">
        <f t="shared" si="1"/>
        <v>0</v>
      </c>
      <c r="F61" s="1815"/>
      <c r="G61" s="1816"/>
    </row>
    <row r="62" spans="1:7" x14ac:dyDescent="0.25">
      <c r="A62" s="1675"/>
      <c r="B62" s="1689"/>
      <c r="C62" s="1676"/>
      <c r="D62" s="1867"/>
      <c r="E62" s="1562">
        <f t="shared" si="1"/>
        <v>0</v>
      </c>
      <c r="F62" s="1815"/>
      <c r="G62" s="1816"/>
    </row>
    <row r="63" spans="1:7" x14ac:dyDescent="0.25">
      <c r="A63" s="1675"/>
      <c r="B63" s="1689"/>
      <c r="C63" s="1676"/>
      <c r="D63" s="1867"/>
      <c r="E63" s="1562">
        <f t="shared" si="1"/>
        <v>0</v>
      </c>
      <c r="F63" s="1815"/>
      <c r="G63" s="1816"/>
    </row>
    <row r="64" spans="1:7" x14ac:dyDescent="0.25">
      <c r="A64" s="1677"/>
      <c r="B64" s="1689"/>
      <c r="C64" s="1678"/>
      <c r="D64" s="1867"/>
      <c r="E64" s="1562">
        <f t="shared" si="1"/>
        <v>0</v>
      </c>
      <c r="F64" s="1815"/>
      <c r="G64" s="1816"/>
    </row>
    <row r="65" spans="1:7" x14ac:dyDescent="0.25">
      <c r="A65" s="1675"/>
      <c r="B65" s="1689"/>
      <c r="C65" s="1676"/>
      <c r="D65" s="1867"/>
      <c r="E65" s="1562">
        <f t="shared" si="1"/>
        <v>0</v>
      </c>
      <c r="F65" s="1815"/>
      <c r="G65" s="1816"/>
    </row>
    <row r="66" spans="1:7" x14ac:dyDescent="0.25">
      <c r="A66" s="1675"/>
      <c r="B66" s="1689"/>
      <c r="C66" s="1676"/>
      <c r="D66" s="1867"/>
      <c r="E66" s="1562">
        <f t="shared" si="1"/>
        <v>0</v>
      </c>
      <c r="F66" s="1815"/>
      <c r="G66" s="1816"/>
    </row>
    <row r="67" spans="1:7" x14ac:dyDescent="0.25">
      <c r="A67" s="1675"/>
      <c r="B67" s="1689"/>
      <c r="C67" s="1676"/>
      <c r="D67" s="1867"/>
      <c r="E67" s="1562">
        <f t="shared" si="1"/>
        <v>0</v>
      </c>
      <c r="F67" s="1815"/>
      <c r="G67" s="1816"/>
    </row>
    <row r="68" spans="1:7" x14ac:dyDescent="0.25">
      <c r="A68" s="1675"/>
      <c r="B68" s="1689"/>
      <c r="C68" s="1676"/>
      <c r="D68" s="1867"/>
      <c r="E68" s="1562">
        <f t="shared" si="1"/>
        <v>0</v>
      </c>
      <c r="F68" s="1815"/>
      <c r="G68" s="1816"/>
    </row>
    <row r="69" spans="1:7" x14ac:dyDescent="0.25">
      <c r="A69" s="1675"/>
      <c r="B69" s="1689"/>
      <c r="C69" s="1676"/>
      <c r="D69" s="1867"/>
      <c r="E69" s="1562">
        <f t="shared" si="1"/>
        <v>0</v>
      </c>
      <c r="F69" s="1815"/>
      <c r="G69" s="1816"/>
    </row>
    <row r="70" spans="1:7" x14ac:dyDescent="0.25">
      <c r="A70" s="1675"/>
      <c r="B70" s="1689"/>
      <c r="C70" s="1676"/>
      <c r="D70" s="1867"/>
      <c r="E70" s="1562">
        <f t="shared" si="1"/>
        <v>0</v>
      </c>
      <c r="F70" s="1815"/>
      <c r="G70" s="1816"/>
    </row>
    <row r="71" spans="1:7" x14ac:dyDescent="0.25">
      <c r="A71" s="1675"/>
      <c r="B71" s="1689"/>
      <c r="C71" s="1676"/>
      <c r="D71" s="1867"/>
      <c r="E71" s="1562">
        <f t="shared" si="1"/>
        <v>0</v>
      </c>
      <c r="F71" s="1815"/>
      <c r="G71" s="1816"/>
    </row>
    <row r="72" spans="1:7" x14ac:dyDescent="0.25">
      <c r="A72" s="1675"/>
      <c r="B72" s="1689"/>
      <c r="C72" s="1676"/>
      <c r="D72" s="1867"/>
      <c r="E72" s="1562">
        <f t="shared" si="1"/>
        <v>0</v>
      </c>
      <c r="F72" s="1815"/>
      <c r="G72" s="1816"/>
    </row>
    <row r="73" spans="1:7" x14ac:dyDescent="0.25">
      <c r="A73" s="1675"/>
      <c r="B73" s="1689"/>
      <c r="C73" s="1676"/>
      <c r="D73" s="1867"/>
      <c r="E73" s="1562">
        <f t="shared" ref="E73:E84" si="2">IF(D73&lt;=25000,D73,IF(D73&gt;25000,25000,0))</f>
        <v>0</v>
      </c>
      <c r="F73" s="1815"/>
      <c r="G73" s="1816"/>
    </row>
    <row r="74" spans="1:7" x14ac:dyDescent="0.25">
      <c r="A74" s="1675"/>
      <c r="B74" s="1689"/>
      <c r="C74" s="1676"/>
      <c r="D74" s="1867"/>
      <c r="E74" s="1562">
        <f t="shared" si="2"/>
        <v>0</v>
      </c>
      <c r="F74" s="1815"/>
      <c r="G74" s="1816"/>
    </row>
    <row r="75" spans="1:7" x14ac:dyDescent="0.25">
      <c r="A75" s="1675"/>
      <c r="B75" s="1689"/>
      <c r="C75" s="1676"/>
      <c r="D75" s="1867"/>
      <c r="E75" s="1562">
        <f t="shared" si="2"/>
        <v>0</v>
      </c>
      <c r="F75" s="1815"/>
      <c r="G75" s="1816"/>
    </row>
    <row r="76" spans="1:7" x14ac:dyDescent="0.25">
      <c r="A76" s="1675"/>
      <c r="B76" s="1689"/>
      <c r="C76" s="1676"/>
      <c r="D76" s="1867"/>
      <c r="E76" s="1562">
        <f t="shared" si="2"/>
        <v>0</v>
      </c>
      <c r="F76" s="1815"/>
      <c r="G76" s="1816"/>
    </row>
    <row r="77" spans="1:7" x14ac:dyDescent="0.25">
      <c r="A77" s="1675"/>
      <c r="B77" s="1689"/>
      <c r="C77" s="1676"/>
      <c r="D77" s="1867"/>
      <c r="E77" s="1562">
        <f t="shared" si="2"/>
        <v>0</v>
      </c>
      <c r="F77" s="1815"/>
      <c r="G77" s="1816"/>
    </row>
    <row r="78" spans="1:7" x14ac:dyDescent="0.25">
      <c r="A78" s="1675"/>
      <c r="B78" s="1689"/>
      <c r="C78" s="1676"/>
      <c r="D78" s="1867"/>
      <c r="E78" s="1562">
        <f t="shared" si="2"/>
        <v>0</v>
      </c>
      <c r="F78" s="1815"/>
      <c r="G78" s="1816"/>
    </row>
    <row r="79" spans="1:7" x14ac:dyDescent="0.25">
      <c r="A79" s="1675"/>
      <c r="B79" s="1689"/>
      <c r="C79" s="1676"/>
      <c r="D79" s="1867"/>
      <c r="E79" s="1562">
        <f t="shared" si="2"/>
        <v>0</v>
      </c>
      <c r="F79" s="1815"/>
      <c r="G79" s="1816"/>
    </row>
    <row r="80" spans="1:7" x14ac:dyDescent="0.25">
      <c r="A80" s="1675"/>
      <c r="B80" s="1689"/>
      <c r="C80" s="1676"/>
      <c r="D80" s="1867"/>
      <c r="E80" s="1562">
        <f t="shared" si="2"/>
        <v>0</v>
      </c>
      <c r="F80" s="1815"/>
      <c r="G80" s="1816"/>
    </row>
    <row r="81" spans="1:7" x14ac:dyDescent="0.25">
      <c r="A81" s="1675"/>
      <c r="B81" s="1689"/>
      <c r="C81" s="1676"/>
      <c r="D81" s="1867"/>
      <c r="E81" s="1562">
        <f t="shared" si="2"/>
        <v>0</v>
      </c>
      <c r="F81" s="1815"/>
      <c r="G81" s="1816"/>
    </row>
    <row r="82" spans="1:7" x14ac:dyDescent="0.25">
      <c r="A82" s="1675"/>
      <c r="B82" s="1689"/>
      <c r="C82" s="1676"/>
      <c r="D82" s="1867"/>
      <c r="E82" s="1562">
        <f t="shared" si="2"/>
        <v>0</v>
      </c>
      <c r="F82" s="1815"/>
      <c r="G82" s="1816"/>
    </row>
    <row r="83" spans="1:7" x14ac:dyDescent="0.25">
      <c r="A83" s="1675"/>
      <c r="B83" s="1689"/>
      <c r="C83" s="1676"/>
      <c r="D83" s="1867"/>
      <c r="E83" s="1562">
        <f t="shared" si="2"/>
        <v>0</v>
      </c>
      <c r="F83" s="1815"/>
      <c r="G83" s="1816"/>
    </row>
    <row r="84" spans="1:7" x14ac:dyDescent="0.25">
      <c r="A84" s="1675"/>
      <c r="B84" s="1689"/>
      <c r="C84" s="1676"/>
      <c r="D84" s="1867"/>
      <c r="E84" s="1562">
        <f t="shared" si="2"/>
        <v>0</v>
      </c>
      <c r="F84" s="1815"/>
      <c r="G84" s="1816"/>
    </row>
    <row r="85" spans="1:7" x14ac:dyDescent="0.25">
      <c r="A85" s="1675"/>
      <c r="B85" s="1689"/>
      <c r="C85" s="1676"/>
      <c r="D85" s="1867"/>
      <c r="E85" s="1562">
        <f t="shared" ref="E85:E99" si="3">IF(D85&lt;=25000,D85,IF(D85&gt;25000,25000,0))</f>
        <v>0</v>
      </c>
      <c r="F85" s="1815"/>
      <c r="G85" s="1816"/>
    </row>
    <row r="86" spans="1:7" x14ac:dyDescent="0.25">
      <c r="A86" s="1675"/>
      <c r="B86" s="1689"/>
      <c r="C86" s="1676"/>
      <c r="D86" s="1867"/>
      <c r="E86" s="1562">
        <f t="shared" si="3"/>
        <v>0</v>
      </c>
      <c r="F86" s="1815"/>
      <c r="G86" s="1816"/>
    </row>
    <row r="87" spans="1:7" x14ac:dyDescent="0.25">
      <c r="A87" s="1675"/>
      <c r="B87" s="1689"/>
      <c r="C87" s="1676"/>
      <c r="D87" s="1867"/>
      <c r="E87" s="1562">
        <f t="shared" si="3"/>
        <v>0</v>
      </c>
      <c r="F87" s="1815"/>
      <c r="G87" s="1816"/>
    </row>
    <row r="88" spans="1:7" x14ac:dyDescent="0.25">
      <c r="A88" s="1675"/>
      <c r="B88" s="1689"/>
      <c r="C88" s="1676"/>
      <c r="D88" s="1867"/>
      <c r="E88" s="1562">
        <f t="shared" si="3"/>
        <v>0</v>
      </c>
      <c r="F88" s="1815"/>
      <c r="G88" s="1816"/>
    </row>
    <row r="89" spans="1:7" x14ac:dyDescent="0.25">
      <c r="A89" s="1675"/>
      <c r="B89" s="1689"/>
      <c r="C89" s="1676"/>
      <c r="D89" s="1867"/>
      <c r="E89" s="1562">
        <f t="shared" si="3"/>
        <v>0</v>
      </c>
      <c r="F89" s="1815"/>
      <c r="G89" s="1816"/>
    </row>
    <row r="90" spans="1:7" x14ac:dyDescent="0.25">
      <c r="A90" s="1675"/>
      <c r="B90" s="1689"/>
      <c r="C90" s="1676"/>
      <c r="D90" s="1867"/>
      <c r="E90" s="1562">
        <f t="shared" si="3"/>
        <v>0</v>
      </c>
      <c r="F90" s="1815"/>
      <c r="G90" s="1816"/>
    </row>
    <row r="91" spans="1:7" x14ac:dyDescent="0.25">
      <c r="A91" s="1675"/>
      <c r="B91" s="1689"/>
      <c r="C91" s="1676"/>
      <c r="D91" s="1867"/>
      <c r="E91" s="1562">
        <f t="shared" si="3"/>
        <v>0</v>
      </c>
      <c r="F91" s="1815"/>
      <c r="G91" s="1816"/>
    </row>
    <row r="92" spans="1:7" x14ac:dyDescent="0.25">
      <c r="A92" s="1675"/>
      <c r="B92" s="1689"/>
      <c r="C92" s="1676"/>
      <c r="D92" s="1867"/>
      <c r="E92" s="1562">
        <f t="shared" si="3"/>
        <v>0</v>
      </c>
      <c r="F92" s="1815"/>
      <c r="G92" s="1816"/>
    </row>
    <row r="93" spans="1:7" x14ac:dyDescent="0.25">
      <c r="A93" s="1675"/>
      <c r="B93" s="1689"/>
      <c r="C93" s="1676"/>
      <c r="D93" s="1867"/>
      <c r="E93" s="1562">
        <f t="shared" si="3"/>
        <v>0</v>
      </c>
      <c r="F93" s="1815"/>
      <c r="G93" s="1816"/>
    </row>
    <row r="94" spans="1:7" x14ac:dyDescent="0.25">
      <c r="A94" s="1675"/>
      <c r="B94" s="1689"/>
      <c r="C94" s="1676"/>
      <c r="D94" s="1867"/>
      <c r="E94" s="1562">
        <f t="shared" si="3"/>
        <v>0</v>
      </c>
      <c r="F94" s="1815"/>
      <c r="G94" s="1816"/>
    </row>
    <row r="95" spans="1:7" x14ac:dyDescent="0.25">
      <c r="A95" s="1675"/>
      <c r="B95" s="1689"/>
      <c r="C95" s="1676"/>
      <c r="D95" s="1867"/>
      <c r="E95" s="1562">
        <f t="shared" si="3"/>
        <v>0</v>
      </c>
      <c r="F95" s="1815"/>
      <c r="G95" s="1816"/>
    </row>
    <row r="96" spans="1:7" x14ac:dyDescent="0.25">
      <c r="A96" s="1675"/>
      <c r="B96" s="1689"/>
      <c r="C96" s="1676"/>
      <c r="D96" s="1867"/>
      <c r="E96" s="1562">
        <f t="shared" si="3"/>
        <v>0</v>
      </c>
      <c r="F96" s="1815"/>
      <c r="G96" s="1816"/>
    </row>
    <row r="97" spans="1:7" x14ac:dyDescent="0.25">
      <c r="A97" s="1675"/>
      <c r="B97" s="1689"/>
      <c r="C97" s="1676"/>
      <c r="D97" s="1867"/>
      <c r="E97" s="1562">
        <f t="shared" si="3"/>
        <v>0</v>
      </c>
      <c r="F97" s="1815"/>
      <c r="G97" s="1816"/>
    </row>
    <row r="98" spans="1:7" x14ac:dyDescent="0.25">
      <c r="A98" s="1675"/>
      <c r="B98" s="1689"/>
      <c r="C98" s="1676"/>
      <c r="D98" s="1867"/>
      <c r="E98" s="1562">
        <f t="shared" si="3"/>
        <v>0</v>
      </c>
      <c r="F98" s="1815"/>
      <c r="G98" s="1816"/>
    </row>
    <row r="99" spans="1:7" x14ac:dyDescent="0.25">
      <c r="A99" s="1675"/>
      <c r="B99" s="1689"/>
      <c r="C99" s="1676"/>
      <c r="D99" s="1867"/>
      <c r="E99" s="1562">
        <f t="shared" si="3"/>
        <v>0</v>
      </c>
      <c r="F99" s="1815"/>
      <c r="G99" s="1816"/>
    </row>
    <row r="100" spans="1:7" x14ac:dyDescent="0.25">
      <c r="A100" s="1675"/>
      <c r="B100" s="1689"/>
      <c r="C100" s="1676"/>
      <c r="D100" s="1867"/>
      <c r="E100" s="1562">
        <f t="shared" ref="E100:E112" si="4">IF(D100&lt;=25000,D100,IF(D100&gt;25000,25000,0))</f>
        <v>0</v>
      </c>
      <c r="F100" s="1815"/>
      <c r="G100" s="1816"/>
    </row>
    <row r="101" spans="1:7" x14ac:dyDescent="0.25">
      <c r="A101" s="1675"/>
      <c r="B101" s="1689"/>
      <c r="C101" s="1676"/>
      <c r="D101" s="1867"/>
      <c r="E101" s="1562">
        <f t="shared" si="4"/>
        <v>0</v>
      </c>
      <c r="F101" s="1815"/>
      <c r="G101" s="1816"/>
    </row>
    <row r="102" spans="1:7" x14ac:dyDescent="0.25">
      <c r="A102" s="1675"/>
      <c r="B102" s="1689"/>
      <c r="C102" s="1676"/>
      <c r="D102" s="1867"/>
      <c r="E102" s="1562">
        <f t="shared" si="4"/>
        <v>0</v>
      </c>
      <c r="F102" s="1815"/>
      <c r="G102" s="1816"/>
    </row>
    <row r="103" spans="1:7" x14ac:dyDescent="0.25">
      <c r="A103" s="1675"/>
      <c r="B103" s="1689"/>
      <c r="C103" s="1676"/>
      <c r="D103" s="1867"/>
      <c r="E103" s="1562">
        <f t="shared" si="4"/>
        <v>0</v>
      </c>
      <c r="F103" s="1815"/>
      <c r="G103" s="1816"/>
    </row>
    <row r="104" spans="1:7" x14ac:dyDescent="0.25">
      <c r="A104" s="1675"/>
      <c r="B104" s="1689"/>
      <c r="C104" s="1676"/>
      <c r="D104" s="1867"/>
      <c r="E104" s="1562">
        <f t="shared" si="4"/>
        <v>0</v>
      </c>
      <c r="F104" s="1815"/>
      <c r="G104" s="1816"/>
    </row>
    <row r="105" spans="1:7" x14ac:dyDescent="0.25">
      <c r="A105" s="1675"/>
      <c r="B105" s="1689"/>
      <c r="C105" s="1676"/>
      <c r="D105" s="1867"/>
      <c r="E105" s="1562">
        <f t="shared" si="4"/>
        <v>0</v>
      </c>
      <c r="F105" s="1815"/>
      <c r="G105" s="1816"/>
    </row>
    <row r="106" spans="1:7" x14ac:dyDescent="0.25">
      <c r="A106" s="1675"/>
      <c r="B106" s="1689"/>
      <c r="C106" s="1676"/>
      <c r="D106" s="1867"/>
      <c r="E106" s="1562">
        <f t="shared" si="4"/>
        <v>0</v>
      </c>
      <c r="F106" s="1815"/>
      <c r="G106" s="1816"/>
    </row>
    <row r="107" spans="1:7" x14ac:dyDescent="0.25">
      <c r="A107" s="1675"/>
      <c r="B107" s="1689"/>
      <c r="C107" s="1676"/>
      <c r="D107" s="1867"/>
      <c r="E107" s="1562">
        <f t="shared" si="4"/>
        <v>0</v>
      </c>
      <c r="F107" s="1815"/>
      <c r="G107" s="1816"/>
    </row>
    <row r="108" spans="1:7" x14ac:dyDescent="0.25">
      <c r="A108" s="1675"/>
      <c r="B108" s="1689"/>
      <c r="C108" s="1676"/>
      <c r="D108" s="1867"/>
      <c r="E108" s="1562">
        <f t="shared" si="4"/>
        <v>0</v>
      </c>
      <c r="F108" s="1815"/>
      <c r="G108" s="1816"/>
    </row>
    <row r="109" spans="1:7" x14ac:dyDescent="0.25">
      <c r="A109" s="1675"/>
      <c r="B109" s="1689"/>
      <c r="C109" s="1676"/>
      <c r="D109" s="1867"/>
      <c r="E109" s="1562">
        <f t="shared" si="4"/>
        <v>0</v>
      </c>
      <c r="F109" s="1815"/>
      <c r="G109" s="1816"/>
    </row>
    <row r="110" spans="1:7" x14ac:dyDescent="0.25">
      <c r="A110" s="1675"/>
      <c r="B110" s="1689"/>
      <c r="C110" s="1676"/>
      <c r="D110" s="1867"/>
      <c r="E110" s="1562">
        <f t="shared" si="4"/>
        <v>0</v>
      </c>
      <c r="F110" s="1815"/>
      <c r="G110" s="1816"/>
    </row>
    <row r="111" spans="1:7" x14ac:dyDescent="0.25">
      <c r="A111" s="1675"/>
      <c r="B111" s="1689"/>
      <c r="C111" s="1676"/>
      <c r="D111" s="1867"/>
      <c r="E111" s="1562">
        <f t="shared" si="4"/>
        <v>0</v>
      </c>
      <c r="F111" s="1815"/>
      <c r="G111" s="1816"/>
    </row>
    <row r="112" spans="1:7" x14ac:dyDescent="0.25">
      <c r="A112" s="1675"/>
      <c r="B112" s="1689"/>
      <c r="C112" s="1676"/>
      <c r="D112" s="1867"/>
      <c r="E112" s="1562">
        <f t="shared" si="4"/>
        <v>0</v>
      </c>
      <c r="F112" s="1815"/>
      <c r="G112" s="1816"/>
    </row>
    <row r="113" spans="1:7" x14ac:dyDescent="0.25">
      <c r="A113" s="1675"/>
      <c r="B113" s="1689"/>
      <c r="C113" s="1676"/>
      <c r="D113" s="1867"/>
      <c r="E113" s="1562">
        <f t="shared" ref="E113:E125" si="5">IF(D113&lt;=25000,D113,IF(D113&gt;25000,25000,0))</f>
        <v>0</v>
      </c>
      <c r="F113" s="1815"/>
      <c r="G113" s="1816"/>
    </row>
    <row r="114" spans="1:7" x14ac:dyDescent="0.25">
      <c r="A114" s="1675"/>
      <c r="B114" s="1689"/>
      <c r="C114" s="1676"/>
      <c r="D114" s="1867"/>
      <c r="E114" s="1562">
        <f t="shared" si="5"/>
        <v>0</v>
      </c>
      <c r="F114" s="1815"/>
      <c r="G114" s="1816"/>
    </row>
    <row r="115" spans="1:7" x14ac:dyDescent="0.25">
      <c r="A115" s="1675"/>
      <c r="B115" s="1689"/>
      <c r="C115" s="1676"/>
      <c r="D115" s="1867"/>
      <c r="E115" s="1562">
        <f t="shared" si="5"/>
        <v>0</v>
      </c>
      <c r="F115" s="1815"/>
      <c r="G115" s="1816"/>
    </row>
    <row r="116" spans="1:7" x14ac:dyDescent="0.25">
      <c r="A116" s="1675"/>
      <c r="B116" s="1689"/>
      <c r="C116" s="1676"/>
      <c r="D116" s="1867"/>
      <c r="E116" s="1562">
        <f t="shared" si="5"/>
        <v>0</v>
      </c>
      <c r="F116" s="1815"/>
      <c r="G116" s="1816"/>
    </row>
    <row r="117" spans="1:7" x14ac:dyDescent="0.25">
      <c r="A117" s="1675"/>
      <c r="B117" s="1689"/>
      <c r="C117" s="1676"/>
      <c r="D117" s="1867"/>
      <c r="E117" s="1562">
        <f t="shared" si="5"/>
        <v>0</v>
      </c>
      <c r="F117" s="1815"/>
      <c r="G117" s="1816"/>
    </row>
    <row r="118" spans="1:7" x14ac:dyDescent="0.25">
      <c r="A118" s="1675"/>
      <c r="B118" s="1689"/>
      <c r="C118" s="1676"/>
      <c r="D118" s="1867"/>
      <c r="E118" s="1562">
        <f t="shared" si="5"/>
        <v>0</v>
      </c>
      <c r="F118" s="1815"/>
      <c r="G118" s="1816"/>
    </row>
    <row r="119" spans="1:7" x14ac:dyDescent="0.25">
      <c r="A119" s="1675"/>
      <c r="B119" s="1689"/>
      <c r="C119" s="1676"/>
      <c r="D119" s="1867"/>
      <c r="E119" s="1562">
        <f t="shared" si="5"/>
        <v>0</v>
      </c>
      <c r="F119" s="1815"/>
      <c r="G119" s="1816"/>
    </row>
    <row r="120" spans="1:7" x14ac:dyDescent="0.25">
      <c r="A120" s="1675"/>
      <c r="B120" s="1689"/>
      <c r="C120" s="1676"/>
      <c r="D120" s="1867"/>
      <c r="E120" s="1562">
        <f t="shared" si="5"/>
        <v>0</v>
      </c>
      <c r="F120" s="1815"/>
      <c r="G120" s="1816"/>
    </row>
    <row r="121" spans="1:7" x14ac:dyDescent="0.25">
      <c r="A121" s="1675"/>
      <c r="B121" s="1689"/>
      <c r="C121" s="1676"/>
      <c r="D121" s="1867"/>
      <c r="E121" s="1562">
        <f t="shared" si="5"/>
        <v>0</v>
      </c>
      <c r="F121" s="1815"/>
      <c r="G121" s="1816"/>
    </row>
    <row r="122" spans="1:7" x14ac:dyDescent="0.25">
      <c r="A122" s="1675"/>
      <c r="B122" s="1689"/>
      <c r="C122" s="1676"/>
      <c r="D122" s="1867"/>
      <c r="E122" s="1562">
        <f t="shared" si="5"/>
        <v>0</v>
      </c>
      <c r="F122" s="1815"/>
      <c r="G122" s="1816"/>
    </row>
    <row r="123" spans="1:7" x14ac:dyDescent="0.25">
      <c r="A123" s="1675"/>
      <c r="B123" s="1689"/>
      <c r="C123" s="1676"/>
      <c r="D123" s="1867"/>
      <c r="E123" s="1562">
        <f t="shared" si="5"/>
        <v>0</v>
      </c>
      <c r="F123" s="1815"/>
      <c r="G123" s="1816"/>
    </row>
    <row r="124" spans="1:7" x14ac:dyDescent="0.25">
      <c r="A124" s="1675"/>
      <c r="B124" s="1689"/>
      <c r="C124" s="1676"/>
      <c r="D124" s="1867"/>
      <c r="E124" s="1562">
        <f t="shared" si="5"/>
        <v>0</v>
      </c>
      <c r="F124" s="1815"/>
      <c r="G124" s="1816"/>
    </row>
    <row r="125" spans="1:7" x14ac:dyDescent="0.25">
      <c r="A125" s="1675"/>
      <c r="B125" s="1689"/>
      <c r="C125" s="1676"/>
      <c r="D125" s="1867"/>
      <c r="E125" s="1562">
        <f t="shared" si="5"/>
        <v>0</v>
      </c>
      <c r="F125" s="1815"/>
      <c r="G125" s="1816"/>
    </row>
    <row r="126" spans="1:7" x14ac:dyDescent="0.25">
      <c r="A126" s="1675"/>
      <c r="B126" s="1689"/>
      <c r="C126" s="1676"/>
      <c r="D126" s="1867"/>
      <c r="E126" s="1562">
        <f t="shared" ref="E126:E134" si="6">IF(D126&lt;=25000,D126,IF(D126&gt;25000,25000,0))</f>
        <v>0</v>
      </c>
      <c r="F126" s="1815"/>
      <c r="G126" s="1816"/>
    </row>
    <row r="127" spans="1:7" x14ac:dyDescent="0.25">
      <c r="A127" s="1675"/>
      <c r="B127" s="1689"/>
      <c r="C127" s="1676"/>
      <c r="D127" s="1867"/>
      <c r="E127" s="1562">
        <f t="shared" si="6"/>
        <v>0</v>
      </c>
      <c r="F127" s="1815"/>
      <c r="G127" s="1816"/>
    </row>
    <row r="128" spans="1:7" x14ac:dyDescent="0.25">
      <c r="A128" s="1675"/>
      <c r="B128" s="1689"/>
      <c r="C128" s="1676"/>
      <c r="D128" s="1867"/>
      <c r="E128" s="1562">
        <f t="shared" si="6"/>
        <v>0</v>
      </c>
      <c r="F128" s="1815"/>
      <c r="G128" s="1816"/>
    </row>
    <row r="129" spans="1:7" x14ac:dyDescent="0.25">
      <c r="A129" s="1675"/>
      <c r="B129" s="1689"/>
      <c r="C129" s="1676"/>
      <c r="D129" s="1867"/>
      <c r="E129" s="1562">
        <f t="shared" si="6"/>
        <v>0</v>
      </c>
      <c r="F129" s="1815"/>
      <c r="G129" s="1816"/>
    </row>
    <row r="130" spans="1:7" x14ac:dyDescent="0.25">
      <c r="A130" s="1675"/>
      <c r="B130" s="1689"/>
      <c r="C130" s="1676"/>
      <c r="D130" s="1867"/>
      <c r="E130" s="1562">
        <f t="shared" si="6"/>
        <v>0</v>
      </c>
      <c r="F130" s="1815"/>
      <c r="G130" s="1816"/>
    </row>
    <row r="131" spans="1:7" x14ac:dyDescent="0.25">
      <c r="A131" s="1675"/>
      <c r="B131" s="1860"/>
      <c r="C131" s="1676"/>
      <c r="D131" s="1867"/>
      <c r="E131" s="1562">
        <f t="shared" si="6"/>
        <v>0</v>
      </c>
      <c r="F131" s="1815"/>
      <c r="G131" s="1816"/>
    </row>
    <row r="132" spans="1:7" x14ac:dyDescent="0.25">
      <c r="A132" s="1675"/>
      <c r="B132" s="1860"/>
      <c r="C132" s="1676"/>
      <c r="D132" s="1867"/>
      <c r="E132" s="1562">
        <f t="shared" si="6"/>
        <v>0</v>
      </c>
      <c r="F132" s="1815"/>
      <c r="G132" s="1816"/>
    </row>
    <row r="133" spans="1:7" x14ac:dyDescent="0.25">
      <c r="A133" s="1675"/>
      <c r="B133" s="1689"/>
      <c r="C133" s="1676"/>
      <c r="D133" s="1867"/>
      <c r="E133" s="1562">
        <f t="shared" si="6"/>
        <v>0</v>
      </c>
      <c r="F133" s="1815"/>
      <c r="G133" s="1816"/>
    </row>
    <row r="134" spans="1:7" x14ac:dyDescent="0.25">
      <c r="A134" s="1675"/>
      <c r="B134" s="1689"/>
      <c r="C134" s="1676"/>
      <c r="D134" s="1867"/>
      <c r="E134" s="1562">
        <f t="shared" si="6"/>
        <v>0</v>
      </c>
      <c r="F134" s="1815"/>
      <c r="G134" s="1816"/>
    </row>
    <row r="135" spans="1:7" x14ac:dyDescent="0.25">
      <c r="A135" s="1675"/>
      <c r="B135" s="1689"/>
      <c r="C135" s="1676"/>
      <c r="D135" s="1867"/>
      <c r="E135" s="1562">
        <f t="shared" ref="E135:E141" si="7">IF(D135&lt;=25000,D135,IF(D135&gt;25000,25000,0))</f>
        <v>0</v>
      </c>
      <c r="F135" s="1815"/>
      <c r="G135" s="1816"/>
    </row>
    <row r="136" spans="1:7" x14ac:dyDescent="0.25">
      <c r="A136" s="1675"/>
      <c r="B136" s="1689"/>
      <c r="C136" s="1676"/>
      <c r="D136" s="1867"/>
      <c r="E136" s="1562">
        <f t="shared" si="7"/>
        <v>0</v>
      </c>
      <c r="F136" s="1815"/>
      <c r="G136" s="1816"/>
    </row>
    <row r="137" spans="1:7" x14ac:dyDescent="0.25">
      <c r="A137" s="1675"/>
      <c r="B137" s="1689"/>
      <c r="C137" s="1676"/>
      <c r="D137" s="1867"/>
      <c r="E137" s="1562">
        <f t="shared" si="7"/>
        <v>0</v>
      </c>
      <c r="F137" s="1815"/>
      <c r="G137" s="1816"/>
    </row>
    <row r="138" spans="1:7" x14ac:dyDescent="0.25">
      <c r="A138" s="1675"/>
      <c r="B138" s="1689"/>
      <c r="C138" s="1676"/>
      <c r="D138" s="1867"/>
      <c r="E138" s="1562">
        <f t="shared" si="7"/>
        <v>0</v>
      </c>
      <c r="F138" s="1815"/>
      <c r="G138" s="1816"/>
    </row>
    <row r="139" spans="1:7" x14ac:dyDescent="0.25">
      <c r="A139" s="1675"/>
      <c r="B139" s="1689"/>
      <c r="C139" s="1676"/>
      <c r="D139" s="1867"/>
      <c r="E139" s="1562">
        <f t="shared" si="7"/>
        <v>0</v>
      </c>
      <c r="F139" s="1815"/>
      <c r="G139" s="1816"/>
    </row>
    <row r="140" spans="1:7" x14ac:dyDescent="0.25">
      <c r="A140" s="1675"/>
      <c r="B140" s="1688"/>
      <c r="C140" s="1676"/>
      <c r="D140" s="1867"/>
      <c r="E140" s="1562">
        <f t="shared" si="7"/>
        <v>0</v>
      </c>
      <c r="F140" s="1815"/>
      <c r="G140" s="1816"/>
    </row>
    <row r="141" spans="1:7" x14ac:dyDescent="0.25">
      <c r="A141" s="1819" t="s">
        <v>158</v>
      </c>
      <c r="B141" s="1820"/>
      <c r="C141" s="1821"/>
      <c r="D141" s="1817">
        <f>SUM(D17:D140)</f>
        <v>248721</v>
      </c>
      <c r="E141" s="1563">
        <f t="shared" si="7"/>
        <v>25000</v>
      </c>
      <c r="F141" s="1817">
        <f>SUM(F17:F140)</f>
        <v>0</v>
      </c>
      <c r="G141" s="1818">
        <f>SUM(G17:G140)</f>
        <v>182472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5" colorId="8" zoomScale="110" zoomScaleNormal="110" workbookViewId="0">
      <selection activeCell="F35" sqref="F35"/>
    </sheetView>
  </sheetViews>
  <sheetFormatPr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2" t="s">
        <v>1778</v>
      </c>
      <c r="B5" s="2293"/>
      <c r="C5" s="2293"/>
      <c r="D5" s="2293"/>
      <c r="E5" s="2293"/>
      <c r="F5" s="2293"/>
      <c r="G5" s="229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297" t="s">
        <v>1944</v>
      </c>
      <c r="B11" s="2298"/>
      <c r="C11" s="2298"/>
      <c r="D11" s="2299"/>
      <c r="E11" s="978">
        <v>18073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1938060</v>
      </c>
      <c r="F19" s="1822"/>
      <c r="G19" s="1824">
        <f>'Expenditures 15-22'!K33-SUM('Expenditures 15-22'!G33,'Expenditures 15-22'!I33)+'Expenditures 15-22'!D229</f>
        <v>1938060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123305</v>
      </c>
      <c r="F21" s="1825"/>
      <c r="G21" s="1828">
        <f>'Expenditures 15-22'!K42-SUM('Expenditures 15-22'!G42,'Expenditures 15-22'!I42)+'Expenditures 15-22'!K120-SUM('Expenditures 15-22'!G120,'Expenditures 15-22'!I120)+'Expenditures 15-22'!K180-SUM('Expenditures 15-22'!G180,'Expenditures 15-22'!I180)+'Expenditures 15-22'!D238</f>
        <v>123305</v>
      </c>
      <c r="H21" s="988"/>
      <c r="I21" s="162"/>
    </row>
    <row r="22" spans="1:9" s="669" customFormat="1" ht="12" customHeight="1" x14ac:dyDescent="0.2">
      <c r="A22" s="995" t="s">
        <v>585</v>
      </c>
      <c r="B22" s="996"/>
      <c r="C22" s="994">
        <v>2200</v>
      </c>
      <c r="D22" s="1825"/>
      <c r="E22" s="1827">
        <f>'Expenditures 15-22'!K47-SUM('Expenditures 15-22'!G47,'Expenditures 15-22'!I47)+'Expenditures 15-22'!D243</f>
        <v>58035</v>
      </c>
      <c r="F22" s="1825"/>
      <c r="G22" s="1828">
        <f>'Expenditures 15-22'!K47-SUM('Expenditures 15-22'!G47,'Expenditures 15-22'!I47)+'Expenditures 15-22'!D243</f>
        <v>58035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242858</v>
      </c>
      <c r="F23" s="1825"/>
      <c r="G23" s="1827">
        <f>'Expenditures 15-22'!K53-SUM('Expenditures 15-22'!G53,'Expenditures 15-22'!I53)+'Expenditures 15-22'!D257+'Expenditures 15-22'!K330-SUM('Expenditures 15-22'!G330,'Expenditures 15-22'!I330)</f>
        <v>242858</v>
      </c>
      <c r="H23" s="988"/>
      <c r="I23" s="162"/>
    </row>
    <row r="24" spans="1:9" s="669" customFormat="1" ht="12" customHeight="1" x14ac:dyDescent="0.2">
      <c r="A24" s="995" t="s">
        <v>587</v>
      </c>
      <c r="B24" s="996"/>
      <c r="C24" s="994">
        <v>2400</v>
      </c>
      <c r="D24" s="1825"/>
      <c r="E24" s="1827">
        <f>'Expenditures 15-22'!K57-SUM('Expenditures 15-22'!G57,'Expenditures 15-22'!I57)+'Expenditures 15-22'!D261</f>
        <v>106310</v>
      </c>
      <c r="F24" s="1825"/>
      <c r="G24" s="1828">
        <f>'Expenditures 15-22'!K57-SUM('Expenditures 15-22'!G57,'Expenditures 15-22'!I57)+'Expenditures 15-22'!D261</f>
        <v>106310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54250</v>
      </c>
      <c r="E26" s="1827">
        <f>'Expenditures 15-22'!K122-SUM('Expenditures 15-22'!G122,'Expenditures 15-22'!I122)+E7</f>
        <v>0</v>
      </c>
      <c r="F26" s="1827">
        <f>'Expenditures 15-22'!K59-SUM('Expenditures 15-22'!G59,'Expenditures 15-22'!I59)+'Expenditures 15-22'!D263-E7</f>
        <v>54250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4207</v>
      </c>
      <c r="E27" s="1827">
        <f>E8</f>
        <v>0</v>
      </c>
      <c r="F27" s="1827">
        <f>'Expenditures 15-22'!K60-SUM('Expenditures 15-22'!G60,'Expenditures 15-22'!I60)+'Expenditures 15-22'!D264-E8</f>
        <v>4207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189737</v>
      </c>
      <c r="F28" s="1829">
        <f>'Expenditures 15-22'!K61-SUM('Expenditures 15-22'!G61,'Expenditures 15-22'!I61)+'Expenditures 15-22'!K124-SUM('Expenditures 15-22'!G124,'Expenditures 15-22'!I124)+'Expenditures 15-22'!D266-E9</f>
        <v>189737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229673</v>
      </c>
      <c r="F29" s="1825"/>
      <c r="G29" s="1828">
        <f>'Expenditures 15-22'!K62-SUM('Expenditures 15-22'!G62,'Expenditures 15-22'!I62)+'Expenditures 15-22'!K125-SUM('Expenditures 15-22'!G125,'Expenditures 15-22'!I125)+'Expenditures 15-22'!K182-SUM('Expenditures 15-22'!G182,'Expenditures 15-22'!I182)+'Expenditures 15-22'!D267</f>
        <v>229673</v>
      </c>
      <c r="H29" s="986"/>
    </row>
    <row r="30" spans="1:9" ht="12" customHeight="1" x14ac:dyDescent="0.2">
      <c r="A30" s="995" t="s">
        <v>102</v>
      </c>
      <c r="B30" s="998"/>
      <c r="C30" s="994">
        <v>2560</v>
      </c>
      <c r="D30" s="1825"/>
      <c r="E30" s="1827">
        <f>'Expenditures 15-22'!K63-SUM('Expenditures 15-22'!G63,'Expenditures 15-22'!I63)+'Expenditures 15-22'!D268-E10</f>
        <v>124332</v>
      </c>
      <c r="F30" s="1825"/>
      <c r="G30" s="1827">
        <f>'Expenditures 15-22'!K63-SUM('Expenditures 15-22'!G63,'Expenditures 15-22'!I63)+'Expenditures 15-22'!D268-E10</f>
        <v>124332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3000</v>
      </c>
      <c r="E37" s="1827">
        <f>E14</f>
        <v>0</v>
      </c>
      <c r="F37" s="1827">
        <f>'Expenditures 15-22'!K71-SUM('Expenditures 15-22'!G71,'Expenditures 15-22'!I71)+'Expenditures 15-22'!D276-E14</f>
        <v>3000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560</v>
      </c>
      <c r="F38" s="1825"/>
      <c r="G38" s="1827">
        <f>'Expenditures 15-22'!K73-SUM('Expenditures 15-22'!G73,'Expenditures 15-22'!I73)+'Expenditures 15-22'!K128-SUM('Expenditures 15-22'!G128,'Expenditures 15-22'!I128)+'Expenditures 15-22'!K183-SUM('Expenditures 15-22'!G183,'Expenditures 15-22'!I183)+'Expenditures 15-22'!D278</f>
        <v>560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4869</v>
      </c>
      <c r="F39" s="1825"/>
      <c r="G39" s="1827">
        <f>'Expenditures 15-22'!K75-SUM('Expenditures 15-22'!G75,'Expenditures 15-22'!I75)+'Expenditures 15-22'!K130-SUM('Expenditures 15-22'!G130,'Expenditures 15-22'!I130)+'Expenditures 15-22'!K185-SUM('Expenditures 15-22'!G185,'Expenditures 15-22'!I185)+'Expenditures 15-22'!D280</f>
        <v>4869</v>
      </c>
    </row>
    <row r="40" spans="1:7" ht="12" customHeight="1" x14ac:dyDescent="0.2">
      <c r="A40" s="991" t="s">
        <v>1930</v>
      </c>
      <c r="B40" s="992"/>
      <c r="C40" s="994"/>
      <c r="D40" s="1825"/>
      <c r="E40" s="1829">
        <f>-'Contracts Paid in CY 29'!G141</f>
        <v>-182472</v>
      </c>
      <c r="F40" s="1825"/>
      <c r="G40" s="1829">
        <f>-'Contracts Paid in CY 29'!G141</f>
        <v>-182472</v>
      </c>
    </row>
    <row r="41" spans="1:7" ht="12" customHeight="1" x14ac:dyDescent="0.2">
      <c r="A41" s="999" t="s">
        <v>158</v>
      </c>
      <c r="B41" s="1000"/>
      <c r="C41" s="1001"/>
      <c r="D41" s="1829">
        <f>SUM(D19:D39)</f>
        <v>61457</v>
      </c>
      <c r="E41" s="1829">
        <f>SUM(E19:E40)</f>
        <v>2835267</v>
      </c>
      <c r="F41" s="1829">
        <f>SUM(F19:F39)</f>
        <v>251194</v>
      </c>
      <c r="G41" s="1829">
        <f>SUM(G19:G40)</f>
        <v>2645530</v>
      </c>
    </row>
    <row r="42" spans="1:7" x14ac:dyDescent="0.2">
      <c r="A42" s="988"/>
      <c r="B42" s="162"/>
      <c r="C42" s="1002"/>
      <c r="D42" s="2295" t="s">
        <v>543</v>
      </c>
      <c r="E42" s="2296"/>
      <c r="F42" s="1003" t="s">
        <v>544</v>
      </c>
      <c r="G42" s="1004"/>
    </row>
    <row r="43" spans="1:7" ht="12" customHeight="1" x14ac:dyDescent="0.2">
      <c r="A43" s="988"/>
      <c r="B43" s="162"/>
      <c r="C43" s="1002"/>
      <c r="D43" s="1830" t="s">
        <v>493</v>
      </c>
      <c r="E43" s="1831">
        <f>D41</f>
        <v>61457</v>
      </c>
      <c r="F43" s="1830" t="s">
        <v>495</v>
      </c>
      <c r="G43" s="1831">
        <f>F41</f>
        <v>251194</v>
      </c>
    </row>
    <row r="44" spans="1:7" ht="12" customHeight="1" x14ac:dyDescent="0.2">
      <c r="A44" s="988"/>
      <c r="B44" s="162"/>
      <c r="C44" s="1002"/>
      <c r="D44" s="1830" t="s">
        <v>494</v>
      </c>
      <c r="E44" s="1831">
        <f>E41</f>
        <v>2835267</v>
      </c>
      <c r="F44" s="1830" t="s">
        <v>494</v>
      </c>
      <c r="G44" s="1831">
        <f>G41</f>
        <v>2645530</v>
      </c>
    </row>
    <row r="45" spans="1:7" ht="12" customHeight="1" x14ac:dyDescent="0.2">
      <c r="A45" s="988"/>
      <c r="B45" s="162"/>
      <c r="C45" s="162"/>
      <c r="D45" s="1832" t="s">
        <v>1063</v>
      </c>
      <c r="E45" s="1833">
        <f>(E43/E44)</f>
        <v>2.1675912709455583E-2</v>
      </c>
      <c r="F45" s="1832" t="s">
        <v>1063</v>
      </c>
      <c r="G45" s="1833">
        <f>(G43/G44)</f>
        <v>9.495035021337879E-2</v>
      </c>
    </row>
    <row r="46" spans="1:7" x14ac:dyDescent="0.2">
      <c r="A46" s="1005"/>
      <c r="B46" s="1006"/>
      <c r="C46" s="1006"/>
      <c r="D46" s="1007"/>
      <c r="E46" s="1008"/>
      <c r="F46" s="1007"/>
      <c r="G46" s="1008"/>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F35" sqref="F35"/>
      <selection pane="bottomLeft" activeCell="J51" sqref="J51:J52"/>
    </sheetView>
  </sheetViews>
  <sheetFormatPr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4" t="s">
        <v>1446</v>
      </c>
      <c r="B1" s="2314"/>
      <c r="C1" s="2314"/>
      <c r="D1" s="2314"/>
      <c r="E1" s="2314"/>
      <c r="F1" s="2314"/>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5" t="s">
        <v>1627</v>
      </c>
      <c r="B5" s="2316"/>
      <c r="C5" s="2317"/>
      <c r="D5" s="2317"/>
      <c r="E5" s="2317"/>
      <c r="F5" s="2317"/>
    </row>
    <row r="6" spans="1:10" ht="12" customHeight="1" x14ac:dyDescent="0.25">
      <c r="A6" s="1875"/>
      <c r="B6" s="1876"/>
      <c r="C6" s="2318" t="str">
        <f>COVER!A17</f>
        <v>Waltonville CUSD 1</v>
      </c>
      <c r="D6" s="2318"/>
      <c r="E6" s="2318"/>
      <c r="F6" s="1877"/>
    </row>
    <row r="7" spans="1:10" ht="11.25" customHeight="1" thickBot="1" x14ac:dyDescent="0.3">
      <c r="A7" s="1875"/>
      <c r="B7" s="1876"/>
      <c r="C7" s="2319">
        <f>COVER!A13</f>
        <v>13041001026</v>
      </c>
      <c r="D7" s="2319"/>
      <c r="E7" s="2319"/>
      <c r="F7" s="1877"/>
    </row>
    <row r="8" spans="1:10" ht="25.5" customHeight="1" thickBot="1" x14ac:dyDescent="0.25">
      <c r="A8" s="1918" t="s">
        <v>2023</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0"/>
      <c r="D35" s="2320"/>
      <c r="E35" s="2320"/>
      <c r="F35" s="2321"/>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98"/>
      <c r="B39" s="1898"/>
      <c r="C39" s="1898"/>
      <c r="D39" s="1898"/>
      <c r="E39" s="1898"/>
      <c r="F39" s="1898"/>
    </row>
    <row r="40" spans="1:11" s="1895" customFormat="1" ht="12" customHeight="1" x14ac:dyDescent="0.25">
      <c r="A40" s="1899" t="s">
        <v>1458</v>
      </c>
      <c r="B40" s="1900"/>
      <c r="C40" s="2309"/>
      <c r="D40" s="2309"/>
      <c r="E40" s="2309"/>
      <c r="F40" s="2310"/>
      <c r="H40" s="1904"/>
      <c r="I40" s="1904"/>
      <c r="J40" s="1904"/>
      <c r="K40" s="1904"/>
    </row>
    <row r="41" spans="1:11" s="1895" customFormat="1" ht="12" customHeight="1" x14ac:dyDescent="0.25">
      <c r="A41" s="2311"/>
      <c r="B41" s="2312"/>
      <c r="C41" s="2312"/>
      <c r="D41" s="2312"/>
      <c r="E41" s="2312"/>
      <c r="F41" s="2313"/>
      <c r="H41" s="1904"/>
      <c r="I41" s="1904"/>
      <c r="J41" s="1904"/>
      <c r="K41" s="1904"/>
    </row>
    <row r="42" spans="1:11" s="1895" customFormat="1" ht="12" customHeight="1" x14ac:dyDescent="0.25">
      <c r="A42" s="2311"/>
      <c r="B42" s="2312"/>
      <c r="C42" s="2312"/>
      <c r="D42" s="2312"/>
      <c r="E42" s="2312"/>
      <c r="F42" s="2313"/>
      <c r="H42" s="1904"/>
      <c r="I42" s="1904"/>
      <c r="J42" s="1904"/>
      <c r="K42" s="1904"/>
    </row>
    <row r="43" spans="1:11" s="1895" customFormat="1" ht="15" x14ac:dyDescent="0.25">
      <c r="A43" s="2300"/>
      <c r="B43" s="2301"/>
      <c r="C43" s="2301"/>
      <c r="D43" s="2301"/>
      <c r="E43" s="2301"/>
      <c r="F43" s="2302"/>
      <c r="H43" s="1904"/>
      <c r="I43" s="1904"/>
      <c r="J43" s="1904"/>
      <c r="K43" s="1904"/>
    </row>
    <row r="44" spans="1:11" s="1895" customFormat="1" ht="12" hidden="1" customHeight="1" x14ac:dyDescent="0.25">
      <c r="A44" s="2300"/>
      <c r="B44" s="2301"/>
      <c r="C44" s="2301"/>
      <c r="D44" s="2301"/>
      <c r="E44" s="2301"/>
      <c r="F44" s="230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1" colorId="8" zoomScale="110" zoomScaleNormal="110" workbookViewId="0">
      <selection activeCell="F35" sqref="F35"/>
    </sheetView>
  </sheetViews>
  <sheetFormatPr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22" t="str">
        <f>COVER!A17</f>
        <v>Waltonville CUSD 1</v>
      </c>
      <c r="J6" s="2323"/>
      <c r="Q6" s="1686"/>
    </row>
    <row r="7" spans="1:17" x14ac:dyDescent="0.2">
      <c r="A7" s="2324" t="s">
        <v>924</v>
      </c>
      <c r="B7" s="2325"/>
      <c r="C7" s="2325"/>
      <c r="D7" s="2325"/>
      <c r="E7" s="2326"/>
      <c r="F7" s="1018"/>
      <c r="G7" s="1010"/>
      <c r="H7" s="1017" t="s">
        <v>390</v>
      </c>
      <c r="I7" s="2327">
        <f>COVER!A13</f>
        <v>13041001026</v>
      </c>
      <c r="J7" s="232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28" t="s">
        <v>502</v>
      </c>
      <c r="B11" s="2329"/>
      <c r="C11" s="233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98130</v>
      </c>
      <c r="F12" s="1040"/>
      <c r="G12" s="1834">
        <f t="shared" ref="G12:G18" si="0">SUM(E12:F12)</f>
        <v>98130</v>
      </c>
      <c r="H12" s="1041">
        <v>105600</v>
      </c>
      <c r="I12" s="1040"/>
      <c r="J12" s="1834">
        <f t="shared" ref="J12:J18" si="1">SUM(H12:I12)</f>
        <v>105600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46905</v>
      </c>
      <c r="F15" s="1834">
        <f>'Expenditures 15-22'!K122</f>
        <v>0</v>
      </c>
      <c r="G15" s="1834">
        <f t="shared" si="0"/>
        <v>46905</v>
      </c>
      <c r="H15" s="1041">
        <v>47600</v>
      </c>
      <c r="I15" s="1041"/>
      <c r="J15" s="1834">
        <f t="shared" si="1"/>
        <v>47600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31" t="s">
        <v>7</v>
      </c>
      <c r="C18" s="2332"/>
      <c r="D18" s="233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145035</v>
      </c>
      <c r="F19" s="1836">
        <f t="shared" si="2"/>
        <v>0</v>
      </c>
      <c r="G19" s="1836">
        <f t="shared" si="2"/>
        <v>145035</v>
      </c>
      <c r="H19" s="1836">
        <f t="shared" si="2"/>
        <v>153200</v>
      </c>
      <c r="I19" s="1836">
        <f t="shared" si="2"/>
        <v>0</v>
      </c>
      <c r="J19" s="1836">
        <f t="shared" si="2"/>
        <v>153200</v>
      </c>
    </row>
    <row r="20" spans="1:10" ht="13.5" thickTop="1" x14ac:dyDescent="0.2">
      <c r="A20" s="1036">
        <v>9</v>
      </c>
      <c r="B20" s="2334" t="s">
        <v>1703</v>
      </c>
      <c r="C20" s="2334"/>
      <c r="D20" s="2335"/>
      <c r="E20" s="1047"/>
      <c r="F20" s="1047"/>
      <c r="G20" s="1047"/>
      <c r="H20" s="1047"/>
      <c r="I20" s="1047"/>
      <c r="J20" s="1837">
        <f>IF(AND(G19&gt;0,J19&gt;0),(((J19-G19)/G19)),"Enter Budget Data")</f>
        <v>5.6296755955459028E-2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39"/>
      <c r="D26" s="2339"/>
      <c r="E26" s="1051"/>
      <c r="F26" s="2338"/>
      <c r="G26" s="2338"/>
    </row>
    <row r="27" spans="1:10" x14ac:dyDescent="0.2">
      <c r="B27" s="1048"/>
      <c r="C27" s="1052" t="s">
        <v>1093</v>
      </c>
      <c r="D27" s="1053"/>
      <c r="E27" s="1054"/>
      <c r="F27" s="2345" t="s">
        <v>1589</v>
      </c>
      <c r="G27" s="2345"/>
    </row>
    <row r="28" spans="1:10" ht="28.5" customHeight="1" x14ac:dyDescent="0.2">
      <c r="B28" s="1048"/>
      <c r="C28" s="2337"/>
      <c r="D28" s="2337"/>
      <c r="E28" s="1055"/>
      <c r="F28" s="2337"/>
      <c r="G28" s="2337"/>
    </row>
    <row r="29" spans="1:10" x14ac:dyDescent="0.2">
      <c r="B29" s="1048"/>
      <c r="C29" s="1056" t="s">
        <v>1642</v>
      </c>
      <c r="E29" s="1057"/>
      <c r="F29" s="2336" t="s">
        <v>1590</v>
      </c>
      <c r="G29" s="233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3"/>
    </row>
    <row r="36" spans="1:10" ht="13.5" customHeight="1" x14ac:dyDescent="0.2">
      <c r="B36" s="1062"/>
      <c r="C36" s="2344" t="s">
        <v>1943</v>
      </c>
      <c r="D36" s="2343"/>
      <c r="E36" s="2343"/>
      <c r="F36" s="2343"/>
      <c r="G36" s="2343"/>
      <c r="H36" s="2343"/>
      <c r="I36" s="2343"/>
      <c r="J36" s="1064"/>
    </row>
    <row r="37" spans="1:10" ht="22.5" customHeight="1" x14ac:dyDescent="0.2">
      <c r="C37" s="2343"/>
      <c r="D37" s="2343"/>
      <c r="E37" s="2343"/>
      <c r="F37" s="2343"/>
      <c r="G37" s="2343"/>
      <c r="H37" s="2343"/>
      <c r="I37" s="2343"/>
      <c r="J37" s="1064"/>
    </row>
    <row r="38" spans="1:10" ht="7.5" customHeight="1" x14ac:dyDescent="0.2">
      <c r="C38" s="1063"/>
      <c r="D38" s="1065"/>
      <c r="E38" s="1066"/>
      <c r="F38" s="1067"/>
      <c r="G38" s="1066"/>
    </row>
    <row r="39" spans="1:10" ht="13.5" customHeight="1" x14ac:dyDescent="0.2">
      <c r="B39" s="1062" t="s">
        <v>2093</v>
      </c>
      <c r="C39" s="2340" t="s">
        <v>937</v>
      </c>
      <c r="D39" s="2341"/>
      <c r="E39" s="2341"/>
      <c r="F39" s="2341"/>
      <c r="G39" s="2341"/>
      <c r="H39" s="2341"/>
      <c r="I39" s="2341"/>
    </row>
    <row r="40" spans="1:10" ht="13.35" customHeight="1" x14ac:dyDescent="0.2">
      <c r="A40" s="1012"/>
      <c r="C40" s="1068"/>
      <c r="D40" s="1068"/>
      <c r="E40" s="1068"/>
      <c r="F40" s="1068"/>
      <c r="G40" s="1068"/>
      <c r="H40" s="1068"/>
      <c r="I40" s="1068"/>
    </row>
  </sheetData>
  <sheetProtection sheet="1" objects="1" scenarios="1"/>
  <mergeCells count="15">
    <mergeCell ref="F29:G29"/>
    <mergeCell ref="F28:G28"/>
    <mergeCell ref="F26:G26"/>
    <mergeCell ref="C26:D26"/>
    <mergeCell ref="C28:D28"/>
    <mergeCell ref="C39:I39"/>
    <mergeCell ref="C33:I34"/>
    <mergeCell ref="C36:I37"/>
    <mergeCell ref="F27:G27"/>
    <mergeCell ref="I6:J6"/>
    <mergeCell ref="A7:E7"/>
    <mergeCell ref="I7:J7"/>
    <mergeCell ref="A11:C11"/>
    <mergeCell ref="B18:D18"/>
    <mergeCell ref="B20:D20"/>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2098</v>
      </c>
    </row>
    <row r="6" spans="1:2" x14ac:dyDescent="0.2">
      <c r="A6" s="1069">
        <v>2</v>
      </c>
      <c r="B6" s="329" t="s">
        <v>2099</v>
      </c>
    </row>
    <row r="7" spans="1:2" x14ac:dyDescent="0.2">
      <c r="A7" s="1069">
        <v>3</v>
      </c>
      <c r="B7" s="329" t="s">
        <v>2100</v>
      </c>
    </row>
    <row r="8" spans="1:2" x14ac:dyDescent="0.2">
      <c r="A8" s="1069">
        <v>4</v>
      </c>
      <c r="B8" s="329" t="s">
        <v>2103</v>
      </c>
    </row>
    <row r="9" spans="1:2" x14ac:dyDescent="0.2">
      <c r="A9" s="1069">
        <v>5</v>
      </c>
      <c r="B9" s="329" t="s">
        <v>2104</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Waltonville CUSD 1</v>
      </c>
    </row>
    <row r="65" spans="2:2" x14ac:dyDescent="0.2">
      <c r="B65" s="1071">
        <f>COVER!A13</f>
        <v>13041001026</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3" zoomScale="110" zoomScaleNormal="110" workbookViewId="0">
      <selection activeCell="F35" sqref="F35"/>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4" t="s">
        <v>1125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715</v>
      </c>
      <c r="B40" s="2061"/>
      <c r="C40" s="2061"/>
      <c r="D40" s="2061"/>
      <c r="E40" s="2061"/>
    </row>
    <row r="41" spans="1:5" x14ac:dyDescent="0.2">
      <c r="A41" s="2062" t="s">
        <v>1706</v>
      </c>
      <c r="B41" s="2062"/>
      <c r="C41" s="2062"/>
      <c r="D41" s="2062"/>
      <c r="E41" s="2062"/>
    </row>
    <row r="42" spans="1:5" ht="12.75" customHeight="1" x14ac:dyDescent="0.2">
      <c r="A42" s="2063" t="s">
        <v>1080</v>
      </c>
      <c r="B42" s="2063"/>
      <c r="C42" s="2063"/>
      <c r="D42" s="2063"/>
      <c r="E42" s="2063"/>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F35" sqref="F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6" t="s">
        <v>1784</v>
      </c>
      <c r="B18" s="2346"/>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1400175</xdr:colOff>
                <xdr:row>3</xdr:row>
                <xdr:rowOff>123825</xdr:rowOff>
              </from>
              <to>
                <xdr:col>1</xdr:col>
                <xdr:colOff>2314575</xdr:colOff>
                <xdr:row>7</xdr:row>
                <xdr:rowOff>161925</xdr:rowOff>
              </to>
            </anchor>
          </objectPr>
        </oleObject>
      </mc:Choice>
      <mc:Fallback>
        <oleObject progId="Acrobat Document" dvAspect="DVASPECT_ICON" shapeId="3993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F35" sqref="F35"/>
    </sheetView>
  </sheetViews>
  <sheetFormatPr defaultRowHeight="12.75" x14ac:dyDescent="0.2"/>
  <cols>
    <col min="1" max="1" width="33.85546875" style="316" customWidth="1"/>
    <col min="2" max="6" width="16.7109375" style="316" customWidth="1"/>
    <col min="7" max="16384" width="9.140625" style="316"/>
  </cols>
  <sheetData>
    <row r="1" spans="1:8" ht="48.75" customHeight="1" x14ac:dyDescent="0.2">
      <c r="A1" s="2347" t="s">
        <v>1790</v>
      </c>
      <c r="B1" s="2348"/>
      <c r="C1" s="2348"/>
      <c r="D1" s="2348"/>
      <c r="E1" s="2348"/>
      <c r="F1" s="2349"/>
    </row>
    <row r="2" spans="1:8" ht="45" customHeight="1" x14ac:dyDescent="0.2">
      <c r="A2" s="2357" t="s">
        <v>1791</v>
      </c>
      <c r="B2" s="2358"/>
      <c r="C2" s="2358"/>
      <c r="D2" s="2358"/>
      <c r="E2" s="2358"/>
      <c r="F2" s="2359"/>
      <c r="G2" s="1075"/>
      <c r="H2" s="1075"/>
    </row>
    <row r="3" spans="1:8" ht="57" customHeight="1" x14ac:dyDescent="0.2">
      <c r="A3" s="2360" t="s">
        <v>1786</v>
      </c>
      <c r="B3" s="2361"/>
      <c r="C3" s="2361"/>
      <c r="D3" s="2361"/>
      <c r="E3" s="2361"/>
      <c r="F3" s="2362"/>
      <c r="G3" s="1075"/>
      <c r="H3" s="1075"/>
    </row>
    <row r="4" spans="1:8" ht="14.25" customHeight="1" x14ac:dyDescent="0.2">
      <c r="A4" s="2366" t="s">
        <v>2054</v>
      </c>
      <c r="B4" s="2367"/>
      <c r="C4" s="2367"/>
      <c r="D4" s="2367"/>
      <c r="E4" s="2367"/>
      <c r="F4" s="2368"/>
      <c r="G4" s="1075"/>
      <c r="H4" s="1075"/>
    </row>
    <row r="5" spans="1:8" ht="14.25" customHeight="1" x14ac:dyDescent="0.2">
      <c r="A5" s="2369" t="s">
        <v>2055</v>
      </c>
      <c r="B5" s="2370"/>
      <c r="C5" s="2370"/>
      <c r="D5" s="2370"/>
      <c r="E5" s="2370"/>
      <c r="F5" s="2371"/>
      <c r="G5" s="1075"/>
      <c r="H5" s="1075"/>
    </row>
    <row r="6" spans="1:8" s="1076" customFormat="1" ht="41.25" customHeight="1" x14ac:dyDescent="0.2">
      <c r="A6" s="2363" t="s">
        <v>1792</v>
      </c>
      <c r="B6" s="2364"/>
      <c r="C6" s="2364"/>
      <c r="D6" s="2364"/>
      <c r="E6" s="2364"/>
      <c r="F6" s="236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2989201</v>
      </c>
      <c r="C8" s="1838">
        <f>'Acct Summary 7-8'!D8</f>
        <v>198565</v>
      </c>
      <c r="D8" s="1838">
        <f>'Acct Summary 7-8'!F8</f>
        <v>296265</v>
      </c>
      <c r="E8" s="1838">
        <f>'Acct Summary 7-8'!I8</f>
        <v>11277</v>
      </c>
      <c r="F8" s="1838">
        <f>SUM(B8:E8)</f>
        <v>3495308</v>
      </c>
    </row>
    <row r="9" spans="1:8" s="1080" customFormat="1" ht="14.25" customHeight="1" thickBot="1" x14ac:dyDescent="0.25">
      <c r="A9" s="1079" t="s">
        <v>1436</v>
      </c>
      <c r="B9" s="1839">
        <f>'Acct Summary 7-8'!C17</f>
        <v>2676519</v>
      </c>
      <c r="C9" s="1839">
        <f>'Acct Summary 7-8'!D17</f>
        <v>215017</v>
      </c>
      <c r="D9" s="1839">
        <f>'Acct Summary 7-8'!F17</f>
        <v>238424</v>
      </c>
      <c r="E9" s="1838"/>
      <c r="F9" s="1838">
        <f>SUM(B9:E9)</f>
        <v>3129960</v>
      </c>
    </row>
    <row r="10" spans="1:8" s="1080" customFormat="1" ht="14.25" thickTop="1" thickBot="1" x14ac:dyDescent="0.25">
      <c r="A10" s="1081" t="s">
        <v>1437</v>
      </c>
      <c r="B10" s="1840">
        <f>(B8-B9)</f>
        <v>312682</v>
      </c>
      <c r="C10" s="1840">
        <f>(C8-C9)</f>
        <v>-16452</v>
      </c>
      <c r="D10" s="1840">
        <f>(D8-D9)</f>
        <v>57841</v>
      </c>
      <c r="E10" s="1839">
        <f>(E8-E9)</f>
        <v>11277</v>
      </c>
      <c r="F10" s="1841">
        <f>SUM(F8-F9)</f>
        <v>365348</v>
      </c>
    </row>
    <row r="11" spans="1:8" s="1080" customFormat="1" ht="14.25" thickTop="1" thickBot="1" x14ac:dyDescent="0.25">
      <c r="A11" s="1082" t="s">
        <v>1785</v>
      </c>
      <c r="B11" s="1842">
        <f>'Acct Summary 7-8'!C81</f>
        <v>1134962</v>
      </c>
      <c r="C11" s="1842">
        <f>'Acct Summary 7-8'!D81</f>
        <v>205579</v>
      </c>
      <c r="D11" s="1842">
        <f>'Acct Summary 7-8'!F81</f>
        <v>150955</v>
      </c>
      <c r="E11" s="1842">
        <f>'Acct Summary 7-8'!I81</f>
        <v>0</v>
      </c>
      <c r="F11" s="1843">
        <f>SUM(B11:E11)</f>
        <v>1491496</v>
      </c>
    </row>
    <row r="12" spans="1:8" ht="16.5" customHeight="1" thickTop="1" x14ac:dyDescent="0.2">
      <c r="A12" s="1083"/>
      <c r="B12" s="1084"/>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5"/>
      <c r="B13" s="1086"/>
      <c r="C13" s="2351"/>
      <c r="D13" s="2352"/>
      <c r="E13" s="2352"/>
      <c r="F13" s="2353"/>
      <c r="H13" s="1075"/>
    </row>
    <row r="14" spans="1:8" ht="19.5" customHeight="1" x14ac:dyDescent="0.2">
      <c r="A14" s="1085"/>
      <c r="B14" s="1086"/>
      <c r="C14" s="2351"/>
      <c r="D14" s="2352"/>
      <c r="E14" s="2352"/>
      <c r="F14" s="2353"/>
      <c r="H14" s="1075"/>
    </row>
    <row r="15" spans="1:8" ht="17.25" customHeight="1" x14ac:dyDescent="0.2">
      <c r="A15" s="1085"/>
      <c r="B15" s="1086"/>
      <c r="C15" s="2354"/>
      <c r="D15" s="2355"/>
      <c r="E15" s="2355"/>
      <c r="F15" s="2356"/>
      <c r="H15" s="1075"/>
    </row>
    <row r="16" spans="1:8" s="310" customFormat="1" ht="51.75" hidden="1" customHeight="1" x14ac:dyDescent="0.2">
      <c r="A16" s="2350" t="s">
        <v>1787</v>
      </c>
      <c r="B16" s="2350"/>
      <c r="C16" s="2350"/>
      <c r="D16" s="2350"/>
      <c r="E16" s="235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9" sqref="D69"/>
    </sheetView>
  </sheetViews>
  <sheetFormatPr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2" t="s">
        <v>686</v>
      </c>
      <c r="B3" s="2373"/>
      <c r="C3" s="2373"/>
      <c r="D3" s="237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3" t="s">
        <v>1584</v>
      </c>
      <c r="D7" s="238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5" t="s">
        <v>1065</v>
      </c>
      <c r="B15" s="2376"/>
      <c r="C15" s="2376"/>
      <c r="D15" s="2377"/>
    </row>
    <row r="16" spans="1:4" s="669" customFormat="1" ht="24" customHeight="1" x14ac:dyDescent="0.2">
      <c r="A16" s="2378" t="s">
        <v>684</v>
      </c>
      <c r="B16" s="2379"/>
      <c r="C16" s="2379"/>
      <c r="D16" s="238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86" t="s">
        <v>332</v>
      </c>
      <c r="D21" s="2387"/>
    </row>
    <row r="22" spans="1:10" ht="12.75" x14ac:dyDescent="0.2">
      <c r="A22" s="1140"/>
      <c r="B22" s="1141">
        <v>2</v>
      </c>
      <c r="C22" s="2385" t="s">
        <v>1605</v>
      </c>
      <c r="D22" s="221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88" t="s">
        <v>557</v>
      </c>
      <c r="D43" s="238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1" t="s">
        <v>817</v>
      </c>
      <c r="D56" s="238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81" t="s">
        <v>1797</v>
      </c>
      <c r="D70" s="238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13041001026</v>
      </c>
    </row>
    <row r="3" spans="1:2" x14ac:dyDescent="0.2">
      <c r="A3" t="s">
        <v>1013</v>
      </c>
      <c r="B3" s="138" t="str">
        <f>COVER!A15</f>
        <v>JEFFERSON</v>
      </c>
    </row>
    <row r="4" spans="1:2" x14ac:dyDescent="0.2">
      <c r="A4" t="s">
        <v>1064</v>
      </c>
      <c r="B4" s="138" t="str">
        <f>COVER!A17</f>
        <v>Waltonville CUSD 1</v>
      </c>
    </row>
    <row r="5" spans="1:2" x14ac:dyDescent="0.2">
      <c r="A5" t="s">
        <v>728</v>
      </c>
      <c r="B5" s="138" t="str">
        <f>COVER!A38</f>
        <v>MR. ALAN ESTES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60.008105</v>
      </c>
    </row>
    <row r="16" spans="1:2" x14ac:dyDescent="0.2">
      <c r="A16" t="s">
        <v>442</v>
      </c>
      <c r="B16" s="138" t="str">
        <f>COVER!T13</f>
        <v>FICK EGGEMEYER AND WILLIAMSON CPAS PC</v>
      </c>
    </row>
    <row r="17" spans="1:2" x14ac:dyDescent="0.2">
      <c r="A17" t="s">
        <v>939</v>
      </c>
      <c r="B17" s="138" t="str">
        <f>COVER!T15</f>
        <v>KEITH SLUSSER, CPA</v>
      </c>
    </row>
    <row r="18" spans="1:2" x14ac:dyDescent="0.2">
      <c r="A18" t="s">
        <v>1212</v>
      </c>
      <c r="B18" s="138" t="str">
        <f>COVER!T17</f>
        <v>205 S MAIN</v>
      </c>
    </row>
    <row r="19" spans="1:2" x14ac:dyDescent="0.2">
      <c r="A19" t="s">
        <v>941</v>
      </c>
      <c r="B19" s="138" t="str">
        <f>COVER!T25</f>
        <v>KEITH@AFEWCPAS.COM</v>
      </c>
    </row>
    <row r="20" spans="1:2" x14ac:dyDescent="0.2">
      <c r="A20" t="s">
        <v>942</v>
      </c>
      <c r="B20" s="138" t="str">
        <f>COVER!T19</f>
        <v>COLUMBIA</v>
      </c>
    </row>
    <row r="21" spans="1:2" x14ac:dyDescent="0.2">
      <c r="A21" t="s">
        <v>500</v>
      </c>
      <c r="B21" s="138" t="str">
        <f>COVER!X19</f>
        <v>IL</v>
      </c>
    </row>
    <row r="22" spans="1:2" x14ac:dyDescent="0.2">
      <c r="A22" t="s">
        <v>943</v>
      </c>
      <c r="B22" s="138">
        <f>COVER!Z19</f>
        <v>62236</v>
      </c>
    </row>
    <row r="23" spans="1:2" x14ac:dyDescent="0.2">
      <c r="A23" t="s">
        <v>1214</v>
      </c>
      <c r="B23" s="138" t="str">
        <f>COVER!T21</f>
        <v>618-281-4999</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202737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1134962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1134962</v>
      </c>
      <c r="D92" s="2" t="str">
        <f t="shared" si="0"/>
        <v>Error?</v>
      </c>
    </row>
    <row r="93" spans="1:4" x14ac:dyDescent="0.2">
      <c r="A93" s="5">
        <v>32</v>
      </c>
      <c r="B93" s="138">
        <f>'Assets-Liab 5-6'!C41</f>
        <v>1134962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205579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205579</v>
      </c>
      <c r="D123" s="2" t="str">
        <f t="shared" si="0"/>
        <v>Error?</v>
      </c>
    </row>
    <row r="124" spans="1:4" x14ac:dyDescent="0.2">
      <c r="A124" s="5">
        <v>63</v>
      </c>
      <c r="B124" s="138">
        <f>'Assets-Liab 5-6'!D41</f>
        <v>205579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150955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150955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34485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34485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18000</v>
      </c>
      <c r="D273" s="2" t="str">
        <f t="shared" si="3"/>
        <v>Error?</v>
      </c>
    </row>
    <row r="274" spans="1:4" x14ac:dyDescent="0.2">
      <c r="A274" s="5">
        <v>213</v>
      </c>
      <c r="B274" s="138">
        <f>'Assets-Liab 5-6'!M17</f>
        <v>1464711</v>
      </c>
      <c r="D274" s="2" t="str">
        <f t="shared" si="3"/>
        <v>Error?</v>
      </c>
    </row>
    <row r="275" spans="1:4" x14ac:dyDescent="0.2">
      <c r="A275" s="5">
        <v>214</v>
      </c>
      <c r="B275" s="138">
        <f>'Assets-Liab 5-6'!M18</f>
        <v>0</v>
      </c>
      <c r="D275" s="2" t="str">
        <f t="shared" si="3"/>
        <v>Error?</v>
      </c>
    </row>
    <row r="276" spans="1:4" x14ac:dyDescent="0.2">
      <c r="A276" s="5">
        <v>215</v>
      </c>
      <c r="B276" s="138">
        <f>'Assets-Liab 5-6'!M19</f>
        <v>166507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1649218</v>
      </c>
      <c r="C279" s="2" t="s">
        <v>594</v>
      </c>
      <c r="D279" s="2" t="str">
        <f t="shared" si="3"/>
        <v>Error?</v>
      </c>
    </row>
    <row r="280" spans="1:4" x14ac:dyDescent="0.2">
      <c r="A280" s="5">
        <v>219</v>
      </c>
      <c r="B280" s="138">
        <f>'Assets-Liab 5-6'!M40</f>
        <v>1649218</v>
      </c>
      <c r="D280" s="2" t="str">
        <f t="shared" si="3"/>
        <v>Error?</v>
      </c>
    </row>
    <row r="281" spans="1:4" x14ac:dyDescent="0.2">
      <c r="A281" s="5">
        <v>220</v>
      </c>
      <c r="B281" s="138">
        <f>'Assets-Liab 5-6'!M41</f>
        <v>1649218</v>
      </c>
      <c r="C281" s="2" t="s">
        <v>594</v>
      </c>
      <c r="D281" s="2" t="str">
        <f t="shared" si="3"/>
        <v>Error?</v>
      </c>
    </row>
    <row r="282" spans="1:4" x14ac:dyDescent="0.2">
      <c r="A282" s="5">
        <v>221</v>
      </c>
      <c r="B282" s="138">
        <f>'Assets-Liab 5-6'!N21</f>
        <v>43995</v>
      </c>
      <c r="D282" s="2" t="str">
        <f t="shared" si="3"/>
        <v>Error?</v>
      </c>
    </row>
    <row r="283" spans="1:4" x14ac:dyDescent="0.2">
      <c r="A283" s="5">
        <v>222</v>
      </c>
      <c r="B283" s="138">
        <f>'Assets-Liab 5-6'!N22</f>
        <v>0</v>
      </c>
      <c r="D283" s="2" t="str">
        <f t="shared" si="3"/>
        <v>Error?</v>
      </c>
    </row>
    <row r="284" spans="1:4" x14ac:dyDescent="0.2">
      <c r="A284" s="5">
        <v>223</v>
      </c>
      <c r="B284" s="138">
        <f>'Assets-Liab 5-6'!N23</f>
        <v>43995</v>
      </c>
      <c r="C284" s="2" t="s">
        <v>594</v>
      </c>
      <c r="D284" s="2" t="str">
        <f t="shared" si="3"/>
        <v>Error?</v>
      </c>
    </row>
    <row r="285" spans="1:4" x14ac:dyDescent="0.2">
      <c r="A285" s="5">
        <v>224</v>
      </c>
      <c r="B285" s="138">
        <f>'Assets-Liab 5-6'!N36</f>
        <v>43995</v>
      </c>
      <c r="D285" s="2" t="str">
        <f t="shared" si="3"/>
        <v>Error?</v>
      </c>
    </row>
    <row r="286" spans="1:4" x14ac:dyDescent="0.2">
      <c r="A286" s="10">
        <v>225</v>
      </c>
      <c r="D286" s="2" t="str">
        <f t="shared" si="3"/>
        <v>OK</v>
      </c>
    </row>
    <row r="287" spans="1:4" x14ac:dyDescent="0.2">
      <c r="A287" s="5">
        <v>226</v>
      </c>
      <c r="B287" s="138">
        <f>'Assets-Liab 5-6'!N37</f>
        <v>43995</v>
      </c>
      <c r="C287" s="2" t="s">
        <v>594</v>
      </c>
      <c r="D287" s="2" t="str">
        <f t="shared" si="3"/>
        <v>Error?</v>
      </c>
    </row>
    <row r="288" spans="1:4" x14ac:dyDescent="0.2">
      <c r="A288" s="5">
        <v>227</v>
      </c>
      <c r="B288" s="138">
        <f>'Assets-Liab 5-6'!N41</f>
        <v>43995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1011380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39700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1464555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44857</v>
      </c>
      <c r="D722" s="2" t="str">
        <f t="shared" si="10"/>
        <v>Error?</v>
      </c>
    </row>
    <row r="723" spans="1:4" x14ac:dyDescent="0.2">
      <c r="A723" s="5">
        <v>662</v>
      </c>
      <c r="B723" s="138">
        <f>'Expenditures 15-22'!C38</f>
        <v>31419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76276</v>
      </c>
      <c r="C727" s="2" t="s">
        <v>594</v>
      </c>
      <c r="D727" s="2" t="str">
        <f t="shared" si="10"/>
        <v>Error?</v>
      </c>
    </row>
    <row r="728" spans="1:4" x14ac:dyDescent="0.2">
      <c r="A728" s="5">
        <v>667</v>
      </c>
      <c r="B728" s="138">
        <f>'Expenditures 15-22'!C44</f>
        <v>10460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10460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77240</v>
      </c>
      <c r="D733" s="2" t="str">
        <f t="shared" si="10"/>
        <v>Error?</v>
      </c>
    </row>
    <row r="734" spans="1:4" x14ac:dyDescent="0.2">
      <c r="A734" s="5">
        <v>673</v>
      </c>
      <c r="B734" s="138">
        <f>'Expenditures 15-22'!C53</f>
        <v>77240</v>
      </c>
      <c r="C734" s="2" t="s">
        <v>594</v>
      </c>
      <c r="D734" s="2" t="str">
        <f t="shared" si="10"/>
        <v>Error?</v>
      </c>
    </row>
    <row r="735" spans="1:4" x14ac:dyDescent="0.2">
      <c r="A735" s="5">
        <v>674</v>
      </c>
      <c r="B735" s="138">
        <f>'Expenditures 15-22'!C55</f>
        <v>83264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83264</v>
      </c>
      <c r="C737" s="2" t="s">
        <v>594</v>
      </c>
      <c r="D737" s="2" t="str">
        <f t="shared" si="10"/>
        <v>Error?</v>
      </c>
    </row>
    <row r="738" spans="1:4" x14ac:dyDescent="0.2">
      <c r="A738" s="5">
        <v>677</v>
      </c>
      <c r="B738" s="138">
        <f>'Expenditures 15-22'!C59</f>
        <v>46826</v>
      </c>
      <c r="D738" s="2" t="str">
        <f t="shared" si="10"/>
        <v>Error?</v>
      </c>
    </row>
    <row r="739" spans="1:4" x14ac:dyDescent="0.2">
      <c r="A739" s="5">
        <v>678</v>
      </c>
      <c r="B739" s="138">
        <f>'Expenditures 15-22'!C60</f>
        <v>3310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50550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100686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347926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1812481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189172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239316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11150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11150</v>
      </c>
      <c r="C785" s="2" t="s">
        <v>594</v>
      </c>
      <c r="D785" s="2" t="str">
        <f t="shared" si="11"/>
        <v>Error?</v>
      </c>
    </row>
    <row r="786" spans="1:4" x14ac:dyDescent="0.2">
      <c r="A786" s="5">
        <v>725</v>
      </c>
      <c r="B786" s="138">
        <f>'Expenditures 15-22'!D44</f>
        <v>1383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1383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15642</v>
      </c>
      <c r="D791" s="2" t="str">
        <f t="shared" si="11"/>
        <v>Error?</v>
      </c>
    </row>
    <row r="792" spans="1:4" x14ac:dyDescent="0.2">
      <c r="A792" s="5">
        <v>731</v>
      </c>
      <c r="B792" s="138">
        <f>'Expenditures 15-22'!D53</f>
        <v>15642</v>
      </c>
      <c r="C792" s="2" t="s">
        <v>594</v>
      </c>
      <c r="D792" s="2" t="str">
        <f t="shared" si="11"/>
        <v>Error?</v>
      </c>
    </row>
    <row r="793" spans="1:4" x14ac:dyDescent="0.2">
      <c r="A793" s="5">
        <v>732</v>
      </c>
      <c r="B793" s="138">
        <f>'Expenditures 15-22'!D55</f>
        <v>13711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1020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42906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282222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11941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11994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60503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28752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28777</v>
      </c>
      <c r="C843" s="2" t="s">
        <v>594</v>
      </c>
      <c r="D843" s="2" t="str">
        <f t="shared" si="12"/>
        <v>Error?</v>
      </c>
    </row>
    <row r="844" spans="1:4" x14ac:dyDescent="0.2">
      <c r="A844" s="5">
        <v>783</v>
      </c>
      <c r="B844" s="138">
        <f>'Expenditures 15-22'!E44</f>
        <v>8265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8265</v>
      </c>
      <c r="C847" s="2" t="s">
        <v>594</v>
      </c>
      <c r="D847" s="2" t="str">
        <f t="shared" si="12"/>
        <v>Error?</v>
      </c>
    </row>
    <row r="848" spans="1:4" x14ac:dyDescent="0.2">
      <c r="A848" s="5">
        <v>787</v>
      </c>
      <c r="B848" s="138">
        <f>'Expenditures 15-22'!E49</f>
        <v>16221</v>
      </c>
      <c r="D848" s="2" t="str">
        <f t="shared" si="12"/>
        <v>Error?</v>
      </c>
    </row>
    <row r="849" spans="1:4" x14ac:dyDescent="0.2">
      <c r="A849" s="5">
        <v>788</v>
      </c>
      <c r="B849" s="138">
        <f>'Expenditures 15-22'!E50</f>
        <v>213</v>
      </c>
      <c r="D849" s="2" t="str">
        <f t="shared" si="12"/>
        <v>Error?</v>
      </c>
    </row>
    <row r="850" spans="1:4" x14ac:dyDescent="0.2">
      <c r="A850" s="5">
        <v>789</v>
      </c>
      <c r="B850" s="138">
        <f>'Expenditures 15-22'!E53</f>
        <v>16434</v>
      </c>
      <c r="C850" s="2" t="s">
        <v>594</v>
      </c>
      <c r="D850" s="2" t="str">
        <f t="shared" si="12"/>
        <v>Error?</v>
      </c>
    </row>
    <row r="851" spans="1:4" x14ac:dyDescent="0.2">
      <c r="A851" s="5">
        <v>790</v>
      </c>
      <c r="B851" s="138">
        <f>'Expenditures 15-22'!E55</f>
        <v>1069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1069</v>
      </c>
      <c r="C853" s="2" t="s">
        <v>594</v>
      </c>
      <c r="D853" s="2" t="str">
        <f t="shared" si="12"/>
        <v>Error?</v>
      </c>
    </row>
    <row r="854" spans="1:4" x14ac:dyDescent="0.2">
      <c r="A854" s="5">
        <v>793</v>
      </c>
      <c r="B854" s="138">
        <f>'Expenditures 15-22'!E59</f>
        <v>79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4012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3000</v>
      </c>
      <c r="D867" s="2" t="str">
        <f t="shared" si="12"/>
        <v>Error?</v>
      </c>
    </row>
    <row r="868" spans="1:4" x14ac:dyDescent="0.2">
      <c r="A868" s="10">
        <v>807</v>
      </c>
      <c r="D868" s="2" t="str">
        <f t="shared" si="12"/>
        <v>OK</v>
      </c>
    </row>
    <row r="869" spans="1:4" x14ac:dyDescent="0.2">
      <c r="A869" s="5">
        <v>808</v>
      </c>
      <c r="B869" s="138">
        <f>'Expenditures 15-22'!E72</f>
        <v>3000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61557</v>
      </c>
      <c r="C871" s="2" t="s">
        <v>594</v>
      </c>
      <c r="D871" s="2" t="str">
        <f t="shared" si="12"/>
        <v>Error?</v>
      </c>
    </row>
    <row r="872" spans="1:4" x14ac:dyDescent="0.2">
      <c r="A872" s="5">
        <v>811</v>
      </c>
      <c r="B872" s="138">
        <f>'Expenditures 15-22'!E75</f>
        <v>3000</v>
      </c>
      <c r="D872" s="2" t="str">
        <f t="shared" si="12"/>
        <v>Error?</v>
      </c>
    </row>
    <row r="873" spans="1:4" x14ac:dyDescent="0.2">
      <c r="A873" s="5">
        <v>812</v>
      </c>
      <c r="B873" s="138">
        <f>'Expenditures 15-22'!E114</f>
        <v>289241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45259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22757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109038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720</v>
      </c>
      <c r="C901" s="2" t="s">
        <v>594</v>
      </c>
      <c r="D901" s="2" t="str">
        <f t="shared" si="13"/>
        <v>Error?</v>
      </c>
    </row>
    <row r="902" spans="1:4" x14ac:dyDescent="0.2">
      <c r="A902" s="5">
        <v>841</v>
      </c>
      <c r="B902" s="138">
        <f>'Expenditures 15-22'!F44</f>
        <v>2871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2871</v>
      </c>
      <c r="C905" s="2" t="s">
        <v>594</v>
      </c>
      <c r="D905" s="2" t="str">
        <f t="shared" si="13"/>
        <v>Error?</v>
      </c>
    </row>
    <row r="906" spans="1:4" x14ac:dyDescent="0.2">
      <c r="A906" s="5">
        <v>845</v>
      </c>
      <c r="B906" s="138">
        <f>'Expenditures 15-22'!F49</f>
        <v>9413</v>
      </c>
      <c r="D906" s="2" t="str">
        <f t="shared" si="13"/>
        <v>Error?</v>
      </c>
    </row>
    <row r="907" spans="1:4" x14ac:dyDescent="0.2">
      <c r="A907" s="5">
        <v>846</v>
      </c>
      <c r="B907" s="138">
        <f>'Expenditures 15-22'!F50</f>
        <v>1271</v>
      </c>
      <c r="D907" s="2" t="str">
        <f t="shared" si="13"/>
        <v>Error?</v>
      </c>
    </row>
    <row r="908" spans="1:4" x14ac:dyDescent="0.2">
      <c r="A908" s="5">
        <v>847</v>
      </c>
      <c r="B908" s="138">
        <f>'Expenditures 15-22'!F53</f>
        <v>10684</v>
      </c>
      <c r="C908" s="2" t="s">
        <v>594</v>
      </c>
      <c r="D908" s="2" t="str">
        <f t="shared" si="13"/>
        <v>Error?</v>
      </c>
    </row>
    <row r="909" spans="1:4" x14ac:dyDescent="0.2">
      <c r="A909" s="5">
        <v>848</v>
      </c>
      <c r="B909" s="138">
        <f>'Expenditures 15-22'!F55</f>
        <v>1321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60538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60538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560</v>
      </c>
      <c r="D928" s="2" t="str">
        <f t="shared" si="13"/>
        <v>Error?</v>
      </c>
    </row>
    <row r="929" spans="1:4" x14ac:dyDescent="0.2">
      <c r="A929" s="5">
        <v>868</v>
      </c>
      <c r="B929" s="138">
        <f>'Expenditures 15-22'!F74</f>
        <v>76694</v>
      </c>
      <c r="C929" s="2" t="s">
        <v>594</v>
      </c>
      <c r="D929" s="2" t="str">
        <f t="shared" si="13"/>
        <v>Error?</v>
      </c>
    </row>
    <row r="930" spans="1:4" x14ac:dyDescent="0.2">
      <c r="A930" s="5">
        <v>869</v>
      </c>
      <c r="B930" s="138">
        <f>'Expenditures 15-22'!F75</f>
        <v>1869</v>
      </c>
      <c r="D930" s="2" t="str">
        <f t="shared" si="13"/>
        <v>Error?</v>
      </c>
    </row>
    <row r="931" spans="1:4" x14ac:dyDescent="0.2">
      <c r="A931" s="5">
        <v>870</v>
      </c>
      <c r="B931" s="138">
        <f>'Expenditures 15-22'!F114</f>
        <v>187601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42430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42430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42430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4816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12594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34813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34813</v>
      </c>
      <c r="C1021" s="2" t="s">
        <v>594</v>
      </c>
      <c r="D1021" s="2" t="str">
        <f t="shared" si="14"/>
        <v>Error?</v>
      </c>
    </row>
    <row r="1022" spans="1:4" x14ac:dyDescent="0.2">
      <c r="A1022" s="5">
        <v>961</v>
      </c>
      <c r="B1022" s="138">
        <f>'Expenditures 15-22'!H49</f>
        <v>9770</v>
      </c>
      <c r="D1022" s="2" t="str">
        <f t="shared" si="14"/>
        <v>Error?</v>
      </c>
    </row>
    <row r="1023" spans="1:4" x14ac:dyDescent="0.2">
      <c r="A1023" s="5">
        <v>962</v>
      </c>
      <c r="B1023" s="138">
        <f>'Expenditures 15-22'!H50</f>
        <v>3764</v>
      </c>
      <c r="D1023" s="2" t="str">
        <f t="shared" ref="D1023:D1086" si="15">IF(ISBLANK(B1023),"OK",IF(A1023-B1023=0,"OK","Error?"))</f>
        <v>Error?</v>
      </c>
    </row>
    <row r="1024" spans="1:4" x14ac:dyDescent="0.2">
      <c r="A1024" s="5">
        <v>963</v>
      </c>
      <c r="B1024" s="138">
        <f>'Expenditures 15-22'!H53</f>
        <v>13534</v>
      </c>
      <c r="C1024" s="2" t="s">
        <v>594</v>
      </c>
      <c r="D1024" s="2" t="str">
        <f t="shared" si="15"/>
        <v>Error?</v>
      </c>
    </row>
    <row r="1025" spans="1:4" x14ac:dyDescent="0.2">
      <c r="A1025" s="5">
        <v>964</v>
      </c>
      <c r="B1025" s="138">
        <f>'Expenditures 15-22'!H55</f>
        <v>1354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1354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49950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62544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1305482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81701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1928436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56007</v>
      </c>
      <c r="C1110" s="2" t="s">
        <v>594</v>
      </c>
      <c r="D1110" s="2" t="str">
        <f t="shared" si="16"/>
        <v>Error?</v>
      </c>
    </row>
    <row r="1111" spans="1:4" x14ac:dyDescent="0.2">
      <c r="A1111" s="5">
        <v>1050</v>
      </c>
      <c r="B1111" s="138">
        <f>'Expenditures 15-22'!K38</f>
        <v>32164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28752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116923</v>
      </c>
      <c r="C1115" s="2" t="s">
        <v>594</v>
      </c>
      <c r="D1115" s="2" t="str">
        <f t="shared" si="16"/>
        <v>Error?</v>
      </c>
    </row>
    <row r="1116" spans="1:4" x14ac:dyDescent="0.2">
      <c r="A1116" s="5">
        <v>1055</v>
      </c>
      <c r="B1116" s="138">
        <f>'Expenditures 15-22'!K44</f>
        <v>57792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57792</v>
      </c>
      <c r="C1119" s="2" t="s">
        <v>594</v>
      </c>
      <c r="D1119" s="2" t="str">
        <f t="shared" si="16"/>
        <v>Error?</v>
      </c>
    </row>
    <row r="1120" spans="1:4" x14ac:dyDescent="0.2">
      <c r="A1120" s="5">
        <v>1059</v>
      </c>
      <c r="B1120" s="138">
        <f>'Expenditures 15-22'!K49</f>
        <v>35404</v>
      </c>
      <c r="C1120" s="2" t="s">
        <v>594</v>
      </c>
      <c r="D1120" s="2" t="str">
        <f t="shared" si="16"/>
        <v>Error?</v>
      </c>
    </row>
    <row r="1121" spans="1:4" x14ac:dyDescent="0.2">
      <c r="A1121" s="5">
        <v>1060</v>
      </c>
      <c r="B1121" s="138">
        <f>'Expenditures 15-22'!K50</f>
        <v>98130</v>
      </c>
      <c r="C1121" s="2" t="s">
        <v>594</v>
      </c>
      <c r="D1121" s="2" t="str">
        <f t="shared" si="16"/>
        <v>Error?</v>
      </c>
    </row>
    <row r="1122" spans="1:4" x14ac:dyDescent="0.2">
      <c r="A1122" s="5">
        <v>1061</v>
      </c>
      <c r="B1122" s="138">
        <f>'Expenditures 15-22'!K53</f>
        <v>133534</v>
      </c>
      <c r="C1122" s="2" t="s">
        <v>594</v>
      </c>
      <c r="D1122" s="2" t="str">
        <f t="shared" si="16"/>
        <v>Error?</v>
      </c>
    </row>
    <row r="1123" spans="1:4" x14ac:dyDescent="0.2">
      <c r="A1123" s="5">
        <v>1062</v>
      </c>
      <c r="B1123" s="138">
        <f>'Expenditures 15-22'!K55</f>
        <v>100719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100719</v>
      </c>
      <c r="C1125" s="2" t="s">
        <v>594</v>
      </c>
      <c r="D1125" s="2" t="str">
        <f t="shared" si="16"/>
        <v>Error?</v>
      </c>
    </row>
    <row r="1126" spans="1:4" x14ac:dyDescent="0.2">
      <c r="A1126" s="5">
        <v>1065</v>
      </c>
      <c r="B1126" s="138">
        <f>'Expenditures 15-22'!K59</f>
        <v>46905</v>
      </c>
      <c r="C1126" s="2" t="s">
        <v>594</v>
      </c>
      <c r="D1126" s="2" t="str">
        <f t="shared" si="16"/>
        <v>Error?</v>
      </c>
    </row>
    <row r="1127" spans="1:4" x14ac:dyDescent="0.2">
      <c r="A1127" s="5">
        <v>1066</v>
      </c>
      <c r="B1127" s="138">
        <f>'Expenditures 15-22'!K60</f>
        <v>3310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116290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166505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3000</v>
      </c>
      <c r="C1139" s="2" t="s">
        <v>594</v>
      </c>
      <c r="D1139" s="2" t="str">
        <f t="shared" si="16"/>
        <v>Error?</v>
      </c>
    </row>
    <row r="1140" spans="1:4" x14ac:dyDescent="0.2">
      <c r="A1140" s="10">
        <v>1079</v>
      </c>
      <c r="D1140" s="2" t="str">
        <f t="shared" si="16"/>
        <v>OK</v>
      </c>
    </row>
    <row r="1141" spans="1:4" x14ac:dyDescent="0.2">
      <c r="A1141" s="5">
        <v>1080</v>
      </c>
      <c r="B1141" s="138">
        <f>'Expenditures 15-22'!K72</f>
        <v>3000</v>
      </c>
      <c r="C1141" s="2" t="s">
        <v>594</v>
      </c>
      <c r="D1141" s="2" t="str">
        <f t="shared" si="16"/>
        <v>Error?</v>
      </c>
    </row>
    <row r="1142" spans="1:4" x14ac:dyDescent="0.2">
      <c r="A1142" s="5">
        <v>1081</v>
      </c>
      <c r="B1142" s="138">
        <f>'Expenditures 15-22'!K73</f>
        <v>560</v>
      </c>
      <c r="C1142" s="2" t="s">
        <v>594</v>
      </c>
      <c r="D1142" s="2" t="str">
        <f t="shared" si="16"/>
        <v>Error?</v>
      </c>
    </row>
    <row r="1143" spans="1:4" x14ac:dyDescent="0.2">
      <c r="A1143" s="5">
        <v>1082</v>
      </c>
      <c r="B1143" s="138">
        <f>'Expenditures 15-22'!K74</f>
        <v>579033</v>
      </c>
      <c r="C1143" s="2" t="s">
        <v>594</v>
      </c>
      <c r="D1143" s="2" t="str">
        <f t="shared" si="16"/>
        <v>Error?</v>
      </c>
    </row>
    <row r="1144" spans="1:4" x14ac:dyDescent="0.2">
      <c r="A1144" s="5">
        <v>1083</v>
      </c>
      <c r="B1144" s="138">
        <f>'Expenditures 15-22'!K75</f>
        <v>4869</v>
      </c>
      <c r="C1144" s="2" t="s">
        <v>594</v>
      </c>
      <c r="D1144" s="2" t="str">
        <f t="shared" si="16"/>
        <v>Error?</v>
      </c>
    </row>
    <row r="1145" spans="1:4" x14ac:dyDescent="0.2">
      <c r="A1145" s="5">
        <v>1084</v>
      </c>
      <c r="B1145" s="138">
        <f>'Expenditures 15-22'!K102</f>
        <v>164181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2676519</v>
      </c>
      <c r="C1152" s="2" t="s">
        <v>594</v>
      </c>
      <c r="D1152" s="2" t="str">
        <f t="shared" si="17"/>
        <v>Error?</v>
      </c>
    </row>
    <row r="1153" spans="1:4" x14ac:dyDescent="0.2">
      <c r="A1153" s="5">
        <v>1092</v>
      </c>
      <c r="B1153" s="138">
        <f>'Expenditures 15-22'!K115</f>
        <v>312682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58303</v>
      </c>
      <c r="D1221" s="2" t="str">
        <f t="shared" si="18"/>
        <v>Error?</v>
      </c>
    </row>
    <row r="1222" spans="1:4" x14ac:dyDescent="0.2">
      <c r="A1222" s="10">
        <v>1161</v>
      </c>
      <c r="D1222" s="2" t="str">
        <f t="shared" si="18"/>
        <v>OK</v>
      </c>
    </row>
    <row r="1223" spans="1:4" x14ac:dyDescent="0.2">
      <c r="A1223" s="5">
        <v>1162</v>
      </c>
      <c r="B1223" s="138">
        <f>'Expenditures 15-22'!C127</f>
        <v>58303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58303</v>
      </c>
      <c r="C1225" s="2" t="s">
        <v>594</v>
      </c>
      <c r="D1225" s="2" t="str">
        <f t="shared" si="18"/>
        <v>Error?</v>
      </c>
    </row>
    <row r="1226" spans="1:4" x14ac:dyDescent="0.2">
      <c r="A1226" s="5">
        <v>1165</v>
      </c>
      <c r="B1226" s="138">
        <f>'Expenditures 15-22'!C151</f>
        <v>58303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39119</v>
      </c>
      <c r="D1237" s="2" t="str">
        <f t="shared" si="18"/>
        <v>Error?</v>
      </c>
    </row>
    <row r="1238" spans="1:4" x14ac:dyDescent="0.2">
      <c r="A1238" s="10">
        <v>1177</v>
      </c>
      <c r="D1238" s="2" t="str">
        <f t="shared" si="18"/>
        <v>OK</v>
      </c>
    </row>
    <row r="1239" spans="1:4" x14ac:dyDescent="0.2">
      <c r="A1239" s="5">
        <v>1178</v>
      </c>
      <c r="B1239" s="138">
        <f>'Expenditures 15-22'!E127</f>
        <v>39119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39119</v>
      </c>
      <c r="C1241" s="2" t="s">
        <v>594</v>
      </c>
      <c r="D1241" s="2" t="str">
        <f t="shared" si="18"/>
        <v>Error?</v>
      </c>
    </row>
    <row r="1242" spans="1:4" x14ac:dyDescent="0.2">
      <c r="A1242" s="5">
        <v>1181</v>
      </c>
      <c r="B1242" s="138">
        <f>'Expenditures 15-22'!E151</f>
        <v>39119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82812</v>
      </c>
      <c r="D1245" s="2" t="str">
        <f t="shared" si="18"/>
        <v>Error?</v>
      </c>
    </row>
    <row r="1246" spans="1:4" x14ac:dyDescent="0.2">
      <c r="A1246" s="10">
        <v>1185</v>
      </c>
      <c r="D1246" s="2" t="str">
        <f t="shared" si="18"/>
        <v>OK</v>
      </c>
    </row>
    <row r="1247" spans="1:4" x14ac:dyDescent="0.2">
      <c r="A1247" s="5">
        <v>1186</v>
      </c>
      <c r="B1247" s="138">
        <f>'Expenditures 15-22'!F127</f>
        <v>82812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82812</v>
      </c>
      <c r="C1249" s="2" t="s">
        <v>594</v>
      </c>
      <c r="D1249" s="2" t="str">
        <f t="shared" si="18"/>
        <v>Error?</v>
      </c>
    </row>
    <row r="1250" spans="1:4" x14ac:dyDescent="0.2">
      <c r="A1250" s="5">
        <v>1189</v>
      </c>
      <c r="B1250" s="138">
        <f>'Expenditures 15-22'!F151</f>
        <v>82812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34783</v>
      </c>
      <c r="D1270" s="2" t="str">
        <f t="shared" si="18"/>
        <v>Error?</v>
      </c>
    </row>
    <row r="1271" spans="1:4" x14ac:dyDescent="0.2">
      <c r="A1271" s="10">
        <v>1210</v>
      </c>
      <c r="D1271" s="2" t="str">
        <f t="shared" si="18"/>
        <v>OK</v>
      </c>
    </row>
    <row r="1272" spans="1:4" x14ac:dyDescent="0.2">
      <c r="A1272" s="5">
        <v>1211</v>
      </c>
      <c r="B1272" s="138">
        <f>'Expenditures 15-22'!H149</f>
        <v>34783</v>
      </c>
      <c r="C1272" s="2" t="s">
        <v>594</v>
      </c>
      <c r="D1272" s="2" t="str">
        <f t="shared" si="18"/>
        <v>Error?</v>
      </c>
    </row>
    <row r="1273" spans="1:4" x14ac:dyDescent="0.2">
      <c r="A1273" s="5">
        <v>1212</v>
      </c>
      <c r="B1273" s="138">
        <f>'Expenditures 15-22'!H151</f>
        <v>34783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180234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180234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180234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34783</v>
      </c>
      <c r="C1285" s="2" t="s">
        <v>594</v>
      </c>
      <c r="D1285" s="2" t="str">
        <f t="shared" si="19"/>
        <v>Error?</v>
      </c>
    </row>
    <row r="1286" spans="1:4" x14ac:dyDescent="0.2">
      <c r="A1286" s="10">
        <v>1225</v>
      </c>
      <c r="D1286" s="2" t="str">
        <f t="shared" si="19"/>
        <v>OK</v>
      </c>
    </row>
    <row r="1287" spans="1:4" x14ac:dyDescent="0.2">
      <c r="A1287" s="12">
        <v>1226</v>
      </c>
      <c r="B1287" s="138">
        <f>'Expenditures 15-22'!K149</f>
        <v>34783</v>
      </c>
      <c r="C1287" s="2" t="s">
        <v>594</v>
      </c>
      <c r="D1287" s="2" t="str">
        <f t="shared" si="19"/>
        <v>Error?</v>
      </c>
    </row>
    <row r="1288" spans="1:4" x14ac:dyDescent="0.2">
      <c r="A1288" s="5">
        <v>1227</v>
      </c>
      <c r="B1288" s="138">
        <f>'Expenditures 15-22'!K151</f>
        <v>215017</v>
      </c>
      <c r="C1288" s="2" t="s">
        <v>594</v>
      </c>
      <c r="D1288" s="2" t="str">
        <f t="shared" si="19"/>
        <v>Error?</v>
      </c>
    </row>
    <row r="1289" spans="1:4" x14ac:dyDescent="0.2">
      <c r="A1289" s="5">
        <v>1228</v>
      </c>
      <c r="B1289" s="138">
        <f>'Expenditures 15-22'!K152</f>
        <v>-16452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26663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26663</v>
      </c>
      <c r="C1339" s="2" t="s">
        <v>594</v>
      </c>
      <c r="D1339" s="2" t="str">
        <f t="shared" si="19"/>
        <v>Error?</v>
      </c>
    </row>
    <row r="1340" spans="1:4" x14ac:dyDescent="0.2">
      <c r="A1340" s="5">
        <v>1279</v>
      </c>
      <c r="B1340" s="138">
        <f>'Expenditures 15-22'!C210</f>
        <v>26663</v>
      </c>
      <c r="C1340" s="2" t="s">
        <v>594</v>
      </c>
      <c r="D1340" s="2" t="str">
        <f t="shared" si="19"/>
        <v>Error?</v>
      </c>
    </row>
    <row r="1341" spans="1:4" x14ac:dyDescent="0.2">
      <c r="A1341" s="5">
        <v>1280</v>
      </c>
      <c r="B1341" s="138">
        <f>'Expenditures 15-22'!D182</f>
        <v>1369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1369</v>
      </c>
      <c r="C1345" s="2" t="s">
        <v>594</v>
      </c>
      <c r="D1345" s="2" t="str">
        <f t="shared" si="20"/>
        <v>Error?</v>
      </c>
    </row>
    <row r="1346" spans="1:4" x14ac:dyDescent="0.2">
      <c r="A1346" s="5">
        <v>1285</v>
      </c>
      <c r="B1346" s="138">
        <f>'Expenditures 15-22'!D210</f>
        <v>1369</v>
      </c>
      <c r="C1346" s="2" t="s">
        <v>594</v>
      </c>
      <c r="D1346" s="2" t="str">
        <f t="shared" si="20"/>
        <v>Error?</v>
      </c>
    </row>
    <row r="1347" spans="1:4" x14ac:dyDescent="0.2">
      <c r="A1347" s="5">
        <v>1286</v>
      </c>
      <c r="B1347" s="138">
        <f>'Expenditures 15-22'!E182</f>
        <v>196060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196060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196060</v>
      </c>
      <c r="C1353" s="2" t="s">
        <v>594</v>
      </c>
      <c r="D1353" s="2" t="str">
        <f t="shared" si="20"/>
        <v>Error?</v>
      </c>
    </row>
    <row r="1354" spans="1:4" x14ac:dyDescent="0.2">
      <c r="A1354" s="5">
        <v>1293</v>
      </c>
      <c r="B1354" s="138">
        <f>'Expenditures 15-22'!F182</f>
        <v>3772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3772</v>
      </c>
      <c r="C1358" s="2" t="s">
        <v>594</v>
      </c>
      <c r="D1358" s="2" t="str">
        <f t="shared" si="20"/>
        <v>Error?</v>
      </c>
    </row>
    <row r="1359" spans="1:4" x14ac:dyDescent="0.2">
      <c r="A1359" s="5">
        <v>1298</v>
      </c>
      <c r="B1359" s="138">
        <f>'Expenditures 15-22'!F210</f>
        <v>3772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221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10339</v>
      </c>
      <c r="C1375" s="2" t="s">
        <v>594</v>
      </c>
      <c r="D1375" s="2" t="str">
        <f t="shared" si="20"/>
        <v>Error?</v>
      </c>
    </row>
    <row r="1376" spans="1:4" x14ac:dyDescent="0.2">
      <c r="A1376" s="5">
        <v>1315</v>
      </c>
      <c r="B1376" s="138">
        <f>'Expenditures 15-22'!H210</f>
        <v>10560</v>
      </c>
      <c r="C1376" s="2" t="s">
        <v>594</v>
      </c>
      <c r="D1376" s="2" t="str">
        <f t="shared" si="20"/>
        <v>Error?</v>
      </c>
    </row>
    <row r="1377" spans="1:4" x14ac:dyDescent="0.2">
      <c r="A1377" s="5">
        <v>1316</v>
      </c>
      <c r="B1377" s="138">
        <f>'Expenditures 15-22'!K182</f>
        <v>228085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228085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10339</v>
      </c>
      <c r="C1387" s="2" t="s">
        <v>594</v>
      </c>
      <c r="D1387" s="2" t="str">
        <f t="shared" si="20"/>
        <v>Error?</v>
      </c>
    </row>
    <row r="1388" spans="1:4" x14ac:dyDescent="0.2">
      <c r="A1388" s="5">
        <v>1327</v>
      </c>
      <c r="B1388" s="138">
        <f>'Expenditures 15-22'!K210</f>
        <v>238424</v>
      </c>
      <c r="C1388" s="2" t="s">
        <v>594</v>
      </c>
      <c r="D1388" s="2" t="str">
        <f t="shared" si="20"/>
        <v>Error?</v>
      </c>
    </row>
    <row r="1389" spans="1:4" x14ac:dyDescent="0.2">
      <c r="A1389" s="5">
        <v>1328</v>
      </c>
      <c r="B1389" s="138">
        <f>'Expenditures 15-22'!K211</f>
        <v>57841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52054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617</v>
      </c>
      <c r="D1412" s="2" t="str">
        <f t="shared" si="21"/>
        <v>Error?</v>
      </c>
    </row>
    <row r="1413" spans="1:4" x14ac:dyDescent="0.2">
      <c r="A1413" s="5">
        <v>1352</v>
      </c>
      <c r="B1413" s="138">
        <f>'Expenditures 15-22'!D234</f>
        <v>5765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6382</v>
      </c>
      <c r="C1417" s="2" t="s">
        <v>594</v>
      </c>
      <c r="D1417" s="2" t="str">
        <f t="shared" si="21"/>
        <v>Error?</v>
      </c>
    </row>
    <row r="1418" spans="1:4" x14ac:dyDescent="0.2">
      <c r="A1418" s="5">
        <v>1357</v>
      </c>
      <c r="B1418" s="138">
        <f>'Expenditures 15-22'!D240</f>
        <v>243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1039</v>
      </c>
      <c r="D1423" s="2" t="str">
        <f t="shared" si="21"/>
        <v>Error?</v>
      </c>
    </row>
    <row r="1424" spans="1:4" x14ac:dyDescent="0.2">
      <c r="A1424" s="5">
        <v>1363</v>
      </c>
      <c r="B1424" s="138">
        <f>'Expenditures 15-22'!D257</f>
        <v>7431</v>
      </c>
      <c r="C1424" s="2" t="s">
        <v>594</v>
      </c>
      <c r="D1424" s="2" t="str">
        <f t="shared" si="21"/>
        <v>Error?</v>
      </c>
    </row>
    <row r="1425" spans="1:4" x14ac:dyDescent="0.2">
      <c r="A1425" s="5">
        <v>1364</v>
      </c>
      <c r="B1425" s="138">
        <f>'Expenditures 15-22'!D259</f>
        <v>5591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5591</v>
      </c>
      <c r="C1427" s="2" t="s">
        <v>594</v>
      </c>
      <c r="D1427" s="2" t="str">
        <f t="shared" si="21"/>
        <v>Error?</v>
      </c>
    </row>
    <row r="1428" spans="1:4" x14ac:dyDescent="0.2">
      <c r="A1428" s="5">
        <v>1367</v>
      </c>
      <c r="B1428" s="138">
        <f>'Expenditures 15-22'!D263</f>
        <v>7345</v>
      </c>
      <c r="D1428" s="2" t="str">
        <f t="shared" si="21"/>
        <v>Error?</v>
      </c>
    </row>
    <row r="1429" spans="1:4" x14ac:dyDescent="0.2">
      <c r="A1429" s="5">
        <v>1368</v>
      </c>
      <c r="B1429" s="138">
        <f>'Expenditures 15-22'!D264</f>
        <v>897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9503</v>
      </c>
      <c r="D1431" s="2" t="str">
        <f t="shared" si="21"/>
        <v>Error?</v>
      </c>
    </row>
    <row r="1432" spans="1:4" x14ac:dyDescent="0.2">
      <c r="A1432" s="5">
        <v>1371</v>
      </c>
      <c r="B1432" s="138">
        <f>'Expenditures 15-22'!D267</f>
        <v>1588</v>
      </c>
      <c r="D1432" s="2" t="str">
        <f t="shared" si="21"/>
        <v>Error?</v>
      </c>
    </row>
    <row r="1433" spans="1:4" x14ac:dyDescent="0.2">
      <c r="A1433" s="5">
        <v>1372</v>
      </c>
      <c r="B1433" s="138">
        <f>'Expenditures 15-22'!D268</f>
        <v>8042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27375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47022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99076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1859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52054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617</v>
      </c>
      <c r="C1476" s="2" t="s">
        <v>594</v>
      </c>
      <c r="D1476" s="2" t="str">
        <f t="shared" si="22"/>
        <v>Error?</v>
      </c>
    </row>
    <row r="1477" spans="1:4" x14ac:dyDescent="0.2">
      <c r="A1477" s="5">
        <v>1416</v>
      </c>
      <c r="B1477" s="138">
        <f>'Expenditures 15-22'!K234</f>
        <v>5765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6382</v>
      </c>
      <c r="C1481" s="2" t="s">
        <v>594</v>
      </c>
      <c r="D1481" s="2" t="str">
        <f t="shared" si="22"/>
        <v>Error?</v>
      </c>
    </row>
    <row r="1482" spans="1:4" x14ac:dyDescent="0.2">
      <c r="A1482" s="5">
        <v>1421</v>
      </c>
      <c r="B1482" s="138">
        <f>'Expenditures 15-22'!K240</f>
        <v>243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243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1039</v>
      </c>
      <c r="C1487" s="2" t="s">
        <v>594</v>
      </c>
      <c r="D1487" s="2" t="str">
        <f t="shared" si="22"/>
        <v>Error?</v>
      </c>
    </row>
    <row r="1488" spans="1:4" x14ac:dyDescent="0.2">
      <c r="A1488" s="5">
        <v>1427</v>
      </c>
      <c r="B1488" s="138">
        <f>'Expenditures 15-22'!K257</f>
        <v>7431</v>
      </c>
      <c r="C1488" s="2" t="s">
        <v>594</v>
      </c>
      <c r="D1488" s="2" t="str">
        <f t="shared" si="22"/>
        <v>Error?</v>
      </c>
    </row>
    <row r="1489" spans="1:4" x14ac:dyDescent="0.2">
      <c r="A1489" s="5">
        <v>1428</v>
      </c>
      <c r="B1489" s="138">
        <f>'Expenditures 15-22'!K259</f>
        <v>5591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5591</v>
      </c>
      <c r="C1491" s="2" t="s">
        <v>594</v>
      </c>
      <c r="D1491" s="2" t="str">
        <f t="shared" si="22"/>
        <v>Error?</v>
      </c>
    </row>
    <row r="1492" spans="1:4" x14ac:dyDescent="0.2">
      <c r="A1492" s="5">
        <v>1431</v>
      </c>
      <c r="B1492" s="138">
        <f>'Expenditures 15-22'!K263</f>
        <v>7345</v>
      </c>
      <c r="C1492" s="2" t="s">
        <v>594</v>
      </c>
      <c r="D1492" s="2" t="str">
        <f t="shared" si="22"/>
        <v>Error?</v>
      </c>
    </row>
    <row r="1493" spans="1:4" x14ac:dyDescent="0.2">
      <c r="A1493" s="5">
        <v>1432</v>
      </c>
      <c r="B1493" s="138">
        <f>'Expenditures 15-22'!K264</f>
        <v>897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9503</v>
      </c>
      <c r="C1495" s="2" t="s">
        <v>594</v>
      </c>
      <c r="D1495" s="2" t="str">
        <f t="shared" si="22"/>
        <v>Error?</v>
      </c>
    </row>
    <row r="1496" spans="1:4" x14ac:dyDescent="0.2">
      <c r="A1496" s="5">
        <v>1435</v>
      </c>
      <c r="B1496" s="138">
        <f>'Expenditures 15-22'!K267</f>
        <v>1588</v>
      </c>
      <c r="C1496" s="2" t="s">
        <v>594</v>
      </c>
      <c r="D1496" s="2" t="str">
        <f t="shared" si="22"/>
        <v>Error?</v>
      </c>
    </row>
    <row r="1497" spans="1:4" x14ac:dyDescent="0.2">
      <c r="A1497" s="5">
        <v>1436</v>
      </c>
      <c r="B1497" s="138">
        <f>'Expenditures 15-22'!K268</f>
        <v>8042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27375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47022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99076</v>
      </c>
      <c r="C1517" s="2" t="s">
        <v>594</v>
      </c>
      <c r="D1517" s="2" t="str">
        <f t="shared" si="22"/>
        <v>Error?</v>
      </c>
    </row>
    <row r="1518" spans="1:4" x14ac:dyDescent="0.2">
      <c r="A1518" s="5">
        <v>1457</v>
      </c>
      <c r="B1518" s="138">
        <f>'Expenditures 15-22'!K296</f>
        <v>5320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862280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1134962</v>
      </c>
      <c r="C1630" s="2" t="s">
        <v>594</v>
      </c>
      <c r="D1630" s="2" t="str">
        <f t="shared" si="24"/>
        <v>Error?</v>
      </c>
    </row>
    <row r="1631" spans="1:4" x14ac:dyDescent="0.2">
      <c r="A1631" s="5">
        <v>1570</v>
      </c>
      <c r="B1631" s="138">
        <f>'Acct Summary 7-8'!D79</f>
        <v>135784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205579</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93114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150955</v>
      </c>
      <c r="C1672" s="2" t="s">
        <v>594</v>
      </c>
      <c r="D1672" s="2" t="str">
        <f t="shared" si="25"/>
        <v>Error?</v>
      </c>
    </row>
    <row r="1673" spans="1:4" x14ac:dyDescent="0.2">
      <c r="A1673" s="5">
        <v>1612</v>
      </c>
      <c r="B1673" s="138">
        <f>'Acct Summary 7-8'!G79</f>
        <v>29165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34485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829637</v>
      </c>
      <c r="C1744" s="2" t="s">
        <v>594</v>
      </c>
      <c r="D1744" s="2" t="str">
        <f t="shared" si="26"/>
        <v>Error?</v>
      </c>
    </row>
    <row r="1745" spans="1:5" x14ac:dyDescent="0.2">
      <c r="A1745" s="5">
        <v>1684</v>
      </c>
      <c r="B1745" s="138">
        <f>'Tax Sched 23'!B5</f>
        <v>176332</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83758</v>
      </c>
      <c r="C1747" s="2" t="s">
        <v>594</v>
      </c>
      <c r="D1747" s="2" t="str">
        <f t="shared" si="26"/>
        <v>Error?</v>
      </c>
    </row>
    <row r="1748" spans="1:5" x14ac:dyDescent="0.2">
      <c r="A1748" s="5">
        <v>1687</v>
      </c>
      <c r="B1748" s="138">
        <f>'Tax Sched 23'!B8</f>
        <v>47697</v>
      </c>
      <c r="C1748" s="2" t="s">
        <v>594</v>
      </c>
      <c r="D1748" s="2" t="str">
        <f t="shared" si="26"/>
        <v>Error?</v>
      </c>
    </row>
    <row r="1749" spans="1:5" x14ac:dyDescent="0.2">
      <c r="A1749" s="5">
        <v>1688</v>
      </c>
      <c r="B1749" s="138">
        <f>'Tax Sched 23'!B10</f>
        <v>10581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103154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10581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1306706</v>
      </c>
      <c r="C1759" s="2" t="s">
        <v>594</v>
      </c>
      <c r="D1759" s="2" t="str">
        <f t="shared" si="26"/>
        <v>Error?</v>
      </c>
    </row>
    <row r="1760" spans="1:5" x14ac:dyDescent="0.2">
      <c r="A1760" s="5">
        <v>1699</v>
      </c>
      <c r="B1760" s="138">
        <f>'Tax Sched 23'!D4</f>
        <v>829637</v>
      </c>
      <c r="C1760" s="2" t="s">
        <v>594</v>
      </c>
      <c r="D1760" s="2" t="str">
        <f t="shared" si="26"/>
        <v>Error?</v>
      </c>
    </row>
    <row r="1761" spans="1:5" x14ac:dyDescent="0.2">
      <c r="A1761" s="5">
        <v>1700</v>
      </c>
      <c r="B1761" s="138">
        <f>'Tax Sched 23'!D5</f>
        <v>176332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83758</v>
      </c>
      <c r="C1763" s="2" t="s">
        <v>594</v>
      </c>
      <c r="D1763" s="2" t="str">
        <f t="shared" si="26"/>
        <v>Error?</v>
      </c>
    </row>
    <row r="1764" spans="1:5" x14ac:dyDescent="0.2">
      <c r="A1764" s="5">
        <v>1703</v>
      </c>
      <c r="B1764" s="138">
        <f>'Tax Sched 23'!D8</f>
        <v>47697</v>
      </c>
      <c r="C1764" s="2" t="s">
        <v>594</v>
      </c>
      <c r="D1764" s="2" t="str">
        <f t="shared" si="26"/>
        <v>Error?</v>
      </c>
    </row>
    <row r="1765" spans="1:5" x14ac:dyDescent="0.2">
      <c r="A1765" s="5">
        <v>1704</v>
      </c>
      <c r="B1765" s="138">
        <f>'Tax Sched 23'!D10</f>
        <v>10581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103154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10581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1306706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881719</v>
      </c>
      <c r="C1792" s="2" t="s">
        <v>594</v>
      </c>
      <c r="D1792" s="2" t="str">
        <f t="shared" si="27"/>
        <v>Error?</v>
      </c>
    </row>
    <row r="1793" spans="1:4" x14ac:dyDescent="0.2">
      <c r="A1793" s="5">
        <v>1732</v>
      </c>
      <c r="B1793" s="138">
        <f>'Tax Sched 23'!F5</f>
        <v>199878</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90852</v>
      </c>
      <c r="C1795" s="2" t="s">
        <v>594</v>
      </c>
      <c r="D1795" s="2" t="str">
        <f t="shared" si="27"/>
        <v>Error?</v>
      </c>
    </row>
    <row r="1796" spans="1:4" x14ac:dyDescent="0.2">
      <c r="A1796" s="5">
        <v>1735</v>
      </c>
      <c r="B1796" s="138">
        <f>'Tax Sched 23'!F8</f>
        <v>50880</v>
      </c>
      <c r="C1796" s="2" t="s">
        <v>594</v>
      </c>
      <c r="D1796" s="2" t="str">
        <f t="shared" si="27"/>
        <v>Error?</v>
      </c>
    </row>
    <row r="1797" spans="1:4" x14ac:dyDescent="0.2">
      <c r="A1797" s="5">
        <v>1736</v>
      </c>
      <c r="B1797" s="138">
        <f>'Tax Sched 23'!F10</f>
        <v>11812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95395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9748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1383901</v>
      </c>
      <c r="C1807" s="2" t="s">
        <v>594</v>
      </c>
      <c r="D1807" s="2" t="str">
        <f t="shared" si="27"/>
        <v>Error?</v>
      </c>
    </row>
    <row r="1808" spans="1:4" x14ac:dyDescent="0.2">
      <c r="A1808" s="5">
        <v>1747</v>
      </c>
      <c r="B1808" s="138">
        <f>'Tax Sched 23'!E4</f>
        <v>881719</v>
      </c>
      <c r="D1808" s="2" t="str">
        <f t="shared" si="27"/>
        <v>Error?</v>
      </c>
    </row>
    <row r="1809" spans="1:4" x14ac:dyDescent="0.2">
      <c r="A1809" s="5">
        <v>1748</v>
      </c>
      <c r="B1809" s="138">
        <f>'Tax Sched 23'!E5</f>
        <v>199878</v>
      </c>
      <c r="D1809" s="2" t="str">
        <f t="shared" si="27"/>
        <v>Error?</v>
      </c>
    </row>
    <row r="1810" spans="1:4" x14ac:dyDescent="0.2">
      <c r="A1810" s="5">
        <v>1749</v>
      </c>
      <c r="B1810" s="138">
        <f>'Tax Sched 23'!E6</f>
        <v>0</v>
      </c>
      <c r="D1810" s="2" t="str">
        <f t="shared" si="27"/>
        <v>Error?</v>
      </c>
    </row>
    <row r="1811" spans="1:4" x14ac:dyDescent="0.2">
      <c r="A1811" s="5">
        <v>1750</v>
      </c>
      <c r="B1811" s="138">
        <f>'Tax Sched 23'!E7</f>
        <v>90852</v>
      </c>
      <c r="D1811" s="2" t="str">
        <f t="shared" si="27"/>
        <v>Error?</v>
      </c>
    </row>
    <row r="1812" spans="1:4" x14ac:dyDescent="0.2">
      <c r="A1812" s="5">
        <v>1751</v>
      </c>
      <c r="B1812" s="138">
        <f>'Tax Sched 23'!E8</f>
        <v>50880</v>
      </c>
      <c r="D1812" s="2" t="str">
        <f t="shared" si="27"/>
        <v>Error?</v>
      </c>
    </row>
    <row r="1813" spans="1:4" x14ac:dyDescent="0.2">
      <c r="A1813" s="5">
        <v>1752</v>
      </c>
      <c r="B1813" s="138">
        <f>'Tax Sched 23'!E10</f>
        <v>11812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95395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9748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1383901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86927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10581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10581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10581</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18000</v>
      </c>
      <c r="D2008" s="2" t="str">
        <f t="shared" si="30"/>
        <v>Error?</v>
      </c>
    </row>
    <row r="2009" spans="1:4" x14ac:dyDescent="0.2">
      <c r="A2009" s="5">
        <v>1948</v>
      </c>
      <c r="B2009" s="138">
        <f>'Cap Outlay Deprec 26'!C8</f>
        <v>2218777</v>
      </c>
      <c r="D2009" s="2" t="str">
        <f t="shared" si="30"/>
        <v>Error?</v>
      </c>
    </row>
    <row r="2010" spans="1:4" x14ac:dyDescent="0.2">
      <c r="A2010" s="5">
        <v>1949</v>
      </c>
      <c r="B2010" s="138">
        <f>'Cap Outlay Deprec 26'!C10</f>
        <v>817624</v>
      </c>
      <c r="D2010" s="2" t="str">
        <f t="shared" si="30"/>
        <v>Error?</v>
      </c>
    </row>
    <row r="2011" spans="1:4" x14ac:dyDescent="0.2">
      <c r="A2011" s="5">
        <v>1950</v>
      </c>
      <c r="B2011" s="138">
        <f>'Cap Outlay Deprec 26'!C12</f>
        <v>929629</v>
      </c>
      <c r="D2011" s="2" t="str">
        <f t="shared" si="30"/>
        <v>Error?</v>
      </c>
    </row>
    <row r="2012" spans="1:4" x14ac:dyDescent="0.2">
      <c r="A2012" s="5">
        <v>1951</v>
      </c>
      <c r="B2012" s="138">
        <f>'Cap Outlay Deprec 26'!C13</f>
        <v>160371</v>
      </c>
      <c r="D2012" s="2" t="str">
        <f t="shared" si="30"/>
        <v>Error?</v>
      </c>
    </row>
    <row r="2013" spans="1:4" x14ac:dyDescent="0.2">
      <c r="A2013" s="5">
        <v>1952</v>
      </c>
      <c r="B2013" s="138">
        <f>'Cap Outlay Deprec 26'!C16</f>
        <v>4144401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42429</v>
      </c>
      <c r="D2018" s="2" t="str">
        <f t="shared" si="30"/>
        <v>Error?</v>
      </c>
    </row>
    <row r="2019" spans="1:4" x14ac:dyDescent="0.2">
      <c r="A2019" s="5">
        <v>1958</v>
      </c>
      <c r="B2019" s="138">
        <f>'Cap Outlay Deprec 26'!D16</f>
        <v>42429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18000</v>
      </c>
      <c r="C2026" s="2" t="s">
        <v>594</v>
      </c>
      <c r="D2026" s="2" t="str">
        <f t="shared" si="30"/>
        <v>Error?</v>
      </c>
    </row>
    <row r="2027" spans="1:4" x14ac:dyDescent="0.2">
      <c r="A2027" s="5">
        <v>1966</v>
      </c>
      <c r="B2027" s="138">
        <f>'Cap Outlay Deprec 26'!F8</f>
        <v>2218777</v>
      </c>
      <c r="C2027" s="2" t="s">
        <v>594</v>
      </c>
      <c r="D2027" s="2" t="str">
        <f t="shared" si="30"/>
        <v>Error?</v>
      </c>
    </row>
    <row r="2028" spans="1:4" x14ac:dyDescent="0.2">
      <c r="A2028" s="5">
        <v>1967</v>
      </c>
      <c r="B2028" s="138">
        <f>'Cap Outlay Deprec 26'!F10</f>
        <v>817624</v>
      </c>
      <c r="C2028" s="2" t="s">
        <v>594</v>
      </c>
      <c r="D2028" s="2" t="str">
        <f t="shared" si="30"/>
        <v>Error?</v>
      </c>
    </row>
    <row r="2029" spans="1:4" x14ac:dyDescent="0.2">
      <c r="A2029" s="5">
        <v>1968</v>
      </c>
      <c r="B2029" s="138">
        <f>'Cap Outlay Deprec 26'!F12</f>
        <v>929629</v>
      </c>
      <c r="C2029" s="2" t="s">
        <v>594</v>
      </c>
      <c r="D2029" s="2" t="str">
        <f t="shared" si="30"/>
        <v>Error?</v>
      </c>
    </row>
    <row r="2030" spans="1:4" x14ac:dyDescent="0.2">
      <c r="A2030" s="5">
        <v>1969</v>
      </c>
      <c r="B2030" s="138">
        <f>'Cap Outlay Deprec 26'!F13</f>
        <v>202800</v>
      </c>
      <c r="C2030" s="2" t="s">
        <v>594</v>
      </c>
      <c r="D2030" s="2" t="str">
        <f t="shared" si="30"/>
        <v>Error?</v>
      </c>
    </row>
    <row r="2031" spans="1:4" x14ac:dyDescent="0.2">
      <c r="A2031" s="5">
        <v>1970</v>
      </c>
      <c r="B2031" s="138">
        <f>'Cap Outlay Deprec 26'!F16</f>
        <v>4186830</v>
      </c>
      <c r="C2031" s="2" t="s">
        <v>594</v>
      </c>
      <c r="D2031" s="2" t="str">
        <f t="shared" si="30"/>
        <v>Error?</v>
      </c>
    </row>
    <row r="2032" spans="1:4" x14ac:dyDescent="0.2">
      <c r="A2032" s="10">
        <v>1971</v>
      </c>
      <c r="D2032" s="2" t="str">
        <f t="shared" si="30"/>
        <v>OK</v>
      </c>
    </row>
    <row r="2033" spans="1:4" x14ac:dyDescent="0.2">
      <c r="A2033" s="5">
        <v>1972</v>
      </c>
      <c r="B2033" s="138">
        <f>'Cap Outlay Deprec 26'!H8</f>
        <v>1385461</v>
      </c>
      <c r="D2033" s="2" t="str">
        <f t="shared" si="30"/>
        <v>Error?</v>
      </c>
    </row>
    <row r="2034" spans="1:4" x14ac:dyDescent="0.2">
      <c r="A2034" s="5">
        <v>1973</v>
      </c>
      <c r="B2034" s="138">
        <f>'Cap Outlay Deprec 26'!H10</f>
        <v>100972</v>
      </c>
      <c r="D2034" s="2" t="str">
        <f t="shared" si="30"/>
        <v>Error?</v>
      </c>
    </row>
    <row r="2035" spans="1:4" x14ac:dyDescent="0.2">
      <c r="A2035" s="5">
        <v>1974</v>
      </c>
      <c r="B2035" s="138">
        <f>'Cap Outlay Deprec 26'!H12</f>
        <v>836788</v>
      </c>
      <c r="D2035" s="2" t="str">
        <f t="shared" si="30"/>
        <v>Error?</v>
      </c>
    </row>
    <row r="2036" spans="1:4" x14ac:dyDescent="0.2">
      <c r="A2036" s="5">
        <v>1975</v>
      </c>
      <c r="B2036" s="138">
        <f>'Cap Outlay Deprec 26'!H13</f>
        <v>66466</v>
      </c>
      <c r="D2036" s="2" t="str">
        <f t="shared" si="30"/>
        <v>Error?</v>
      </c>
    </row>
    <row r="2037" spans="1:4" x14ac:dyDescent="0.2">
      <c r="A2037" s="5">
        <v>1976</v>
      </c>
      <c r="B2037" s="138">
        <f>'Cap Outlay Deprec 26'!H16</f>
        <v>2389687</v>
      </c>
      <c r="C2037" s="2" t="s">
        <v>594</v>
      </c>
      <c r="D2037" s="2" t="str">
        <f t="shared" si="30"/>
        <v>Error?</v>
      </c>
    </row>
    <row r="2038" spans="1:4" x14ac:dyDescent="0.2">
      <c r="A2038" s="10">
        <v>1977</v>
      </c>
      <c r="D2038" s="2" t="str">
        <f t="shared" si="30"/>
        <v>OK</v>
      </c>
    </row>
    <row r="2039" spans="1:4" x14ac:dyDescent="0.2">
      <c r="A2039" s="5">
        <v>1978</v>
      </c>
      <c r="B2039" s="138">
        <f>'Cap Outlay Deprec 26'!I8</f>
        <v>44376</v>
      </c>
      <c r="D2039" s="2" t="str">
        <f t="shared" si="30"/>
        <v>Error?</v>
      </c>
    </row>
    <row r="2040" spans="1:4" x14ac:dyDescent="0.2">
      <c r="A2040" s="5">
        <v>1979</v>
      </c>
      <c r="B2040" s="138">
        <f>'Cap Outlay Deprec 26'!I10</f>
        <v>40881</v>
      </c>
      <c r="D2040" s="2" t="str">
        <f t="shared" si="30"/>
        <v>Error?</v>
      </c>
    </row>
    <row r="2041" spans="1:4" x14ac:dyDescent="0.2">
      <c r="A2041" s="5">
        <v>1980</v>
      </c>
      <c r="B2041" s="138">
        <f>'Cap Outlay Deprec 26'!I12</f>
        <v>22109</v>
      </c>
      <c r="D2041" s="2" t="str">
        <f t="shared" si="30"/>
        <v>Error?</v>
      </c>
    </row>
    <row r="2042" spans="1:4" x14ac:dyDescent="0.2">
      <c r="A2042" s="5">
        <v>1981</v>
      </c>
      <c r="B2042" s="138">
        <f>'Cap Outlay Deprec 26'!I13</f>
        <v>40559</v>
      </c>
      <c r="D2042" s="2" t="str">
        <f t="shared" si="30"/>
        <v>Error?</v>
      </c>
    </row>
    <row r="2043" spans="1:4" x14ac:dyDescent="0.2">
      <c r="A2043" s="5">
        <v>1982</v>
      </c>
      <c r="B2043" s="138">
        <f>'Cap Outlay Deprec 26'!I16</f>
        <v>147925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1429837</v>
      </c>
      <c r="C2051" s="2" t="s">
        <v>594</v>
      </c>
      <c r="D2051" s="2" t="str">
        <f t="shared" si="31"/>
        <v>Error?</v>
      </c>
    </row>
    <row r="2052" spans="1:4" x14ac:dyDescent="0.2">
      <c r="A2052" s="5">
        <v>1991</v>
      </c>
      <c r="B2052" s="138">
        <f>'Cap Outlay Deprec 26'!K10</f>
        <v>141853</v>
      </c>
      <c r="C2052" s="2" t="s">
        <v>594</v>
      </c>
      <c r="D2052" s="2" t="str">
        <f t="shared" si="31"/>
        <v>Error?</v>
      </c>
    </row>
    <row r="2053" spans="1:4" x14ac:dyDescent="0.2">
      <c r="A2053" s="5">
        <v>1992</v>
      </c>
      <c r="B2053" s="138">
        <f>'Cap Outlay Deprec 26'!K12</f>
        <v>858897</v>
      </c>
      <c r="C2053" s="2" t="s">
        <v>594</v>
      </c>
      <c r="D2053" s="2" t="str">
        <f t="shared" si="31"/>
        <v>Error?</v>
      </c>
    </row>
    <row r="2054" spans="1:4" x14ac:dyDescent="0.2">
      <c r="A2054" s="5">
        <v>1993</v>
      </c>
      <c r="B2054" s="138">
        <f>'Cap Outlay Deprec 26'!K13</f>
        <v>107025</v>
      </c>
      <c r="C2054" s="2" t="s">
        <v>594</v>
      </c>
      <c r="D2054" s="2" t="str">
        <f t="shared" si="31"/>
        <v>Error?</v>
      </c>
    </row>
    <row r="2055" spans="1:4" x14ac:dyDescent="0.2">
      <c r="A2055" s="5">
        <v>1994</v>
      </c>
      <c r="B2055" s="138">
        <f>'Cap Outlay Deprec 26'!K16</f>
        <v>2537612</v>
      </c>
      <c r="C2055" s="2" t="s">
        <v>594</v>
      </c>
      <c r="D2055" s="2" t="str">
        <f t="shared" si="31"/>
        <v>Error?</v>
      </c>
    </row>
    <row r="2056" spans="1:4" x14ac:dyDescent="0.2">
      <c r="A2056" s="5">
        <v>1995</v>
      </c>
      <c r="B2056" s="138">
        <f>'Cap Outlay Deprec 26'!L5</f>
        <v>18000</v>
      </c>
      <c r="C2056" s="2" t="s">
        <v>594</v>
      </c>
      <c r="D2056" s="2" t="str">
        <f t="shared" si="31"/>
        <v>Error?</v>
      </c>
    </row>
    <row r="2057" spans="1:4" x14ac:dyDescent="0.2">
      <c r="A2057" s="5">
        <v>1996</v>
      </c>
      <c r="B2057" s="138">
        <f>'Cap Outlay Deprec 26'!L8</f>
        <v>788940</v>
      </c>
      <c r="C2057" s="2" t="s">
        <v>594</v>
      </c>
      <c r="D2057" s="2" t="str">
        <f t="shared" si="31"/>
        <v>Error?</v>
      </c>
    </row>
    <row r="2058" spans="1:4" x14ac:dyDescent="0.2">
      <c r="A2058" s="5">
        <v>1997</v>
      </c>
      <c r="B2058" s="138">
        <f>'Cap Outlay Deprec 26'!L10</f>
        <v>675771</v>
      </c>
      <c r="C2058" s="2" t="s">
        <v>594</v>
      </c>
      <c r="D2058" s="2" t="str">
        <f t="shared" si="31"/>
        <v>Error?</v>
      </c>
    </row>
    <row r="2059" spans="1:4" x14ac:dyDescent="0.2">
      <c r="A2059" s="5">
        <v>1998</v>
      </c>
      <c r="B2059" s="138">
        <f>'Cap Outlay Deprec 26'!L12</f>
        <v>70732</v>
      </c>
      <c r="C2059" s="2" t="s">
        <v>594</v>
      </c>
      <c r="D2059" s="2" t="str">
        <f t="shared" si="31"/>
        <v>Error?</v>
      </c>
    </row>
    <row r="2060" spans="1:4" x14ac:dyDescent="0.2">
      <c r="A2060" s="5">
        <v>1999</v>
      </c>
      <c r="B2060" s="138">
        <f>'Cap Outlay Deprec 26'!L13</f>
        <v>95775</v>
      </c>
      <c r="C2060" s="2" t="s">
        <v>594</v>
      </c>
      <c r="D2060" s="2" t="str">
        <f t="shared" si="31"/>
        <v>Error?</v>
      </c>
    </row>
    <row r="2061" spans="1:4" x14ac:dyDescent="0.2">
      <c r="A2061" s="5">
        <v>2000</v>
      </c>
      <c r="B2061" s="138">
        <f>'Cap Outlay Deprec 26'!L16</f>
        <v>1649218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164181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150955</v>
      </c>
      <c r="D2475" s="2" t="str">
        <f t="shared" si="37"/>
        <v>Error?</v>
      </c>
    </row>
    <row r="2476" spans="1:4" x14ac:dyDescent="0.2">
      <c r="A2476" s="10">
        <v>2415</v>
      </c>
      <c r="D2476" s="2" t="str">
        <f t="shared" si="37"/>
        <v>OK</v>
      </c>
    </row>
    <row r="2477" spans="1:4" x14ac:dyDescent="0.2">
      <c r="A2477" s="5">
        <v>2416</v>
      </c>
      <c r="B2477" s="138">
        <f>'Assets-Liab 5-6'!G38</f>
        <v>34485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1182602</v>
      </c>
      <c r="C2551" s="2" t="s">
        <v>594</v>
      </c>
      <c r="D2551" s="2" t="str">
        <f t="shared" si="38"/>
        <v>Error?</v>
      </c>
    </row>
    <row r="2552" spans="1:4" x14ac:dyDescent="0.2">
      <c r="A2552" s="10">
        <v>2491</v>
      </c>
      <c r="D2552" s="2" t="str">
        <f t="shared" si="38"/>
        <v>OK</v>
      </c>
    </row>
    <row r="2553" spans="1:4" x14ac:dyDescent="0.2">
      <c r="A2553" s="5">
        <v>2492</v>
      </c>
      <c r="B2553" s="138">
        <f>'Acct Summary 7-8'!C6</f>
        <v>1533349</v>
      </c>
      <c r="C2553" s="2" t="s">
        <v>594</v>
      </c>
      <c r="D2553" s="2" t="str">
        <f t="shared" si="38"/>
        <v>Error?</v>
      </c>
    </row>
    <row r="2554" spans="1:4" x14ac:dyDescent="0.2">
      <c r="A2554" s="5">
        <v>2493</v>
      </c>
      <c r="B2554" s="138">
        <f>'Acct Summary 7-8'!C7</f>
        <v>273250</v>
      </c>
      <c r="C2554" s="2" t="s">
        <v>594</v>
      </c>
      <c r="D2554" s="2" t="str">
        <f t="shared" si="38"/>
        <v>Error?</v>
      </c>
    </row>
    <row r="2555" spans="1:4" x14ac:dyDescent="0.2">
      <c r="A2555" s="5">
        <v>2494</v>
      </c>
      <c r="B2555" s="138">
        <f>'Acct Summary 7-8'!C8</f>
        <v>2989201</v>
      </c>
      <c r="C2555" s="2" t="s">
        <v>594</v>
      </c>
      <c r="D2555" s="2" t="str">
        <f t="shared" si="38"/>
        <v>Error?</v>
      </c>
    </row>
    <row r="2556" spans="1:4" x14ac:dyDescent="0.2">
      <c r="A2556" s="5">
        <v>2495</v>
      </c>
      <c r="B2556" s="138">
        <f>'Acct Summary 7-8'!C12</f>
        <v>1928436</v>
      </c>
      <c r="C2556" s="2" t="s">
        <v>594</v>
      </c>
      <c r="D2556" s="2" t="str">
        <f t="shared" si="38"/>
        <v>Error?</v>
      </c>
    </row>
    <row r="2557" spans="1:4" x14ac:dyDescent="0.2">
      <c r="A2557" s="5">
        <v>2496</v>
      </c>
      <c r="B2557" s="138">
        <f>'Acct Summary 7-8'!C13</f>
        <v>579033</v>
      </c>
      <c r="C2557" s="2" t="s">
        <v>594</v>
      </c>
      <c r="D2557" s="2" t="str">
        <f t="shared" si="38"/>
        <v>Error?</v>
      </c>
    </row>
    <row r="2558" spans="1:4" x14ac:dyDescent="0.2">
      <c r="A2558" s="5">
        <v>2497</v>
      </c>
      <c r="B2558" s="138">
        <f>'Acct Summary 7-8'!C14</f>
        <v>4869</v>
      </c>
      <c r="C2558" s="2" t="s">
        <v>594</v>
      </c>
      <c r="D2558" s="2" t="str">
        <f t="shared" si="38"/>
        <v>Error?</v>
      </c>
    </row>
    <row r="2559" spans="1:4" x14ac:dyDescent="0.2">
      <c r="A2559" s="5">
        <v>2498</v>
      </c>
      <c r="B2559" s="138">
        <f>'Acct Summary 7-8'!C15</f>
        <v>164181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2676519</v>
      </c>
      <c r="C2561" s="2" t="s">
        <v>594</v>
      </c>
      <c r="D2561" s="2" t="str">
        <f t="shared" si="39"/>
        <v>Error?</v>
      </c>
    </row>
    <row r="2562" spans="1:4" x14ac:dyDescent="0.2">
      <c r="A2562" s="5">
        <v>2501</v>
      </c>
      <c r="B2562" s="138">
        <f>'Acct Summary 7-8'!C20</f>
        <v>312682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198565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198565</v>
      </c>
      <c r="C2568" s="2" t="s">
        <v>594</v>
      </c>
      <c r="D2568" s="2" t="str">
        <f t="shared" si="39"/>
        <v>Error?</v>
      </c>
    </row>
    <row r="2569" spans="1:4" x14ac:dyDescent="0.2">
      <c r="A2569" s="5">
        <v>2508</v>
      </c>
      <c r="B2569" s="138">
        <f>'Acct Summary 7-8'!D13</f>
        <v>180234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34783</v>
      </c>
      <c r="C2572" s="2" t="s">
        <v>594</v>
      </c>
      <c r="D2572" s="2" t="str">
        <f t="shared" si="39"/>
        <v>Error?</v>
      </c>
    </row>
    <row r="2573" spans="1:4" x14ac:dyDescent="0.2">
      <c r="A2573" s="5">
        <v>2512</v>
      </c>
      <c r="B2573" s="138">
        <f>'Acct Summary 7-8'!D17</f>
        <v>215017</v>
      </c>
      <c r="C2573" s="2" t="s">
        <v>594</v>
      </c>
      <c r="D2573" s="2" t="str">
        <f t="shared" si="39"/>
        <v>Error?</v>
      </c>
    </row>
    <row r="2574" spans="1:4" x14ac:dyDescent="0.2">
      <c r="A2574" s="5">
        <v>2513</v>
      </c>
      <c r="B2574" s="138">
        <f>'Acct Summary 7-8'!D20</f>
        <v>-16452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87576</v>
      </c>
      <c r="C2591" s="2" t="s">
        <v>594</v>
      </c>
      <c r="D2591" s="2" t="str">
        <f t="shared" si="39"/>
        <v>Error?</v>
      </c>
    </row>
    <row r="2592" spans="1:4" x14ac:dyDescent="0.2">
      <c r="A2592" s="10">
        <v>2531</v>
      </c>
      <c r="D2592" s="2" t="str">
        <f t="shared" si="39"/>
        <v>OK</v>
      </c>
    </row>
    <row r="2593" spans="1:4" x14ac:dyDescent="0.2">
      <c r="A2593" s="5">
        <v>2532</v>
      </c>
      <c r="B2593" s="138">
        <f>'Acct Summary 7-8'!F6</f>
        <v>208689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296265</v>
      </c>
      <c r="C2595" s="2" t="s">
        <v>594</v>
      </c>
      <c r="D2595" s="2" t="str">
        <f t="shared" si="39"/>
        <v>Error?</v>
      </c>
    </row>
    <row r="2596" spans="1:4" x14ac:dyDescent="0.2">
      <c r="A2596" s="5">
        <v>2535</v>
      </c>
      <c r="B2596" s="138">
        <f>'Acct Summary 7-8'!F13</f>
        <v>228085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10339</v>
      </c>
      <c r="C2599" s="2" t="s">
        <v>594</v>
      </c>
      <c r="D2599" s="2" t="str">
        <f t="shared" si="39"/>
        <v>Error?</v>
      </c>
    </row>
    <row r="2600" spans="1:4" x14ac:dyDescent="0.2">
      <c r="A2600" s="5">
        <v>2539</v>
      </c>
      <c r="B2600" s="138">
        <f>'Acct Summary 7-8'!F17</f>
        <v>238424</v>
      </c>
      <c r="C2600" s="2" t="s">
        <v>594</v>
      </c>
      <c r="D2600" s="2" t="str">
        <f t="shared" si="39"/>
        <v>Error?</v>
      </c>
    </row>
    <row r="2601" spans="1:4" x14ac:dyDescent="0.2">
      <c r="A2601" s="5">
        <v>2540</v>
      </c>
      <c r="B2601" s="138">
        <f>'Acct Summary 7-8'!F20</f>
        <v>57841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104396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104396</v>
      </c>
      <c r="C2606" s="2" t="s">
        <v>594</v>
      </c>
      <c r="D2606" s="2" t="str">
        <f t="shared" si="39"/>
        <v>Error?</v>
      </c>
    </row>
    <row r="2607" spans="1:4" x14ac:dyDescent="0.2">
      <c r="A2607" s="5">
        <v>2546</v>
      </c>
      <c r="B2607" s="138">
        <f>'Acct Summary 7-8'!G12</f>
        <v>52054</v>
      </c>
      <c r="C2607" s="2" t="s">
        <v>594</v>
      </c>
      <c r="D2607" s="2" t="str">
        <f t="shared" si="39"/>
        <v>Error?</v>
      </c>
    </row>
    <row r="2608" spans="1:4" x14ac:dyDescent="0.2">
      <c r="A2608" s="5">
        <v>2547</v>
      </c>
      <c r="B2608" s="138">
        <f>'Acct Summary 7-8'!G13</f>
        <v>47022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99076</v>
      </c>
      <c r="C2612" s="2" t="s">
        <v>594</v>
      </c>
      <c r="D2612" s="2" t="str">
        <f t="shared" si="39"/>
        <v>Error?</v>
      </c>
    </row>
    <row r="2613" spans="1:4" x14ac:dyDescent="0.2">
      <c r="A2613" s="5">
        <v>2552</v>
      </c>
      <c r="B2613" s="138">
        <f>'Acct Summary 7-8'!G20</f>
        <v>5320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164181</v>
      </c>
      <c r="C2789" s="2" t="s">
        <v>594</v>
      </c>
      <c r="D2789" s="2" t="str">
        <f t="shared" si="42"/>
        <v>Error?</v>
      </c>
    </row>
    <row r="2790" spans="1:4" x14ac:dyDescent="0.2">
      <c r="A2790" s="5">
        <v>2729</v>
      </c>
      <c r="B2790" s="138">
        <f>'Expenditures 15-22'!E102</f>
        <v>164181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56103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56103</v>
      </c>
      <c r="D2914" s="2" t="str">
        <f t="shared" si="44"/>
        <v>Error?</v>
      </c>
    </row>
    <row r="2915" spans="1:4" x14ac:dyDescent="0.2">
      <c r="A2915" s="10">
        <v>2854</v>
      </c>
      <c r="D2915" s="2" t="str">
        <f t="shared" si="44"/>
        <v>OK</v>
      </c>
    </row>
    <row r="2916" spans="1:4" x14ac:dyDescent="0.2">
      <c r="A2916" s="5">
        <v>2855</v>
      </c>
      <c r="B2916" s="138">
        <f>'Assets-Liab 5-6'!L34</f>
        <v>56103</v>
      </c>
      <c r="C2916" s="2" t="s">
        <v>594</v>
      </c>
      <c r="D2916" s="2" t="str">
        <f t="shared" si="44"/>
        <v>Error?</v>
      </c>
    </row>
    <row r="2917" spans="1:4" x14ac:dyDescent="0.2">
      <c r="A2917" s="5">
        <v>2856</v>
      </c>
      <c r="B2917" s="138">
        <f>'Assets-Liab 5-6'!L41</f>
        <v>56103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4000</v>
      </c>
      <c r="D2949" s="2" t="str">
        <f t="shared" si="45"/>
        <v>Error?</v>
      </c>
    </row>
    <row r="2950" spans="1:4" x14ac:dyDescent="0.2">
      <c r="A2950" s="5">
        <v>2889</v>
      </c>
      <c r="B2950" s="138">
        <f>'Expenditures 15-22'!E79</f>
        <v>160181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4000</v>
      </c>
      <c r="C2973" s="2" t="s">
        <v>594</v>
      </c>
      <c r="D2973" s="2" t="str">
        <f t="shared" si="45"/>
        <v>Error?</v>
      </c>
    </row>
    <row r="2974" spans="1:4" x14ac:dyDescent="0.2">
      <c r="A2974" s="5">
        <v>2913</v>
      </c>
      <c r="B2974" s="138">
        <f>'Expenditures 15-22'!K79</f>
        <v>160181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61725</v>
      </c>
      <c r="D3055" s="2" t="str">
        <f t="shared" si="46"/>
        <v>Error?</v>
      </c>
    </row>
    <row r="3056" spans="1:4" x14ac:dyDescent="0.2">
      <c r="A3056" s="5">
        <v>2995</v>
      </c>
      <c r="B3056" s="138">
        <f>'Expenditures 15-22'!D10</f>
        <v>6981</v>
      </c>
      <c r="D3056" s="2" t="str">
        <f t="shared" si="46"/>
        <v>Error?</v>
      </c>
    </row>
    <row r="3057" spans="1:4" x14ac:dyDescent="0.2">
      <c r="A3057" s="5">
        <v>2996</v>
      </c>
      <c r="B3057" s="138">
        <f>'Expenditures 15-22'!E10</f>
        <v>11086</v>
      </c>
      <c r="D3057" s="2" t="str">
        <f t="shared" si="46"/>
        <v>Error?</v>
      </c>
    </row>
    <row r="3058" spans="1:4" x14ac:dyDescent="0.2">
      <c r="A3058" s="5">
        <v>2997</v>
      </c>
      <c r="B3058" s="138">
        <f>'Expenditures 15-22'!F10</f>
        <v>12889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92681</v>
      </c>
      <c r="C3062" s="2" t="s">
        <v>594</v>
      </c>
      <c r="D3062" s="2" t="str">
        <f t="shared" si="46"/>
        <v>Error?</v>
      </c>
    </row>
    <row r="3063" spans="1:4" x14ac:dyDescent="0.2">
      <c r="A3063" s="10">
        <v>3002</v>
      </c>
      <c r="D3063" s="2" t="str">
        <f t="shared" si="46"/>
        <v>OK</v>
      </c>
    </row>
    <row r="3064" spans="1:4" x14ac:dyDescent="0.2">
      <c r="A3064" s="5">
        <v>3003</v>
      </c>
      <c r="B3064" s="138">
        <f>'Expenditures 15-22'!D219</f>
        <v>4593</v>
      </c>
      <c r="D3064" s="2" t="str">
        <f t="shared" si="46"/>
        <v>Error?</v>
      </c>
    </row>
    <row r="3065" spans="1:4" x14ac:dyDescent="0.2">
      <c r="A3065" s="5">
        <v>3004</v>
      </c>
      <c r="B3065" s="138">
        <f>'Expenditures 15-22'!K219</f>
        <v>4593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11277</v>
      </c>
      <c r="C3225" s="2" t="s">
        <v>594</v>
      </c>
      <c r="D3225" s="2" t="str">
        <f t="shared" si="49"/>
        <v>Error?</v>
      </c>
    </row>
    <row r="3226" spans="1:4" x14ac:dyDescent="0.2">
      <c r="A3226" s="5">
        <v>3165</v>
      </c>
      <c r="B3226" s="138">
        <f>'Acct Summary 7-8'!I8</f>
        <v>11277</v>
      </c>
      <c r="C3226" s="2" t="s">
        <v>594</v>
      </c>
      <c r="D3226" s="2" t="str">
        <f t="shared" si="49"/>
        <v>Error?</v>
      </c>
    </row>
    <row r="3227" spans="1:4" x14ac:dyDescent="0.2">
      <c r="A3227" s="5">
        <v>3166</v>
      </c>
      <c r="B3227" s="138">
        <f>'Acct Summary 7-8'!I20</f>
        <v>11277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40000</v>
      </c>
      <c r="C3231" s="2" t="s">
        <v>594</v>
      </c>
      <c r="D3231" s="2" t="str">
        <f t="shared" si="49"/>
        <v>Error?</v>
      </c>
    </row>
    <row r="3232" spans="1:4" x14ac:dyDescent="0.2">
      <c r="A3232" s="5">
        <v>3171</v>
      </c>
      <c r="B3232" s="138">
        <f>'Acct Summary 7-8'!C77</f>
        <v>-40000</v>
      </c>
      <c r="C3232" s="2" t="s">
        <v>594</v>
      </c>
      <c r="D3232" s="2" t="str">
        <f t="shared" si="49"/>
        <v>Error?</v>
      </c>
    </row>
    <row r="3233" spans="1:4" x14ac:dyDescent="0.2">
      <c r="A3233" s="5">
        <v>3172</v>
      </c>
      <c r="B3233" s="138">
        <f>'Acct Summary 7-8'!C78</f>
        <v>272682</v>
      </c>
      <c r="C3233" s="2" t="s">
        <v>594</v>
      </c>
      <c r="D3233" s="2" t="str">
        <f t="shared" si="49"/>
        <v>Error?</v>
      </c>
    </row>
    <row r="3234" spans="1:4" x14ac:dyDescent="0.2">
      <c r="A3234" s="5">
        <v>3173</v>
      </c>
      <c r="B3234" s="138">
        <f>'Acct Summary 7-8'!D43</f>
        <v>46247</v>
      </c>
      <c r="D3234" s="2" t="str">
        <f t="shared" si="49"/>
        <v>Error?</v>
      </c>
    </row>
    <row r="3235" spans="1:4" x14ac:dyDescent="0.2">
      <c r="A3235" s="5">
        <v>3174</v>
      </c>
      <c r="B3235" s="138">
        <f>'Acct Summary 7-8'!D44</f>
        <v>86247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86247</v>
      </c>
      <c r="C3238" s="2" t="s">
        <v>594</v>
      </c>
      <c r="D3238" s="2" t="str">
        <f t="shared" si="49"/>
        <v>Error?</v>
      </c>
    </row>
    <row r="3239" spans="1:4" x14ac:dyDescent="0.2">
      <c r="A3239" s="5">
        <v>3178</v>
      </c>
      <c r="B3239" s="138">
        <f>'Acct Summary 7-8'!D78</f>
        <v>69795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57841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5320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46247</v>
      </c>
      <c r="C3318" s="2" t="s">
        <v>594</v>
      </c>
      <c r="D3318" s="2" t="str">
        <f t="shared" si="50"/>
        <v>Error?</v>
      </c>
    </row>
    <row r="3319" spans="1:4" x14ac:dyDescent="0.2">
      <c r="A3319" s="5">
        <v>3258</v>
      </c>
      <c r="B3319" s="138">
        <f>'Acct Summary 7-8'!I77</f>
        <v>-46247</v>
      </c>
      <c r="C3319" s="2" t="s">
        <v>594</v>
      </c>
      <c r="D3319" s="2" t="str">
        <f t="shared" si="50"/>
        <v>Error?</v>
      </c>
    </row>
    <row r="3320" spans="1:4" x14ac:dyDescent="0.2">
      <c r="A3320" s="5">
        <v>3259</v>
      </c>
      <c r="B3320" s="138">
        <f>'Acct Summary 7-8'!I78</f>
        <v>-34970</v>
      </c>
      <c r="C3320" s="2" t="s">
        <v>594</v>
      </c>
      <c r="D3320" s="2" t="str">
        <f t="shared" si="50"/>
        <v>Error?</v>
      </c>
    </row>
    <row r="3321" spans="1:4" x14ac:dyDescent="0.2">
      <c r="A3321" s="5">
        <v>3260</v>
      </c>
      <c r="B3321" s="138">
        <f>'Acct Summary 7-8'!I79</f>
        <v>34970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351750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40729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25482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28133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2478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448572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14228</v>
      </c>
      <c r="D3387" s="2" t="str">
        <f t="shared" si="51"/>
        <v>Error?</v>
      </c>
    </row>
    <row r="3388" spans="1:4" x14ac:dyDescent="0.2">
      <c r="A3388" s="5">
        <v>3327</v>
      </c>
      <c r="B3388" s="138">
        <f>'Expenditures 15-22'!D217</f>
        <v>31374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14228</v>
      </c>
      <c r="C3390" s="2" t="s">
        <v>594</v>
      </c>
      <c r="D3390" s="2" t="str">
        <f t="shared" si="51"/>
        <v>Error?</v>
      </c>
    </row>
    <row r="3391" spans="1:4" x14ac:dyDescent="0.2">
      <c r="A3391" s="5">
        <v>3330</v>
      </c>
      <c r="B3391" s="138">
        <f>'Expenditures 15-22'!K217</f>
        <v>31374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932225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205579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150955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34485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56103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35267</v>
      </c>
      <c r="C3446" s="2" t="s">
        <v>594</v>
      </c>
      <c r="D3446" s="2" t="str">
        <f t="shared" si="52"/>
        <v>Error?</v>
      </c>
    </row>
    <row r="3447" spans="1:4" x14ac:dyDescent="0.2">
      <c r="A3447" s="5">
        <v>3386</v>
      </c>
      <c r="B3447" s="138">
        <f>'Tax Sched 23'!D16</f>
        <v>35267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34529</v>
      </c>
      <c r="C3449" s="2" t="s">
        <v>594</v>
      </c>
      <c r="D3449" s="2" t="str">
        <f t="shared" si="52"/>
        <v>Error?</v>
      </c>
    </row>
    <row r="3450" spans="1:4" x14ac:dyDescent="0.2">
      <c r="A3450" s="5">
        <v>3389</v>
      </c>
      <c r="B3450" s="138">
        <f>'Tax Sched 23'!E16</f>
        <v>34529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359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359</v>
      </c>
      <c r="C3568" s="2" t="s">
        <v>594</v>
      </c>
      <c r="D3568" s="2" t="str">
        <f t="shared" si="54"/>
        <v>Error?</v>
      </c>
    </row>
    <row r="3569" spans="1:4" x14ac:dyDescent="0.2">
      <c r="A3569" s="5">
        <v>3508</v>
      </c>
      <c r="B3569" s="138">
        <f>'Acct Summary 7-8'!K4</f>
        <v>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v>
      </c>
      <c r="C3588" s="2" t="s">
        <v>594</v>
      </c>
      <c r="D3588" s="2" t="str">
        <f t="shared" si="55"/>
        <v>Error?</v>
      </c>
    </row>
    <row r="3589" spans="1:4" x14ac:dyDescent="0.2">
      <c r="A3589" s="5">
        <v>3528</v>
      </c>
      <c r="B3589" s="138">
        <f>'Acct Summary 7-8'!K79</f>
        <v>353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9699</v>
      </c>
      <c r="C3725" s="2" t="s">
        <v>594</v>
      </c>
      <c r="D3725" s="2" t="str">
        <f t="shared" si="57"/>
        <v>Error?</v>
      </c>
    </row>
    <row r="3726" spans="1:4" x14ac:dyDescent="0.2">
      <c r="A3726" s="5">
        <v>3665</v>
      </c>
      <c r="B3726" s="138">
        <f>'Tax Sched 23'!D13</f>
        <v>9699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9088</v>
      </c>
      <c r="C3728" s="2" t="s">
        <v>594</v>
      </c>
      <c r="D3728" s="2" t="str">
        <f t="shared" si="57"/>
        <v>Error?</v>
      </c>
    </row>
    <row r="3729" spans="1:4" x14ac:dyDescent="0.2">
      <c r="A3729" s="5">
        <v>3668</v>
      </c>
      <c r="B3729" s="138">
        <f>'Tax Sched 23'!E13</f>
        <v>9088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1074162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4063363</v>
      </c>
      <c r="C4122" s="2" t="s">
        <v>594</v>
      </c>
      <c r="D4122" s="2" t="str">
        <f t="shared" si="63"/>
        <v>Error?</v>
      </c>
    </row>
    <row r="4123" spans="1:4" x14ac:dyDescent="0.2">
      <c r="A4123" s="5">
        <v>4062</v>
      </c>
      <c r="B4123" s="138">
        <f>'Acct Summary 7-8'!D10</f>
        <v>198565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296265</v>
      </c>
      <c r="C4125" s="2" t="s">
        <v>594</v>
      </c>
      <c r="D4125" s="2" t="str">
        <f t="shared" si="63"/>
        <v>Error?</v>
      </c>
    </row>
    <row r="4126" spans="1:4" x14ac:dyDescent="0.2">
      <c r="A4126" s="5">
        <v>4065</v>
      </c>
      <c r="B4126" s="138">
        <f>'Acct Summary 7-8'!G10</f>
        <v>104396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11277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v>
      </c>
      <c r="C4130" s="2" t="s">
        <v>594</v>
      </c>
      <c r="D4130" s="2" t="str">
        <f t="shared" si="63"/>
        <v>Error?</v>
      </c>
    </row>
    <row r="4131" spans="1:4" x14ac:dyDescent="0.2">
      <c r="A4131" s="5">
        <v>4070</v>
      </c>
      <c r="B4131" s="138">
        <f>'Acct Summary 7-8'!C18</f>
        <v>1074162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3750681</v>
      </c>
      <c r="C4136" s="2" t="s">
        <v>594</v>
      </c>
      <c r="D4136" s="2" t="str">
        <f t="shared" si="63"/>
        <v>Error?</v>
      </c>
    </row>
    <row r="4137" spans="1:4" x14ac:dyDescent="0.2">
      <c r="A4137" s="5">
        <v>4076</v>
      </c>
      <c r="B4137" s="138">
        <f>'Acct Summary 7-8'!D19</f>
        <v>215017</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238424</v>
      </c>
      <c r="C4139" s="2" t="s">
        <v>594</v>
      </c>
      <c r="D4139" s="2" t="str">
        <f t="shared" si="63"/>
        <v>Error?</v>
      </c>
    </row>
    <row r="4140" spans="1:4" x14ac:dyDescent="0.2">
      <c r="A4140" s="5">
        <v>4079</v>
      </c>
      <c r="B4140" s="138">
        <f>'Acct Summary 7-8'!G19</f>
        <v>99076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43995</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42932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9838</v>
      </c>
      <c r="D4210" s="2" t="str">
        <f t="shared" si="64"/>
        <v>Error?</v>
      </c>
    </row>
    <row r="4211" spans="1:4" x14ac:dyDescent="0.2">
      <c r="A4211" s="5">
        <v>4150</v>
      </c>
      <c r="B4211" s="138">
        <f>'Expenditures 15-22'!K206</f>
        <v>9838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2874.61</v>
      </c>
      <c r="C4265" s="2" t="s">
        <v>594</v>
      </c>
      <c r="D4265" s="2" t="str">
        <f t="shared" si="65"/>
        <v>Error?</v>
      </c>
      <c r="E4265" s="128"/>
    </row>
    <row r="4266" spans="1:5" x14ac:dyDescent="0.2">
      <c r="A4266" s="12">
        <v>4205</v>
      </c>
      <c r="B4266" s="138">
        <f>('FP Info 3'!F10)*100000</f>
        <v>651.65</v>
      </c>
      <c r="C4266" s="2" t="s">
        <v>594</v>
      </c>
      <c r="D4266" s="2" t="str">
        <f t="shared" si="65"/>
        <v>Error?</v>
      </c>
      <c r="E4266" s="128"/>
    </row>
    <row r="4267" spans="1:5" x14ac:dyDescent="0.2">
      <c r="A4267" s="12">
        <v>4206</v>
      </c>
      <c r="B4267" s="138">
        <f>('FP Info 3'!H10)*100000</f>
        <v>296.2</v>
      </c>
      <c r="C4267" s="2" t="s">
        <v>594</v>
      </c>
      <c r="D4267" s="2" t="str">
        <f t="shared" si="65"/>
        <v>Error?</v>
      </c>
      <c r="E4267" s="128"/>
    </row>
    <row r="4268" spans="1:5" x14ac:dyDescent="0.2">
      <c r="A4268" s="12">
        <v>4207</v>
      </c>
      <c r="B4268" s="138">
        <f>('FP Info 3'!J10)*100000</f>
        <v>3821.9999999999995</v>
      </c>
      <c r="C4268" s="2" t="s">
        <v>594</v>
      </c>
      <c r="D4268" s="2" t="str">
        <f t="shared" si="65"/>
        <v>Error?</v>
      </c>
    </row>
    <row r="4269" spans="1:5" x14ac:dyDescent="0.2">
      <c r="A4269" s="12">
        <v>4208</v>
      </c>
      <c r="B4269" s="138">
        <f>'FP Info 3'!J16</f>
        <v>1491496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53124</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5694</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27146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5464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12251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385.09999999999997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1000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30672642</v>
      </c>
      <c r="D4995" s="2" t="str">
        <f t="shared" si="77"/>
        <v>Error?</v>
      </c>
    </row>
    <row r="4996" spans="1:4" x14ac:dyDescent="0.2">
      <c r="A4996" s="12">
        <v>4935</v>
      </c>
      <c r="B4996" s="138">
        <f>'FP Info 3'!H31</f>
        <v>4232824.5959999999</v>
      </c>
      <c r="D4996" s="2" t="str">
        <f t="shared" si="77"/>
        <v>Error?</v>
      </c>
    </row>
    <row r="4997" spans="1:4" x14ac:dyDescent="0.2">
      <c r="A4997" s="12">
        <v>4936</v>
      </c>
      <c r="B4997" s="138">
        <f>'FP Info 3'!H37</f>
        <v>43995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40000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9699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829637</v>
      </c>
      <c r="D5061" s="2" t="str">
        <f t="shared" si="78"/>
        <v>Error?</v>
      </c>
    </row>
    <row r="5062" spans="1:4" x14ac:dyDescent="0.2">
      <c r="A5062" s="10">
        <v>5001</v>
      </c>
      <c r="D5062" s="2" t="str">
        <f t="shared" si="78"/>
        <v>OK</v>
      </c>
    </row>
    <row r="5063" spans="1:4" x14ac:dyDescent="0.2">
      <c r="A5063" s="5">
        <v>5002</v>
      </c>
      <c r="B5063" s="138">
        <f>'Revenues 9-14'!C7</f>
        <v>10581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849917</v>
      </c>
      <c r="C5066" s="2" t="s">
        <v>594</v>
      </c>
      <c r="D5066" s="2" t="str">
        <f t="shared" si="78"/>
        <v>Error?</v>
      </c>
    </row>
    <row r="5067" spans="1:4" x14ac:dyDescent="0.2">
      <c r="A5067" s="5">
        <v>5006</v>
      </c>
      <c r="B5067" s="138">
        <f>'Revenues 9-14'!C14</f>
        <v>8348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187338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195686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15762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15762</v>
      </c>
      <c r="C5090" s="2" t="s">
        <v>594</v>
      </c>
      <c r="D5090" s="2" t="str">
        <f t="shared" si="78"/>
        <v>Error?</v>
      </c>
    </row>
    <row r="5091" spans="1:4" x14ac:dyDescent="0.2">
      <c r="A5091" s="5">
        <v>5030</v>
      </c>
      <c r="B5091" s="138">
        <f>'Revenues 9-14'!C70</f>
        <v>10000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56992</v>
      </c>
      <c r="C5096" s="2" t="s">
        <v>594</v>
      </c>
      <c r="D5096" s="2" t="str">
        <f t="shared" si="78"/>
        <v>Error?</v>
      </c>
    </row>
    <row r="5097" spans="1:4" x14ac:dyDescent="0.2">
      <c r="A5097" s="5">
        <v>5036</v>
      </c>
      <c r="B5097" s="138">
        <f>'Revenues 9-14'!C77</f>
        <v>16169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16169</v>
      </c>
      <c r="C5102" s="2" t="s">
        <v>594</v>
      </c>
      <c r="D5102" s="2" t="str">
        <f t="shared" si="78"/>
        <v>Error?</v>
      </c>
    </row>
    <row r="5103" spans="1:4" x14ac:dyDescent="0.2">
      <c r="A5103" s="5">
        <v>5042</v>
      </c>
      <c r="B5103" s="138">
        <f>'Revenues 9-14'!C84</f>
        <v>6480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41596</v>
      </c>
      <c r="D5119" s="2" t="str">
        <f t="shared" ref="D5119:D5182" si="79">IF(ISBLANK(B5119),"OK",IF(A5119-B5119=0,"OK","Error?"))</f>
        <v>Error?</v>
      </c>
    </row>
    <row r="5120" spans="1:4" x14ac:dyDescent="0.2">
      <c r="A5120" s="5">
        <v>5059</v>
      </c>
      <c r="B5120" s="138">
        <f>'Revenues 9-14'!C108</f>
        <v>41596</v>
      </c>
      <c r="C5120" s="2" t="s">
        <v>594</v>
      </c>
      <c r="D5120" s="2" t="str">
        <f t="shared" si="79"/>
        <v>Error?</v>
      </c>
    </row>
    <row r="5121" spans="1:4" x14ac:dyDescent="0.2">
      <c r="A5121" s="5">
        <v>5060</v>
      </c>
      <c r="B5121" s="138">
        <f>'Revenues 9-14'!C109</f>
        <v>1182602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1411472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1411472</v>
      </c>
      <c r="C5132" s="2" t="s">
        <v>594</v>
      </c>
      <c r="D5132" s="2" t="str">
        <f t="shared" si="79"/>
        <v>Error?</v>
      </c>
    </row>
    <row r="5133" spans="1:4" x14ac:dyDescent="0.2">
      <c r="A5133" s="5">
        <v>5072</v>
      </c>
      <c r="B5133" s="138">
        <f>'Revenues 9-14'!C124</f>
        <v>34583</v>
      </c>
      <c r="D5133" s="2" t="str">
        <f t="shared" si="79"/>
        <v>Error?</v>
      </c>
    </row>
    <row r="5134" spans="1:4" x14ac:dyDescent="0.2">
      <c r="A5134" s="5">
        <v>5073</v>
      </c>
      <c r="B5134" s="138">
        <f>'Revenues 9-14'!C125</f>
        <v>23817</v>
      </c>
      <c r="D5134" s="2" t="str">
        <f t="shared" si="79"/>
        <v>Error?</v>
      </c>
    </row>
    <row r="5135" spans="1:4" x14ac:dyDescent="0.2">
      <c r="A5135" s="5">
        <v>5074</v>
      </c>
      <c r="B5135" s="138">
        <f>'Revenues 9-14'!C126</f>
        <v>45147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103547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5821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9891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1245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121877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1533349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64921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22772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87693</v>
      </c>
      <c r="C5246" s="2" t="s">
        <v>594</v>
      </c>
      <c r="D5246" s="2" t="str">
        <f t="shared" si="80"/>
        <v>Error?</v>
      </c>
    </row>
    <row r="5247" spans="1:4" x14ac:dyDescent="0.2">
      <c r="A5247" s="5">
        <v>5186</v>
      </c>
      <c r="B5247" s="138">
        <f>'Revenues 9-14'!C203</f>
        <v>79583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5464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79583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53124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6989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6989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273250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273250</v>
      </c>
      <c r="C5326" s="2" t="s">
        <v>594</v>
      </c>
      <c r="D5326" s="2" t="str">
        <f t="shared" si="82"/>
        <v>Error?</v>
      </c>
    </row>
    <row r="5327" spans="1:4" x14ac:dyDescent="0.2">
      <c r="A5327" s="5">
        <v>5266</v>
      </c>
      <c r="B5327" s="138">
        <f>'Revenues 9-14'!C275</f>
        <v>2989201</v>
      </c>
      <c r="C5327" s="2" t="s">
        <v>594</v>
      </c>
      <c r="D5327" s="2" t="str">
        <f t="shared" si="82"/>
        <v>Error?</v>
      </c>
    </row>
    <row r="5328" spans="1:4" x14ac:dyDescent="0.2">
      <c r="A5328" s="5">
        <v>5267</v>
      </c>
      <c r="B5328" s="138">
        <f>'Revenues 9-14'!D5</f>
        <v>176332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176332</v>
      </c>
      <c r="C5334" s="2" t="s">
        <v>594</v>
      </c>
      <c r="D5334" s="2" t="str">
        <f t="shared" si="82"/>
        <v>Error?</v>
      </c>
    </row>
    <row r="5335" spans="1:4" x14ac:dyDescent="0.2">
      <c r="A5335" s="5">
        <v>5274</v>
      </c>
      <c r="B5335" s="138">
        <f>'Revenues 9-14'!D14</f>
        <v>1732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1732</v>
      </c>
      <c r="C5339" s="2" t="s">
        <v>594</v>
      </c>
      <c r="D5339" s="2" t="str">
        <f t="shared" si="82"/>
        <v>Error?</v>
      </c>
    </row>
    <row r="5340" spans="1:4" x14ac:dyDescent="0.2">
      <c r="A5340" s="5">
        <v>5279</v>
      </c>
      <c r="B5340" s="138">
        <f>'Revenues 9-14'!D65</f>
        <v>2719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15532</v>
      </c>
      <c r="D5354" s="2" t="str">
        <f t="shared" si="82"/>
        <v>Error?</v>
      </c>
    </row>
    <row r="5355" spans="1:4" x14ac:dyDescent="0.2">
      <c r="A5355" s="5">
        <v>5294</v>
      </c>
      <c r="B5355" s="138">
        <f>'Revenues 9-14'!D108</f>
        <v>17782</v>
      </c>
      <c r="C5355" s="2" t="s">
        <v>594</v>
      </c>
      <c r="D5355" s="2" t="str">
        <f t="shared" si="82"/>
        <v>Error?</v>
      </c>
    </row>
    <row r="5356" spans="1:4" x14ac:dyDescent="0.2">
      <c r="A5356" s="5">
        <v>5295</v>
      </c>
      <c r="B5356" s="138">
        <f>'Revenues 9-14'!D109</f>
        <v>198565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198565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83758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83758</v>
      </c>
      <c r="C5557" s="2" t="s">
        <v>594</v>
      </c>
      <c r="D5557" s="2" t="str">
        <f t="shared" si="85"/>
        <v>Error?</v>
      </c>
    </row>
    <row r="5558" spans="1:4" x14ac:dyDescent="0.2">
      <c r="A5558" s="5">
        <v>5497</v>
      </c>
      <c r="B5558" s="138">
        <f>'Revenues 9-14'!F14</f>
        <v>823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823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1171</v>
      </c>
      <c r="D5586" s="2" t="str">
        <f t="shared" si="86"/>
        <v>Error?</v>
      </c>
    </row>
    <row r="5587" spans="1:4" x14ac:dyDescent="0.2">
      <c r="A5587" s="5">
        <v>5526</v>
      </c>
      <c r="B5587" s="138">
        <f>'Revenues 9-14'!F108</f>
        <v>1171</v>
      </c>
      <c r="C5587" s="2" t="s">
        <v>594</v>
      </c>
      <c r="D5587" s="2" t="str">
        <f t="shared" si="86"/>
        <v>Error?</v>
      </c>
    </row>
    <row r="5588" spans="1:4" x14ac:dyDescent="0.2">
      <c r="A5588" s="5">
        <v>5527</v>
      </c>
      <c r="B5588" s="138">
        <f>'Revenues 9-14'!F109</f>
        <v>87576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144779</v>
      </c>
      <c r="D5615" s="2" t="str">
        <f t="shared" si="86"/>
        <v>Error?</v>
      </c>
    </row>
    <row r="5616" spans="1:4" x14ac:dyDescent="0.2">
      <c r="A5616" s="10">
        <v>5555</v>
      </c>
      <c r="D5616" s="2" t="str">
        <f t="shared" si="86"/>
        <v>OK</v>
      </c>
    </row>
    <row r="5617" spans="1:4" x14ac:dyDescent="0.2">
      <c r="A5617" s="5">
        <v>5556</v>
      </c>
      <c r="B5617" s="138">
        <f>'Revenues 9-14'!F152</f>
        <v>63910</v>
      </c>
      <c r="D5617" s="2" t="str">
        <f t="shared" si="86"/>
        <v>Error?</v>
      </c>
    </row>
    <row r="5618" spans="1:4" x14ac:dyDescent="0.2">
      <c r="A5618" s="5">
        <v>5557</v>
      </c>
      <c r="B5618" s="138">
        <f>'Revenues 9-14'!F154</f>
        <v>208689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208689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208689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296265</v>
      </c>
      <c r="C5720" s="2" t="s">
        <v>594</v>
      </c>
      <c r="D5720" s="2" t="str">
        <f t="shared" si="88"/>
        <v>Error?</v>
      </c>
    </row>
    <row r="5721" spans="1:4" x14ac:dyDescent="0.2">
      <c r="A5721" s="5">
        <v>5660</v>
      </c>
      <c r="B5721" s="138">
        <f>'Revenues 9-14'!G5</f>
        <v>47697</v>
      </c>
      <c r="D5721" s="2" t="str">
        <f t="shared" si="88"/>
        <v>Error?</v>
      </c>
    </row>
    <row r="5722" spans="1:4" x14ac:dyDescent="0.2">
      <c r="A5722" s="5">
        <v>5661</v>
      </c>
      <c r="B5722" s="138">
        <f>'Revenues 9-14'!G7</f>
        <v>0</v>
      </c>
      <c r="D5722" s="2" t="str">
        <f t="shared" si="88"/>
        <v>Error?</v>
      </c>
    </row>
    <row r="5723" spans="1:4" x14ac:dyDescent="0.2">
      <c r="A5723" s="5">
        <v>5662</v>
      </c>
      <c r="B5723" s="138">
        <f>'Revenues 9-14'!G8</f>
        <v>35267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82964</v>
      </c>
      <c r="C5725" s="2" t="s">
        <v>594</v>
      </c>
      <c r="D5725" s="2" t="str">
        <f t="shared" si="88"/>
        <v>Error?</v>
      </c>
    </row>
    <row r="5726" spans="1:4" x14ac:dyDescent="0.2">
      <c r="A5726" s="5">
        <v>5665</v>
      </c>
      <c r="B5726" s="138">
        <f>'Revenues 9-14'!G14</f>
        <v>817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20817</v>
      </c>
      <c r="C5730" s="2" t="s">
        <v>594</v>
      </c>
      <c r="D5730" s="2" t="str">
        <f t="shared" si="88"/>
        <v>Error?</v>
      </c>
    </row>
    <row r="5731" spans="1:4" x14ac:dyDescent="0.2">
      <c r="A5731" s="5">
        <v>5670</v>
      </c>
      <c r="B5731" s="138">
        <f>'Revenues 9-14'!G65</f>
        <v>615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104396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10581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10581</v>
      </c>
      <c r="C5918" s="2" t="s">
        <v>594</v>
      </c>
      <c r="D5918" s="2" t="str">
        <f t="shared" si="91"/>
        <v>Error?</v>
      </c>
    </row>
    <row r="5919" spans="1:4" x14ac:dyDescent="0.2">
      <c r="A5919" s="5">
        <v>5858</v>
      </c>
      <c r="B5919" s="138">
        <f>'Revenues 9-14'!I14</f>
        <v>104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104</v>
      </c>
      <c r="C5923" s="2" t="s">
        <v>594</v>
      </c>
      <c r="D5923" s="2" t="str">
        <f t="shared" si="91"/>
        <v>Error?</v>
      </c>
    </row>
    <row r="5924" spans="1:4" x14ac:dyDescent="0.2">
      <c r="A5924" s="5">
        <v>5863</v>
      </c>
      <c r="B5924" s="138">
        <f>'Revenues 9-14'!I65</f>
        <v>592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11277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v>
      </c>
      <c r="C6023" s="2" t="s">
        <v>594</v>
      </c>
      <c r="D6023" s="2" t="str">
        <f t="shared" si="93"/>
        <v>Error?</v>
      </c>
    </row>
    <row r="6024" spans="1:5" x14ac:dyDescent="0.2">
      <c r="A6024" s="5">
        <v>5963</v>
      </c>
      <c r="B6024" s="138">
        <f>'Revenues 9-14'!G109</f>
        <v>104396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11277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44362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18073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314.41000000000003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85863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85863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85863</v>
      </c>
      <c r="D6216" s="2" t="str">
        <f t="shared" si="96"/>
        <v>Error?</v>
      </c>
      <c r="E6216" s="2" t="s">
        <v>199</v>
      </c>
    </row>
    <row r="6217" spans="1:5" x14ac:dyDescent="0.2">
      <c r="A6217">
        <v>6156</v>
      </c>
      <c r="B6217" s="138">
        <f>'Assets-Liab 5-6'!J4</f>
        <v>85863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107503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107503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107503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101893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101893</v>
      </c>
      <c r="D6229" s="2" t="str">
        <f t="shared" si="96"/>
        <v>Error?</v>
      </c>
      <c r="E6229" s="2" t="s">
        <v>199</v>
      </c>
    </row>
    <row r="6230" spans="1:5" x14ac:dyDescent="0.2">
      <c r="A6230">
        <v>6169</v>
      </c>
      <c r="B6230" s="138">
        <f>'Acct Summary 7-8'!J20</f>
        <v>5610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46247</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5610</v>
      </c>
      <c r="D6263" s="2" t="str">
        <f t="shared" si="96"/>
        <v>Error?</v>
      </c>
      <c r="E6263" s="2" t="s">
        <v>199</v>
      </c>
    </row>
    <row r="6264" spans="1:5" x14ac:dyDescent="0.2">
      <c r="A6264">
        <v>6203</v>
      </c>
      <c r="B6264" s="138">
        <f>'Acct Summary 7-8'!J79</f>
        <v>80253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85863</v>
      </c>
      <c r="D6266" s="2" t="str">
        <f t="shared" si="96"/>
        <v>Error?</v>
      </c>
      <c r="E6266" s="2" t="s">
        <v>199</v>
      </c>
    </row>
    <row r="6267" spans="1:5" x14ac:dyDescent="0.2">
      <c r="A6267">
        <v>6206</v>
      </c>
      <c r="B6267" s="138">
        <f>'Acct Summary 7-8'!C82</f>
        <v>272682</v>
      </c>
      <c r="D6267" s="2" t="str">
        <f t="shared" si="96"/>
        <v>Error?</v>
      </c>
      <c r="E6267" s="2" t="s">
        <v>199</v>
      </c>
    </row>
    <row r="6268" spans="1:5" x14ac:dyDescent="0.2">
      <c r="A6268">
        <v>6207</v>
      </c>
      <c r="B6268" s="138">
        <f>'Acct Summary 7-8'!D82</f>
        <v>69795</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57841</v>
      </c>
      <c r="D6270" s="2" t="str">
        <f t="shared" si="96"/>
        <v>Error?</v>
      </c>
      <c r="E6270" s="2" t="s">
        <v>199</v>
      </c>
    </row>
    <row r="6271" spans="1:5" x14ac:dyDescent="0.2">
      <c r="A6271">
        <v>6210</v>
      </c>
      <c r="B6271" s="138">
        <f>'Acct Summary 7-8'!G82</f>
        <v>5320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-34970</v>
      </c>
      <c r="D6273" s="2" t="str">
        <f t="shared" si="97"/>
        <v>Error?</v>
      </c>
      <c r="E6273" s="2" t="s">
        <v>199</v>
      </c>
    </row>
    <row r="6274" spans="1:5" x14ac:dyDescent="0.2">
      <c r="A6274">
        <v>6213</v>
      </c>
      <c r="B6274" s="138">
        <f>'Acct Summary 7-8'!J82</f>
        <v>5610</v>
      </c>
      <c r="D6274" s="2" t="str">
        <f t="shared" si="97"/>
        <v>Error?</v>
      </c>
      <c r="E6274" s="2" t="s">
        <v>199</v>
      </c>
    </row>
    <row r="6275" spans="1:5" x14ac:dyDescent="0.2">
      <c r="A6275">
        <v>6214</v>
      </c>
      <c r="B6275" s="138">
        <f>'Acct Summary 7-8'!K82</f>
        <v>6</v>
      </c>
      <c r="D6275" s="2" t="str">
        <f t="shared" si="97"/>
        <v>Error?</v>
      </c>
      <c r="E6275" s="2" t="s">
        <v>199</v>
      </c>
    </row>
    <row r="6276" spans="1:5" x14ac:dyDescent="0.2">
      <c r="A6276">
        <v>6215</v>
      </c>
      <c r="B6276" s="138">
        <f>'Acct Summary 7-8'!C83</f>
        <v>0.24025650197980197</v>
      </c>
      <c r="D6276" s="2" t="str">
        <f t="shared" si="97"/>
        <v>Error?</v>
      </c>
      <c r="E6276" s="2" t="s">
        <v>199</v>
      </c>
    </row>
    <row r="6277" spans="1:5" x14ac:dyDescent="0.2">
      <c r="A6277">
        <v>6216</v>
      </c>
      <c r="B6277" s="138">
        <f>'Acct Summary 7-8'!D83</f>
        <v>0.33950452137621062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0.38316716902388132</v>
      </c>
      <c r="D6279" s="2" t="str">
        <f t="shared" si="97"/>
        <v>Error?</v>
      </c>
      <c r="E6279" s="2" t="s">
        <v>199</v>
      </c>
    </row>
    <row r="6280" spans="1:5" x14ac:dyDescent="0.2">
      <c r="A6280">
        <v>6219</v>
      </c>
      <c r="B6280" s="138">
        <f>'Acct Summary 7-8'!G83</f>
        <v>0.15426997245179064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6.5336640927989936E-2</v>
      </c>
      <c r="D6283" s="2" t="str">
        <f t="shared" si="97"/>
        <v>Error?</v>
      </c>
      <c r="E6283" s="2" t="s">
        <v>199</v>
      </c>
    </row>
    <row r="6284" spans="1:5" x14ac:dyDescent="0.2">
      <c r="A6284">
        <v>6223</v>
      </c>
      <c r="B6284" s="138">
        <f>'Acct Summary 7-8'!K83</f>
        <v>1.6713091922005572E-2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103154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103154</v>
      </c>
      <c r="D6301" s="2" t="str">
        <f t="shared" si="97"/>
        <v>Error?</v>
      </c>
      <c r="E6301" s="2" t="s">
        <v>199</v>
      </c>
    </row>
    <row r="6302" spans="1:5" x14ac:dyDescent="0.2">
      <c r="A6302">
        <v>6241</v>
      </c>
      <c r="B6302" s="138">
        <f>'Revenues 9-14'!J14</f>
        <v>1013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1013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1264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1264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2072</v>
      </c>
      <c r="D6350" s="2" t="str">
        <f t="shared" si="98"/>
        <v>Error?</v>
      </c>
      <c r="E6350" s="2" t="s">
        <v>199</v>
      </c>
    </row>
    <row r="6351" spans="1:5" x14ac:dyDescent="0.2">
      <c r="A6351">
        <v>6290</v>
      </c>
      <c r="B6351" s="138">
        <f>'Revenues 9-14'!J108</f>
        <v>2072</v>
      </c>
      <c r="D6351" s="2" t="str">
        <f t="shared" si="98"/>
        <v>Error?</v>
      </c>
      <c r="E6351" s="2" t="s">
        <v>199</v>
      </c>
    </row>
    <row r="6352" spans="1:5" x14ac:dyDescent="0.2">
      <c r="A6352">
        <v>6291</v>
      </c>
      <c r="B6352" s="138">
        <f>'Revenues 9-14'!J109</f>
        <v>107503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4070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1500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101893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34783</v>
      </c>
      <c r="D7047" s="2" t="str">
        <f t="shared" si="109"/>
        <v>Error?</v>
      </c>
    </row>
    <row r="7048" spans="1:5" x14ac:dyDescent="0.2">
      <c r="A7048">
        <v>6987</v>
      </c>
      <c r="B7048" s="138">
        <f>'Expenditures 15-22'!K147</f>
        <v>34783</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107503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501</v>
      </c>
      <c r="D7067" s="2" t="str">
        <f t="shared" si="109"/>
        <v>Error?</v>
      </c>
    </row>
    <row r="7068" spans="1:4" x14ac:dyDescent="0.2">
      <c r="A7068">
        <v>7007</v>
      </c>
      <c r="B7068" s="138">
        <f>'Expenditures 15-22'!K205</f>
        <v>501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6392</v>
      </c>
      <c r="D7089" s="2" t="str">
        <f t="shared" si="109"/>
        <v>Error?</v>
      </c>
    </row>
    <row r="7090" spans="1:4" x14ac:dyDescent="0.2">
      <c r="A7090">
        <v>7029</v>
      </c>
      <c r="B7090" s="138">
        <f>'Expenditures 15-22'!K252</f>
        <v>6392</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12980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12980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42627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42627</v>
      </c>
      <c r="D7153" s="2" t="str">
        <f t="shared" si="110"/>
        <v>Error?</v>
      </c>
    </row>
    <row r="7154" spans="1:4" x14ac:dyDescent="0.2">
      <c r="A7154">
        <v>7093</v>
      </c>
      <c r="B7154" s="138">
        <f>'Expenditures 15-22'!C323</f>
        <v>36400</v>
      </c>
      <c r="D7154" s="2" t="str">
        <f t="shared" si="110"/>
        <v>Error?</v>
      </c>
    </row>
    <row r="7155" spans="1:4" x14ac:dyDescent="0.2">
      <c r="A7155">
        <v>7094</v>
      </c>
      <c r="B7155" s="138">
        <f>'Expenditures 15-22'!D323</f>
        <v>2700</v>
      </c>
      <c r="D7155" s="2" t="str">
        <f t="shared" si="110"/>
        <v>Error?</v>
      </c>
    </row>
    <row r="7156" spans="1:4" x14ac:dyDescent="0.2">
      <c r="A7156">
        <v>7095</v>
      </c>
      <c r="B7156" s="138">
        <f>'Expenditures 15-22'!E323</f>
        <v>165</v>
      </c>
      <c r="D7156" s="2" t="str">
        <f t="shared" si="110"/>
        <v>Error?</v>
      </c>
    </row>
    <row r="7157" spans="1:4" x14ac:dyDescent="0.2">
      <c r="A7157">
        <v>7096</v>
      </c>
      <c r="B7157" s="138">
        <f>'Expenditures 15-22'!F323</f>
        <v>45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39310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1260</v>
      </c>
      <c r="D7198" s="2" t="str">
        <f t="shared" si="111"/>
        <v>Error?</v>
      </c>
    </row>
    <row r="7199" spans="1:4" x14ac:dyDescent="0.2">
      <c r="A7199">
        <v>7138</v>
      </c>
      <c r="B7199" s="138">
        <f>'Expenditures 15-22'!C330</f>
        <v>36400</v>
      </c>
      <c r="D7199" s="2" t="str">
        <f t="shared" si="111"/>
        <v>Error?</v>
      </c>
    </row>
    <row r="7200" spans="1:4" x14ac:dyDescent="0.2">
      <c r="A7200">
        <v>7139</v>
      </c>
      <c r="B7200" s="138">
        <f>'Expenditures 15-22'!D330</f>
        <v>2700</v>
      </c>
      <c r="D7200" s="2" t="str">
        <f t="shared" si="111"/>
        <v>Error?</v>
      </c>
    </row>
    <row r="7201" spans="1:4" x14ac:dyDescent="0.2">
      <c r="A7201">
        <v>7140</v>
      </c>
      <c r="B7201" s="138">
        <f>'Expenditures 15-22'!E330</f>
        <v>62748</v>
      </c>
      <c r="D7201" s="2" t="str">
        <f t="shared" si="111"/>
        <v>Error?</v>
      </c>
    </row>
    <row r="7202" spans="1:4" x14ac:dyDescent="0.2">
      <c r="A7202">
        <v>7141</v>
      </c>
      <c r="B7202" s="138">
        <f>'Expenditures 15-22'!F330</f>
        <v>45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101893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36400</v>
      </c>
      <c r="D7216" s="2" t="str">
        <f t="shared" si="111"/>
        <v>Error?</v>
      </c>
    </row>
    <row r="7217" spans="1:4" x14ac:dyDescent="0.2">
      <c r="A7217">
        <v>7156</v>
      </c>
      <c r="B7217" s="138">
        <f>'Expenditures 15-22'!D342</f>
        <v>2700</v>
      </c>
      <c r="D7217" s="2" t="str">
        <f t="shared" si="111"/>
        <v>Error?</v>
      </c>
    </row>
    <row r="7218" spans="1:4" x14ac:dyDescent="0.2">
      <c r="A7218">
        <v>7157</v>
      </c>
      <c r="B7218" s="138">
        <f>'Expenditures 15-22'!E342</f>
        <v>62748</v>
      </c>
      <c r="D7218" s="2" t="str">
        <f t="shared" si="111"/>
        <v>Error?</v>
      </c>
    </row>
    <row r="7219" spans="1:4" x14ac:dyDescent="0.2">
      <c r="A7219">
        <v>7158</v>
      </c>
      <c r="B7219" s="138">
        <f>'Expenditures 15-22'!F342</f>
        <v>45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101893</v>
      </c>
      <c r="D7224" s="2" t="str">
        <f t="shared" si="111"/>
        <v>Error?</v>
      </c>
    </row>
    <row r="7225" spans="1:4" x14ac:dyDescent="0.2">
      <c r="A7225">
        <v>7164</v>
      </c>
      <c r="B7225" s="138">
        <f>'Expenditures 15-22'!K343</f>
        <v>5610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147925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10581</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248721</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182472</v>
      </c>
      <c r="D7799" s="2" t="str">
        <f t="shared" si="127"/>
        <v>Error?</v>
      </c>
      <c r="E7799" s="4" t="s">
        <v>2019</v>
      </c>
    </row>
    <row r="7800" spans="1:5" x14ac:dyDescent="0.2">
      <c r="A7800">
        <v>7739</v>
      </c>
      <c r="D7800" s="2" t="str">
        <f t="shared" si="127"/>
        <v>OK</v>
      </c>
    </row>
  </sheetData>
  <sheetProtection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heetViews>
  <sheetFormatPr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399" t="s">
        <v>1252</v>
      </c>
      <c r="B3" s="2399"/>
      <c r="C3" s="2399"/>
      <c r="D3" s="2399"/>
      <c r="E3" s="2399"/>
      <c r="F3" s="2399"/>
      <c r="G3" s="2399"/>
      <c r="H3" s="2399"/>
      <c r="I3" s="2399"/>
      <c r="J3" s="2399"/>
      <c r="K3" s="2399"/>
      <c r="L3" s="2399"/>
    </row>
    <row r="4" spans="1:29" ht="13.5" customHeight="1" x14ac:dyDescent="0.2">
      <c r="A4" s="2427" t="s">
        <v>1799</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3" t="str">
        <f>COVER!A17</f>
        <v>Waltonville CUSD 1</v>
      </c>
      <c r="B7" s="2394"/>
      <c r="C7" s="2394"/>
      <c r="D7" s="2429"/>
      <c r="E7" s="2430">
        <f>COVER!A13</f>
        <v>13041001026</v>
      </c>
      <c r="F7" s="2431"/>
      <c r="G7" s="2400">
        <f>COVER!T23</f>
        <v>60.008105</v>
      </c>
      <c r="H7" s="2401"/>
      <c r="I7" s="2401"/>
      <c r="J7" s="2401"/>
      <c r="K7" s="2401"/>
      <c r="L7" s="240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3"/>
      <c r="B9" s="2404"/>
      <c r="C9" s="2404"/>
      <c r="D9" s="2404"/>
      <c r="E9" s="2404"/>
      <c r="F9" s="2405"/>
      <c r="G9" s="2406" t="str">
        <f>COVER!T13</f>
        <v>FICK EGGEMEYER AND WILLIAMSON CPAS PC</v>
      </c>
      <c r="H9" s="2407"/>
      <c r="I9" s="2407"/>
      <c r="J9" s="2407"/>
      <c r="K9" s="2407"/>
      <c r="L9" s="2408"/>
    </row>
    <row r="10" spans="1:29" ht="13.5" customHeight="1" x14ac:dyDescent="0.2">
      <c r="A10" s="2390" t="str">
        <f>COVER!A38</f>
        <v>MR. ALAN ESTES</v>
      </c>
      <c r="B10" s="2391"/>
      <c r="C10" s="2391"/>
      <c r="D10" s="2391"/>
      <c r="E10" s="2391"/>
      <c r="F10" s="2392"/>
      <c r="G10" s="2406" t="str">
        <f>COVER!T17</f>
        <v>205 S MAIN</v>
      </c>
      <c r="H10" s="2416"/>
      <c r="I10" s="2416"/>
      <c r="J10" s="2416"/>
      <c r="K10" s="2416"/>
      <c r="L10" s="2417"/>
    </row>
    <row r="11" spans="1:29" ht="13.5" customHeight="1" x14ac:dyDescent="0.2">
      <c r="A11" s="1185" t="s">
        <v>1599</v>
      </c>
      <c r="B11" s="1186"/>
      <c r="C11" s="1187"/>
      <c r="D11" s="1192"/>
      <c r="E11" s="1187"/>
      <c r="F11" s="1191"/>
      <c r="G11" s="2406" t="str">
        <f>COVER!T19</f>
        <v>COLUMBIA</v>
      </c>
      <c r="H11" s="2416"/>
      <c r="I11" s="2416"/>
      <c r="J11" s="2416"/>
      <c r="K11" s="2416"/>
      <c r="L11" s="2417"/>
    </row>
    <row r="12" spans="1:29" ht="13.5" customHeight="1" x14ac:dyDescent="0.2">
      <c r="A12" s="2421" t="s">
        <v>1598</v>
      </c>
      <c r="B12" s="2422"/>
      <c r="C12" s="2422"/>
      <c r="D12" s="2422"/>
      <c r="E12" s="2422"/>
      <c r="F12" s="2423"/>
      <c r="G12" s="2418"/>
      <c r="H12" s="2419"/>
      <c r="I12" s="2419"/>
      <c r="J12" s="2419"/>
      <c r="K12" s="2419"/>
      <c r="L12" s="2420"/>
    </row>
    <row r="13" spans="1:29" ht="13.5" customHeight="1" x14ac:dyDescent="0.2">
      <c r="A13" s="2406"/>
      <c r="B13" s="2416"/>
      <c r="C13" s="2416"/>
      <c r="D13" s="2416"/>
      <c r="E13" s="2416"/>
      <c r="F13" s="2417"/>
      <c r="G13" s="2432" t="s">
        <v>1600</v>
      </c>
      <c r="H13" s="2433"/>
      <c r="I13" s="2424" t="str">
        <f>COVER!T25</f>
        <v>KEITH@AFEWCPAS.COM</v>
      </c>
      <c r="J13" s="2425"/>
      <c r="K13" s="2425"/>
      <c r="L13" s="2426"/>
    </row>
    <row r="14" spans="1:29" ht="13.5" customHeight="1" x14ac:dyDescent="0.2">
      <c r="A14" s="2406" t="str">
        <f>COVER!A19</f>
        <v>804 WEST KNOB</v>
      </c>
      <c r="B14" s="2416"/>
      <c r="C14" s="2416"/>
      <c r="D14" s="2416"/>
      <c r="E14" s="2416"/>
      <c r="F14" s="2417"/>
      <c r="G14" s="1196" t="s">
        <v>1247</v>
      </c>
      <c r="H14" s="1194"/>
      <c r="I14" s="1194"/>
      <c r="J14" s="1194"/>
      <c r="K14" s="1194"/>
      <c r="L14" s="1195"/>
    </row>
    <row r="15" spans="1:29" ht="13.5" customHeight="1" x14ac:dyDescent="0.2">
      <c r="A15" s="2406" t="str">
        <f>COVER!A21</f>
        <v>WALTONVILLE</v>
      </c>
      <c r="B15" s="2416"/>
      <c r="C15" s="2416"/>
      <c r="D15" s="2416"/>
      <c r="E15" s="2416"/>
      <c r="F15" s="2417"/>
      <c r="G15" s="2413" t="str">
        <f>COVER!T15</f>
        <v>KEITH SLUSSER, CPA</v>
      </c>
      <c r="H15" s="2414"/>
      <c r="I15" s="2414"/>
      <c r="J15" s="2414"/>
      <c r="K15" s="2414"/>
      <c r="L15" s="2415"/>
    </row>
    <row r="16" spans="1:29" ht="12.2" customHeight="1" x14ac:dyDescent="0.2">
      <c r="A16" s="2396">
        <f>COVER!A25</f>
        <v>62894</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6" t="s">
        <v>1246</v>
      </c>
      <c r="H17" s="1194"/>
      <c r="I17" s="1194"/>
      <c r="J17" s="1194"/>
      <c r="K17" s="1198" t="s">
        <v>1245</v>
      </c>
      <c r="L17" s="1191"/>
      <c r="M17" s="1184"/>
    </row>
    <row r="18" spans="1:13" ht="12.2" customHeight="1" x14ac:dyDescent="0.2">
      <c r="A18" s="2390"/>
      <c r="B18" s="2391"/>
      <c r="C18" s="2391"/>
      <c r="D18" s="2391"/>
      <c r="E18" s="2391"/>
      <c r="F18" s="2392"/>
      <c r="G18" s="2393" t="str">
        <f>COVER!T21</f>
        <v>618-281-4999</v>
      </c>
      <c r="H18" s="2394"/>
      <c r="I18" s="2394"/>
      <c r="J18" s="2394"/>
      <c r="K18" s="2393" t="str">
        <f>COVER!X21</f>
        <v>618-281-9533</v>
      </c>
      <c r="L18" s="239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4:L4"/>
    <mergeCell ref="A7:D7"/>
    <mergeCell ref="E7:F7"/>
    <mergeCell ref="A2:L2"/>
    <mergeCell ref="G13:H13"/>
    <mergeCell ref="A10:F10"/>
    <mergeCell ref="G10:L10"/>
    <mergeCell ref="G15:L15"/>
    <mergeCell ref="A13:F13"/>
    <mergeCell ref="A14:F14"/>
    <mergeCell ref="A15:F15"/>
    <mergeCell ref="G11:L11"/>
    <mergeCell ref="G12:L12"/>
    <mergeCell ref="A12:F12"/>
    <mergeCell ref="I13:L13"/>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4" t="str">
        <f>'Single Audit Cover'!A7</f>
        <v>Waltonville CUSD 1</v>
      </c>
      <c r="B1" s="2428"/>
      <c r="C1" s="2428"/>
      <c r="D1" s="2428"/>
    </row>
    <row r="2" spans="1:11" s="1215" customFormat="1" ht="12.75" x14ac:dyDescent="0.2">
      <c r="A2" s="2435">
        <f>'Single Audit Cover'!E7</f>
        <v>13041001026</v>
      </c>
      <c r="B2" s="2436"/>
      <c r="C2" s="2436"/>
      <c r="D2" s="2436"/>
    </row>
    <row r="3" spans="1:11" s="1215" customFormat="1" ht="12.75" x14ac:dyDescent="0.2">
      <c r="A3" s="2434" t="s">
        <v>1593</v>
      </c>
      <c r="B3" s="2428"/>
      <c r="C3" s="2428"/>
      <c r="D3" s="242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8" t="str">
        <f>'Single Audit Cover'!A7</f>
        <v>Waltonville CUSD 1</v>
      </c>
      <c r="B1" s="2438"/>
      <c r="C1" s="2438"/>
      <c r="D1" s="2438"/>
      <c r="E1" s="2438"/>
    </row>
    <row r="2" spans="1:5" x14ac:dyDescent="0.2">
      <c r="A2" s="2439">
        <f>'Single Audit Cover'!E7</f>
        <v>13041001026</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60" t="s">
        <v>1305</v>
      </c>
    </row>
    <row r="10" spans="1:5" x14ac:dyDescent="0.2">
      <c r="A10" s="1261" t="s">
        <v>1304</v>
      </c>
      <c r="B10" s="1262" t="s">
        <v>1303</v>
      </c>
      <c r="C10" s="1262"/>
      <c r="D10" s="1263">
        <f>SUM('Acct Summary 7-8'!C7:K7)</f>
        <v>273250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18073</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-27146</v>
      </c>
    </row>
    <row r="19" spans="1:4" ht="13.5" thickBot="1" x14ac:dyDescent="0.25">
      <c r="A19" s="1265" t="s">
        <v>1297</v>
      </c>
      <c r="D19" s="1266">
        <f>SUM(D10:D17)</f>
        <v>264177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0"/>
      <c r="B24" s="2440"/>
      <c r="D24" s="1268"/>
    </row>
    <row r="25" spans="1:4" x14ac:dyDescent="0.2">
      <c r="A25" s="2437"/>
      <c r="B25" s="2437"/>
      <c r="D25" s="1268"/>
    </row>
    <row r="26" spans="1:4" x14ac:dyDescent="0.2">
      <c r="A26" s="2437"/>
      <c r="B26" s="2437"/>
      <c r="D26" s="1268"/>
    </row>
    <row r="27" spans="1:4" x14ac:dyDescent="0.2">
      <c r="A27" s="2437"/>
      <c r="B27" s="2437"/>
      <c r="D27" s="1268"/>
    </row>
    <row r="28" spans="1:4" x14ac:dyDescent="0.2">
      <c r="A28" s="2437"/>
      <c r="B28" s="2437"/>
      <c r="D28" s="1268"/>
    </row>
    <row r="29" spans="1:4" x14ac:dyDescent="0.2">
      <c r="A29" s="2437"/>
      <c r="B29" s="2437"/>
      <c r="D29" s="1268"/>
    </row>
    <row r="30" spans="1:4" x14ac:dyDescent="0.2">
      <c r="A30" s="2437"/>
      <c r="B30" s="2437"/>
      <c r="D30" s="1268"/>
    </row>
    <row r="32" spans="1:4" x14ac:dyDescent="0.2">
      <c r="A32" s="1260" t="s">
        <v>1295</v>
      </c>
      <c r="D32" s="1263">
        <f>SUM(D19:D30)</f>
        <v>264177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37"/>
      <c r="B40" s="2437"/>
      <c r="D40" s="1268"/>
    </row>
    <row r="41" spans="1:4" x14ac:dyDescent="0.2">
      <c r="A41" s="2437"/>
      <c r="B41" s="2437"/>
      <c r="D41" s="1271"/>
    </row>
    <row r="42" spans="1:4" x14ac:dyDescent="0.2">
      <c r="A42" s="2437"/>
      <c r="B42" s="2437"/>
      <c r="D42" s="1271"/>
    </row>
    <row r="43" spans="1:4" x14ac:dyDescent="0.2">
      <c r="A43" s="2437"/>
      <c r="B43" s="2437"/>
      <c r="D43" s="1271"/>
    </row>
    <row r="44" spans="1:4" x14ac:dyDescent="0.2">
      <c r="A44" s="2437"/>
      <c r="B44" s="2437"/>
      <c r="D44" s="1271"/>
    </row>
    <row r="45" spans="1:4" x14ac:dyDescent="0.2">
      <c r="A45" s="2437"/>
      <c r="B45" s="2437"/>
      <c r="D45" s="1271"/>
    </row>
    <row r="47" spans="1:4" x14ac:dyDescent="0.2">
      <c r="B47" s="1272" t="s">
        <v>1289</v>
      </c>
      <c r="C47" s="1272"/>
      <c r="D47" s="1273">
        <f>SUM(D35:D45)</f>
        <v>0</v>
      </c>
    </row>
    <row r="49" spans="2:4" x14ac:dyDescent="0.2">
      <c r="B49" s="1272" t="s">
        <v>1288</v>
      </c>
      <c r="C49" s="1272"/>
      <c r="D49" s="1273">
        <f>D32-D47</f>
        <v>264177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Waltonville CUSD 1</v>
      </c>
      <c r="B1" s="2443"/>
      <c r="C1" s="2443"/>
      <c r="D1" s="2443"/>
      <c r="E1" s="2443"/>
      <c r="F1" s="2443"/>
    </row>
    <row r="2" spans="1:7" ht="13.5" customHeight="1" x14ac:dyDescent="0.2">
      <c r="A2" s="2444">
        <f>'Single Audit Cover'!E7</f>
        <v>13041001026</v>
      </c>
      <c r="B2" s="2444"/>
      <c r="C2" s="2444"/>
      <c r="D2" s="2444"/>
      <c r="E2" s="2444"/>
      <c r="F2" s="2444"/>
      <c r="G2" s="1275"/>
    </row>
    <row r="3" spans="1:7" ht="15.75" customHeight="1" x14ac:dyDescent="0.2">
      <c r="A3" s="2445" t="s">
        <v>1333</v>
      </c>
      <c r="B3" s="2445"/>
      <c r="C3" s="2445"/>
      <c r="D3" s="2445"/>
      <c r="E3" s="2445"/>
      <c r="F3" s="2445"/>
    </row>
    <row r="4" spans="1:7" ht="13.5" customHeight="1" x14ac:dyDescent="0.2">
      <c r="A4" s="2446" t="str">
        <f>'Single Audit Cover'!A4</f>
        <v>Year Ending June 30, 2018</v>
      </c>
      <c r="B4" s="2446"/>
      <c r="C4" s="2446"/>
      <c r="D4" s="2446"/>
      <c r="E4" s="2446"/>
      <c r="F4" s="2446"/>
    </row>
    <row r="5" spans="1:7" ht="8.25" customHeight="1" x14ac:dyDescent="0.2">
      <c r="C5" s="317"/>
      <c r="D5" s="317"/>
    </row>
    <row r="6" spans="1:7" ht="13.5" customHeight="1" x14ac:dyDescent="0.2">
      <c r="A6" s="1276" t="s">
        <v>1831</v>
      </c>
      <c r="C6" s="317"/>
      <c r="D6" s="317"/>
    </row>
    <row r="7" spans="1:7" ht="60.95" customHeight="1" x14ac:dyDescent="0.2">
      <c r="A7" s="2442" t="s">
        <v>1832</v>
      </c>
      <c r="B7" s="2442"/>
      <c r="C7" s="2442"/>
      <c r="D7" s="2442"/>
      <c r="E7" s="2442"/>
      <c r="F7" s="244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2" t="s">
        <v>1834</v>
      </c>
      <c r="B13" s="2442"/>
      <c r="C13" s="2442"/>
      <c r="D13" s="2442"/>
      <c r="E13" s="2442"/>
      <c r="F13" s="2442"/>
    </row>
    <row r="14" spans="1:7" ht="9.75" customHeight="1" x14ac:dyDescent="0.2">
      <c r="C14" s="1260"/>
      <c r="D14" s="1260"/>
    </row>
    <row r="15" spans="1:7" ht="13.5" customHeight="1" x14ac:dyDescent="0.2">
      <c r="C15" s="1871" t="s">
        <v>1332</v>
      </c>
      <c r="D15" s="2448" t="s">
        <v>1331</v>
      </c>
      <c r="E15" s="2448"/>
      <c r="F15" s="2448"/>
    </row>
    <row r="16" spans="1:7" ht="13.5" customHeight="1" x14ac:dyDescent="0.2">
      <c r="A16" s="1282"/>
      <c r="B16" s="1276" t="s">
        <v>1330</v>
      </c>
      <c r="C16" s="1871" t="s">
        <v>1329</v>
      </c>
      <c r="D16" s="2449" t="s">
        <v>1670</v>
      </c>
      <c r="E16" s="2449"/>
      <c r="F16" s="2449"/>
    </row>
    <row r="17" spans="1:6" ht="20.45" customHeight="1" x14ac:dyDescent="0.2">
      <c r="A17" s="1283"/>
      <c r="B17" s="1284"/>
      <c r="C17" s="1285"/>
      <c r="D17" s="2447"/>
      <c r="E17" s="2447"/>
      <c r="F17" s="2447"/>
    </row>
    <row r="18" spans="1:6" ht="20.65" customHeight="1" x14ac:dyDescent="0.2">
      <c r="A18" s="1283"/>
      <c r="B18" s="1284"/>
      <c r="C18" s="1285"/>
      <c r="D18" s="2447"/>
      <c r="E18" s="2447"/>
      <c r="F18" s="2447"/>
    </row>
    <row r="19" spans="1:6" ht="20.65" customHeight="1" x14ac:dyDescent="0.2">
      <c r="A19" s="1283"/>
      <c r="B19" s="1284"/>
      <c r="C19" s="1285"/>
      <c r="D19" s="2447"/>
      <c r="E19" s="2447"/>
      <c r="F19" s="2447"/>
    </row>
    <row r="20" spans="1:6" ht="20.65" customHeight="1" x14ac:dyDescent="0.2">
      <c r="A20" s="1283"/>
      <c r="B20" s="1284"/>
      <c r="C20" s="1285"/>
      <c r="D20" s="2447"/>
      <c r="E20" s="2447"/>
      <c r="F20" s="2447"/>
    </row>
    <row r="21" spans="1:6" ht="20.65" customHeight="1" x14ac:dyDescent="0.2">
      <c r="A21" s="1283"/>
      <c r="B21" s="1284"/>
      <c r="C21" s="1285"/>
      <c r="D21" s="2447"/>
      <c r="E21" s="2447"/>
      <c r="F21" s="2447"/>
    </row>
    <row r="22" spans="1:6" ht="20.65" customHeight="1" x14ac:dyDescent="0.2">
      <c r="A22" s="1283"/>
      <c r="B22" s="1284"/>
      <c r="C22" s="1285"/>
      <c r="D22" s="2447"/>
      <c r="E22" s="2447"/>
      <c r="F22" s="2447"/>
    </row>
    <row r="23" spans="1:6" ht="20.65" customHeight="1" x14ac:dyDescent="0.2">
      <c r="A23" s="1283"/>
      <c r="B23" s="1284"/>
      <c r="C23" s="1285"/>
      <c r="D23" s="2447"/>
      <c r="E23" s="2447"/>
      <c r="F23" s="2447"/>
    </row>
    <row r="24" spans="1:6" ht="20.65" customHeight="1" x14ac:dyDescent="0.2">
      <c r="A24" s="1283"/>
      <c r="B24" s="1284"/>
      <c r="C24" s="1285"/>
      <c r="D24" s="2447"/>
      <c r="E24" s="2447"/>
      <c r="F24" s="2447"/>
    </row>
    <row r="25" spans="1:6" ht="20.65" customHeight="1" x14ac:dyDescent="0.2">
      <c r="A25" s="1283"/>
      <c r="B25" s="1284"/>
      <c r="C25" s="1285"/>
      <c r="D25" s="2447"/>
      <c r="E25" s="2447"/>
      <c r="F25" s="2447"/>
    </row>
    <row r="26" spans="1:6" ht="20.65" customHeight="1" x14ac:dyDescent="0.2">
      <c r="A26" s="1283"/>
      <c r="B26" s="1284"/>
      <c r="C26" s="1285"/>
      <c r="D26" s="2447"/>
      <c r="E26" s="2447"/>
      <c r="F26" s="2447"/>
    </row>
    <row r="27" spans="1:6" ht="20.65" customHeight="1" x14ac:dyDescent="0.2">
      <c r="A27" s="1283"/>
      <c r="B27" s="1284"/>
      <c r="C27" s="1285"/>
      <c r="D27" s="2447"/>
      <c r="E27" s="2447"/>
      <c r="F27" s="2447"/>
    </row>
    <row r="28" spans="1:6" ht="20.65" customHeight="1" x14ac:dyDescent="0.2">
      <c r="A28" s="1283"/>
      <c r="B28" s="1284"/>
      <c r="C28" s="1285"/>
      <c r="D28" s="2447"/>
      <c r="E28" s="2447"/>
      <c r="F28" s="2447"/>
    </row>
    <row r="29" spans="1:6" ht="20.65" customHeight="1" x14ac:dyDescent="0.2">
      <c r="A29" s="1283"/>
      <c r="B29" s="1284"/>
      <c r="C29" s="1285"/>
      <c r="D29" s="2447"/>
      <c r="E29" s="2447"/>
      <c r="F29" s="244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D24:F24"/>
    <mergeCell ref="D25:F25"/>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399" t="str">
        <f>'Single Audit Cover'!A7</f>
        <v>Waltonville CUSD 1</v>
      </c>
      <c r="C1" s="2455"/>
      <c r="D1" s="2455"/>
      <c r="E1" s="2455"/>
      <c r="F1" s="2455"/>
      <c r="G1" s="2455"/>
      <c r="H1" s="2455"/>
      <c r="I1" s="2455"/>
      <c r="J1" s="2455"/>
      <c r="K1" s="2455"/>
      <c r="L1" s="2455"/>
      <c r="M1" s="2455"/>
    </row>
    <row r="2" spans="2:14" ht="15" x14ac:dyDescent="0.2">
      <c r="B2" s="2444">
        <f>'Single Audit Cover'!E7</f>
        <v>13041001026</v>
      </c>
      <c r="C2" s="2444"/>
      <c r="D2" s="2444"/>
      <c r="E2" s="2444"/>
      <c r="F2" s="2444"/>
      <c r="G2" s="2444"/>
      <c r="H2" s="2444"/>
      <c r="I2" s="2444"/>
      <c r="J2" s="2444"/>
      <c r="K2" s="2444"/>
      <c r="L2" s="2444"/>
      <c r="M2" s="2444"/>
      <c r="N2" s="1302"/>
    </row>
    <row r="3" spans="2:14" ht="15" x14ac:dyDescent="0.2">
      <c r="B3" s="2456" t="s">
        <v>1281</v>
      </c>
      <c r="C3" s="2456"/>
      <c r="D3" s="2456"/>
      <c r="E3" s="2456"/>
      <c r="F3" s="2456"/>
      <c r="G3" s="2456"/>
      <c r="H3" s="2456"/>
      <c r="I3" s="2456"/>
      <c r="J3" s="2456"/>
      <c r="K3" s="2456"/>
      <c r="L3" s="2456"/>
      <c r="M3" s="2456"/>
      <c r="N3" s="1302"/>
    </row>
    <row r="4" spans="2:14" ht="15" x14ac:dyDescent="0.2">
      <c r="B4" s="2457" t="str">
        <f>'Single Audit Cover'!A4</f>
        <v>Year Ending June 30, 2018</v>
      </c>
      <c r="C4" s="2457"/>
      <c r="D4" s="2457"/>
      <c r="E4" s="2457"/>
      <c r="F4" s="2457"/>
      <c r="G4" s="2457"/>
      <c r="H4" s="2457"/>
      <c r="I4" s="2457"/>
      <c r="J4" s="2457"/>
      <c r="K4" s="2457"/>
      <c r="L4" s="2457"/>
      <c r="M4" s="245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35" sqref="A35:I35"/>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1230</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9" t="s">
        <v>1731</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9" t="s">
        <v>331</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1390</v>
      </c>
      <c r="B70" s="2082"/>
      <c r="C70" s="2082"/>
      <c r="D70" s="2082"/>
      <c r="E70" s="2083"/>
      <c r="F70" s="2083"/>
      <c r="G70" s="2083"/>
      <c r="H70" s="2083"/>
      <c r="I70" s="208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1387</v>
      </c>
      <c r="B83" s="2084"/>
      <c r="C83" s="2084"/>
      <c r="D83" s="208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c r="D114" s="207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1397</v>
      </c>
      <c r="D117" s="2077"/>
      <c r="E117" s="2078"/>
      <c r="F117" s="2078"/>
      <c r="G117" s="2078"/>
      <c r="H117" s="207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sheet="1" objects="1" scenarios="1"/>
  <mergeCells count="9">
    <mergeCell ref="A2:J2"/>
    <mergeCell ref="B102:I112"/>
    <mergeCell ref="C114:D114"/>
    <mergeCell ref="C117:H117"/>
    <mergeCell ref="A35:I35"/>
    <mergeCell ref="A47:I47"/>
    <mergeCell ref="A70:I70"/>
    <mergeCell ref="A83:D83"/>
    <mergeCell ref="B57:J67"/>
  </mergeCells>
  <phoneticPr fontId="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Waltonville CUSD 1</v>
      </c>
      <c r="C1" s="2463"/>
      <c r="D1" s="2463"/>
      <c r="E1" s="2463"/>
      <c r="F1" s="2463"/>
      <c r="G1" s="2463"/>
      <c r="H1" s="2463"/>
      <c r="I1" s="2463"/>
      <c r="J1" s="1422"/>
    </row>
    <row r="2" spans="2:10" s="317" customFormat="1" ht="12.75" customHeight="1" x14ac:dyDescent="0.2">
      <c r="B2" s="2464">
        <f>'Single Audit Cover'!E7</f>
        <v>13041001026</v>
      </c>
      <c r="C2" s="2465"/>
      <c r="D2" s="2465"/>
      <c r="E2" s="2465"/>
      <c r="F2" s="2465"/>
      <c r="G2" s="2465"/>
      <c r="H2" s="2465"/>
      <c r="I2" s="2465"/>
      <c r="J2" s="1422"/>
    </row>
    <row r="3" spans="2:10" s="317" customFormat="1" ht="12.75" customHeight="1" x14ac:dyDescent="0.2">
      <c r="B3" s="2466" t="s">
        <v>1347</v>
      </c>
      <c r="C3" s="2467"/>
      <c r="D3" s="2467"/>
      <c r="E3" s="2467"/>
      <c r="F3" s="2467"/>
      <c r="G3" s="2467"/>
      <c r="H3" s="2467"/>
      <c r="I3" s="2467"/>
      <c r="J3" s="1423"/>
    </row>
    <row r="4" spans="2:10" s="317" customFormat="1" ht="12.75" customHeight="1" x14ac:dyDescent="0.2">
      <c r="B4" s="2466" t="str">
        <f>'Single Audit Cover'!A4</f>
        <v>Year Ending June 30, 2018</v>
      </c>
      <c r="C4" s="2467"/>
      <c r="D4" s="2467"/>
      <c r="E4" s="2467"/>
      <c r="F4" s="2467"/>
      <c r="G4" s="2467"/>
      <c r="H4" s="2467"/>
      <c r="I4" s="246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66" t="s">
        <v>1346</v>
      </c>
      <c r="C7" s="2467"/>
      <c r="D7" s="2467"/>
      <c r="E7" s="2467"/>
      <c r="F7" s="2467"/>
      <c r="G7" s="2467"/>
      <c r="H7" s="2467"/>
      <c r="I7" s="246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68"/>
      <c r="D11" s="246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58"/>
      <c r="E29" s="2458"/>
      <c r="F29" s="2458"/>
      <c r="G29" s="2458"/>
      <c r="H29" s="2458"/>
      <c r="I29" s="245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59" t="s">
        <v>1854</v>
      </c>
      <c r="D37" s="2460"/>
      <c r="E37" s="2460"/>
      <c r="F37" s="2461"/>
      <c r="G37" s="2459" t="s">
        <v>1674</v>
      </c>
      <c r="H37" s="2460"/>
      <c r="I37" s="2461"/>
    </row>
    <row r="38" spans="2:9" ht="16.5" customHeight="1" x14ac:dyDescent="0.2">
      <c r="B38" s="1444"/>
      <c r="C38" s="2469"/>
      <c r="D38" s="2470"/>
      <c r="E38" s="2470"/>
      <c r="F38" s="2471"/>
      <c r="G38" s="2472"/>
      <c r="H38" s="2473"/>
      <c r="I38" s="2474"/>
    </row>
    <row r="39" spans="2:9" ht="16.5" customHeight="1" x14ac:dyDescent="0.2">
      <c r="B39" s="1444"/>
      <c r="C39" s="2469"/>
      <c r="D39" s="2470"/>
      <c r="E39" s="2470"/>
      <c r="F39" s="2471"/>
      <c r="G39" s="2481"/>
      <c r="H39" s="2481"/>
      <c r="I39" s="2481"/>
    </row>
    <row r="40" spans="2:9" ht="16.5" customHeight="1" x14ac:dyDescent="0.2">
      <c r="B40" s="1444"/>
      <c r="C40" s="2469"/>
      <c r="D40" s="2470"/>
      <c r="E40" s="2470"/>
      <c r="F40" s="2471"/>
      <c r="G40" s="2481"/>
      <c r="H40" s="2481"/>
      <c r="I40" s="2481"/>
    </row>
    <row r="41" spans="2:9" ht="16.5" customHeight="1" x14ac:dyDescent="0.2">
      <c r="B41" s="1444"/>
      <c r="C41" s="2469"/>
      <c r="D41" s="2470"/>
      <c r="E41" s="2470"/>
      <c r="F41" s="2471"/>
      <c r="G41" s="2481"/>
      <c r="H41" s="2481"/>
      <c r="I41" s="2481"/>
    </row>
    <row r="42" spans="2:9" ht="16.5" customHeight="1" x14ac:dyDescent="0.2">
      <c r="B42" s="1444"/>
      <c r="C42" s="2469"/>
      <c r="D42" s="2470"/>
      <c r="E42" s="2470"/>
      <c r="F42" s="2471"/>
      <c r="G42" s="2481"/>
      <c r="H42" s="2481"/>
      <c r="I42" s="2481"/>
    </row>
    <row r="43" spans="2:9" ht="16.5" customHeight="1" x14ac:dyDescent="0.2">
      <c r="B43" s="1444"/>
      <c r="C43" s="2475" t="s">
        <v>1675</v>
      </c>
      <c r="D43" s="2476"/>
      <c r="E43" s="2476"/>
      <c r="F43" s="2477"/>
      <c r="G43" s="2478">
        <f>SUM(G38:I42)</f>
        <v>0</v>
      </c>
      <c r="H43" s="2478"/>
      <c r="I43" s="2478"/>
    </row>
    <row r="44" spans="2:9" ht="12.75" customHeight="1" x14ac:dyDescent="0.2"/>
    <row r="45" spans="2:9" ht="12.75" customHeight="1" x14ac:dyDescent="0.2">
      <c r="B45" s="1435" t="s">
        <v>1951</v>
      </c>
      <c r="D45" s="2479">
        <v>0</v>
      </c>
      <c r="E45" s="248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2"/>
      <c r="F49" s="2482"/>
      <c r="G49" s="248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E49:G49"/>
    <mergeCell ref="C40:F40"/>
    <mergeCell ref="G40:I40"/>
    <mergeCell ref="C41:F41"/>
    <mergeCell ref="G41:I41"/>
    <mergeCell ref="C42:F42"/>
    <mergeCell ref="G42:I42"/>
    <mergeCell ref="C38:F38"/>
    <mergeCell ref="G38:I38"/>
    <mergeCell ref="C43:F43"/>
    <mergeCell ref="G43:I43"/>
    <mergeCell ref="D45:E45"/>
    <mergeCell ref="C39:F39"/>
    <mergeCell ref="G39:I39"/>
    <mergeCell ref="D29:I29"/>
    <mergeCell ref="C37:F37"/>
    <mergeCell ref="B1:I1"/>
    <mergeCell ref="B2:I2"/>
    <mergeCell ref="B3:I3"/>
    <mergeCell ref="B4:I4"/>
    <mergeCell ref="B7:I7"/>
    <mergeCell ref="C11:D11"/>
    <mergeCell ref="G37:I3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Waltonville CUSD 1</v>
      </c>
      <c r="C1" s="2462"/>
      <c r="D1" s="2462"/>
      <c r="E1" s="2462"/>
      <c r="F1" s="2462"/>
      <c r="G1" s="2462"/>
      <c r="H1" s="2462"/>
      <c r="I1" s="2462"/>
      <c r="J1" s="2462"/>
      <c r="K1" s="2462"/>
      <c r="L1" s="1374"/>
      <c r="M1" s="1374"/>
    </row>
    <row r="2" spans="1:13" ht="12" customHeight="1" x14ac:dyDescent="0.2">
      <c r="B2" s="2464">
        <f>'Single Audit Cover'!E7</f>
        <v>13041001026</v>
      </c>
      <c r="C2" s="2464"/>
      <c r="D2" s="2464"/>
      <c r="E2" s="2464"/>
      <c r="F2" s="2464"/>
      <c r="G2" s="2464"/>
      <c r="H2" s="2464"/>
      <c r="I2" s="2464"/>
      <c r="J2" s="2464"/>
      <c r="K2" s="2464"/>
      <c r="L2" s="1375"/>
      <c r="M2" s="1376"/>
    </row>
    <row r="3" spans="1:13" ht="10.35" customHeight="1" x14ac:dyDescent="0.2">
      <c r="B3" s="2486" t="s">
        <v>1347</v>
      </c>
      <c r="C3" s="2486"/>
      <c r="D3" s="2486"/>
      <c r="E3" s="2486"/>
      <c r="F3" s="2486"/>
      <c r="G3" s="2486"/>
      <c r="H3" s="2486"/>
      <c r="I3" s="2486"/>
      <c r="J3" s="2486"/>
      <c r="K3" s="2486"/>
      <c r="L3" s="1377"/>
      <c r="M3" s="1377"/>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87" t="s">
        <v>1363</v>
      </c>
      <c r="C7" s="2487"/>
      <c r="D7" s="2488"/>
      <c r="E7" s="2488"/>
      <c r="F7" s="2488"/>
      <c r="G7" s="2488"/>
      <c r="H7" s="2488"/>
      <c r="I7" s="2488"/>
      <c r="J7" s="2488"/>
      <c r="K7" s="248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4"/>
      <c r="C14" s="2484"/>
      <c r="D14" s="2484"/>
      <c r="E14" s="2484"/>
      <c r="F14" s="2484"/>
      <c r="G14" s="2484"/>
      <c r="H14" s="2484"/>
      <c r="I14" s="2484"/>
      <c r="J14" s="2484"/>
      <c r="K14" s="248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4"/>
      <c r="C17" s="2484"/>
      <c r="D17" s="2484"/>
      <c r="E17" s="2484"/>
      <c r="F17" s="2484"/>
      <c r="G17" s="2484"/>
      <c r="H17" s="2484"/>
      <c r="I17" s="2484"/>
      <c r="J17" s="2484"/>
      <c r="K17" s="248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83"/>
      <c r="C20" s="2483"/>
      <c r="D20" s="2484"/>
      <c r="E20" s="2484"/>
      <c r="F20" s="2484"/>
      <c r="G20" s="2484"/>
      <c r="H20" s="2484"/>
      <c r="I20" s="2484"/>
      <c r="J20" s="2484"/>
      <c r="K20" s="248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4"/>
      <c r="C23" s="2484"/>
      <c r="D23" s="2484"/>
      <c r="E23" s="2484"/>
      <c r="F23" s="2484"/>
      <c r="G23" s="2484"/>
      <c r="H23" s="2484"/>
      <c r="I23" s="2484"/>
      <c r="J23" s="2484"/>
      <c r="K23" s="248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4"/>
      <c r="C26" s="2484"/>
      <c r="D26" s="2484"/>
      <c r="E26" s="2484"/>
      <c r="F26" s="2484"/>
      <c r="G26" s="2484"/>
      <c r="H26" s="2484"/>
      <c r="I26" s="2484"/>
      <c r="J26" s="2484"/>
      <c r="K26" s="248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5"/>
      <c r="C29" s="2485"/>
      <c r="D29" s="2484"/>
      <c r="E29" s="2484"/>
      <c r="F29" s="2484"/>
      <c r="G29" s="2484"/>
      <c r="H29" s="2484"/>
      <c r="I29" s="2484"/>
      <c r="J29" s="2484"/>
      <c r="K29" s="248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5"/>
      <c r="C32" s="2485"/>
      <c r="D32" s="2484"/>
      <c r="E32" s="2484"/>
      <c r="F32" s="2484"/>
      <c r="G32" s="2484"/>
      <c r="H32" s="2484"/>
      <c r="I32" s="2484"/>
      <c r="J32" s="2484"/>
      <c r="K32" s="248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14:K14"/>
    <mergeCell ref="B17:K17"/>
    <mergeCell ref="B20:K20"/>
    <mergeCell ref="B23:K23"/>
    <mergeCell ref="B26:K26"/>
    <mergeCell ref="B29:K29"/>
    <mergeCell ref="B32:K32"/>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Waltonville CUSD 1</v>
      </c>
      <c r="C1" s="2489"/>
      <c r="D1" s="2489"/>
      <c r="E1" s="2489"/>
      <c r="F1" s="2489"/>
      <c r="G1" s="2489"/>
      <c r="H1" s="2489"/>
      <c r="I1" s="2489"/>
      <c r="J1" s="2489"/>
      <c r="K1" s="2489"/>
      <c r="L1" s="1465"/>
    </row>
    <row r="2" spans="1:12" ht="12.75" customHeight="1" x14ac:dyDescent="0.2">
      <c r="B2" s="2490">
        <f>'Single Audit Cover'!E7</f>
        <v>13041001026</v>
      </c>
      <c r="C2" s="2490"/>
      <c r="D2" s="2490"/>
      <c r="E2" s="2490"/>
      <c r="F2" s="2490"/>
      <c r="G2" s="2490"/>
      <c r="H2" s="2490"/>
      <c r="I2" s="2490"/>
      <c r="J2" s="2490"/>
      <c r="K2" s="2490"/>
      <c r="L2" s="1466"/>
    </row>
    <row r="3" spans="1:12" ht="12.75" customHeight="1" x14ac:dyDescent="0.2">
      <c r="B3" s="2486" t="s">
        <v>1347</v>
      </c>
      <c r="C3" s="2486"/>
      <c r="D3" s="2486"/>
      <c r="E3" s="2486"/>
      <c r="F3" s="2486"/>
      <c r="G3" s="2486"/>
      <c r="H3" s="2486"/>
      <c r="I3" s="2486"/>
      <c r="J3" s="2486"/>
      <c r="K3" s="2486"/>
      <c r="L3" s="1377"/>
    </row>
    <row r="4" spans="1:12" ht="12.75" customHeight="1" x14ac:dyDescent="0.2">
      <c r="B4" s="2486" t="str">
        <f>'Single Audit Cover'!A4</f>
        <v>Year Ending June 30, 2018</v>
      </c>
      <c r="C4" s="2486"/>
      <c r="D4" s="2486"/>
      <c r="E4" s="2486"/>
      <c r="F4" s="2486"/>
      <c r="G4" s="2486"/>
      <c r="H4" s="2486"/>
      <c r="I4" s="2486"/>
      <c r="J4" s="2486"/>
      <c r="K4" s="2486"/>
      <c r="L4" s="1377"/>
    </row>
    <row r="5" spans="1:12" ht="5.25" customHeight="1" x14ac:dyDescent="0.2">
      <c r="B5" s="1260" t="s">
        <v>1231</v>
      </c>
      <c r="C5" s="1260"/>
      <c r="L5" s="322"/>
    </row>
    <row r="6" spans="1:12" ht="30.75" customHeight="1" x14ac:dyDescent="0.2">
      <c r="A6" s="322"/>
      <c r="B6" s="2491" t="s">
        <v>1375</v>
      </c>
      <c r="C6" s="2491"/>
      <c r="D6" s="2491"/>
      <c r="E6" s="2491"/>
      <c r="F6" s="2491"/>
      <c r="G6" s="2491"/>
      <c r="H6" s="2491"/>
      <c r="I6" s="2491"/>
      <c r="J6" s="2491"/>
      <c r="K6" s="249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58"/>
      <c r="G12" s="2458"/>
      <c r="H12" s="2458"/>
      <c r="I12" s="2458"/>
      <c r="J12" s="2458"/>
      <c r="K12" s="245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2"/>
      <c r="E14" s="2492"/>
      <c r="F14" s="2492"/>
      <c r="H14" s="1475" t="s">
        <v>1370</v>
      </c>
      <c r="I14" s="2493"/>
      <c r="J14" s="2493"/>
      <c r="K14" s="249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3"/>
      <c r="E16" s="2493"/>
      <c r="F16" s="2493"/>
      <c r="G16" s="2493"/>
      <c r="H16" s="2493"/>
      <c r="I16" s="2493"/>
      <c r="J16" s="2493"/>
      <c r="K16" s="2493"/>
      <c r="L16" s="322"/>
    </row>
    <row r="17" spans="2:12" ht="13.5" customHeight="1" x14ac:dyDescent="0.2">
      <c r="B17" s="1387" t="s">
        <v>1368</v>
      </c>
      <c r="C17" s="1387"/>
      <c r="D17" s="2494"/>
      <c r="E17" s="2494"/>
      <c r="F17" s="2494"/>
      <c r="G17" s="2494"/>
      <c r="H17" s="2494"/>
      <c r="I17" s="2494"/>
      <c r="J17" s="2494"/>
      <c r="K17" s="249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4"/>
      <c r="C20" s="2484"/>
      <c r="D20" s="2484"/>
      <c r="E20" s="2484"/>
      <c r="F20" s="2484"/>
      <c r="G20" s="2484"/>
      <c r="H20" s="2484"/>
      <c r="I20" s="2484"/>
      <c r="J20" s="2484"/>
      <c r="K20" s="248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2" t="str">
        <f>'Single Audit Cover'!A7</f>
        <v>Waltonville CUSD 1</v>
      </c>
      <c r="C1" s="2462"/>
      <c r="D1" s="2462"/>
      <c r="E1" s="1491"/>
    </row>
    <row r="2" spans="2:5" s="1282" customFormat="1" ht="12.75" customHeight="1" x14ac:dyDescent="0.2">
      <c r="B2" s="2464">
        <f>'Single Audit Cover'!E7</f>
        <v>13041001026</v>
      </c>
      <c r="C2" s="2464"/>
      <c r="D2" s="2464"/>
      <c r="E2" s="1492"/>
    </row>
    <row r="3" spans="2:5" ht="12.75" customHeight="1" x14ac:dyDescent="0.2">
      <c r="B3" s="2486" t="s">
        <v>1869</v>
      </c>
      <c r="C3" s="2486"/>
      <c r="D3" s="2486"/>
      <c r="E3" s="1274"/>
    </row>
    <row r="4" spans="2:5" s="1282" customFormat="1" ht="12.75" customHeight="1" x14ac:dyDescent="0.2">
      <c r="B4" s="2495" t="str">
        <f>'Single Audit Cover'!A4</f>
        <v>Year Ending June 30, 2018</v>
      </c>
      <c r="C4" s="2495"/>
      <c r="D4" s="249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F35" sqref="F35"/>
    </sheetView>
  </sheetViews>
  <sheetFormatPr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404</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30672642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2.87461E-2</v>
      </c>
      <c r="E10" s="356" t="s">
        <v>1062</v>
      </c>
      <c r="F10" s="355">
        <v>6.5164999999999997E-3</v>
      </c>
      <c r="G10" s="356" t="s">
        <v>1062</v>
      </c>
      <c r="H10" s="355">
        <v>2.9619999999999998E-3</v>
      </c>
      <c r="I10" s="356" t="s">
        <v>1063</v>
      </c>
      <c r="J10" s="1754">
        <f>ROUND(D10+F10+H10,5)</f>
        <v>3.8219999999999997E-2</v>
      </c>
      <c r="K10" s="222"/>
      <c r="L10" s="355">
        <v>3.8509999999999998E-3</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3495308</v>
      </c>
      <c r="E16" s="356"/>
      <c r="F16" s="1755">
        <f>SUM('Acct Summary 7-8'!C17,'Acct Summary 7-8'!D17,'Acct Summary 7-8'!F17)</f>
        <v>3129960</v>
      </c>
      <c r="G16" s="356"/>
      <c r="H16" s="1755">
        <f>SUM(D16-F16)</f>
        <v>365348</v>
      </c>
      <c r="I16" s="222"/>
      <c r="J16" s="1755">
        <f>SUM('Acct Summary 7-8'!C81,'Acct Summary 7-8'!D81,'Acct Summary 7-8'!F81,'Acct Summary 7-8'!I81)</f>
        <v>1491496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4232824.5959999999</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43995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F35" sqref="F35"/>
    </sheetView>
  </sheetViews>
  <sheetFormatPr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577</v>
      </c>
      <c r="B2" s="2114"/>
      <c r="C2" s="2114"/>
      <c r="D2" s="2114"/>
      <c r="E2" s="2114"/>
      <c r="F2" s="2114"/>
      <c r="G2" s="2114"/>
      <c r="H2" s="2114"/>
      <c r="I2" s="2114"/>
      <c r="J2" s="2114"/>
      <c r="K2" s="2114"/>
      <c r="L2" s="2114"/>
      <c r="M2" s="2114"/>
      <c r="N2" s="2114"/>
      <c r="O2" s="2114"/>
      <c r="P2" s="2114"/>
      <c r="Q2" s="2114"/>
      <c r="R2" s="2114"/>
    </row>
    <row r="3" spans="1:18" ht="12.75" x14ac:dyDescent="0.2">
      <c r="A3" s="2115" t="s">
        <v>1480</v>
      </c>
      <c r="B3" s="2115"/>
      <c r="C3" s="2115"/>
      <c r="D3" s="2115"/>
      <c r="E3" s="2115"/>
      <c r="F3" s="2115"/>
      <c r="G3" s="2115"/>
      <c r="H3" s="2115"/>
      <c r="I3" s="2115"/>
      <c r="J3" s="2115"/>
      <c r="K3" s="2115"/>
      <c r="L3" s="2115"/>
      <c r="M3" s="2115"/>
      <c r="N3" s="2115"/>
      <c r="O3" s="2115"/>
      <c r="P3" s="2115"/>
      <c r="Q3" s="2115"/>
      <c r="R3" s="2115"/>
    </row>
    <row r="4" spans="1:18" x14ac:dyDescent="0.2">
      <c r="A4" s="2116" t="s">
        <v>1635</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Waltonville CUSD 1</v>
      </c>
      <c r="E7" s="391"/>
      <c r="G7" s="252"/>
      <c r="H7" s="387"/>
      <c r="I7" s="387"/>
      <c r="J7" s="387"/>
      <c r="K7" s="387"/>
      <c r="L7" s="329"/>
      <c r="M7" s="329"/>
      <c r="N7" s="329"/>
      <c r="O7" s="329"/>
      <c r="P7" s="329"/>
    </row>
    <row r="8" spans="1:18" ht="12.75" x14ac:dyDescent="0.2">
      <c r="A8" s="329"/>
      <c r="B8" s="329"/>
      <c r="C8" s="389" t="s">
        <v>1187</v>
      </c>
      <c r="D8" s="392">
        <f>COVER!A13</f>
        <v>13041001026</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1491496</v>
      </c>
      <c r="I12" s="404"/>
      <c r="J12" s="404"/>
      <c r="K12" s="405">
        <f>TRUNC((H12/H13*100000),5)/100000</f>
        <v>0.42671375449999999</v>
      </c>
      <c r="L12" s="406"/>
      <c r="M12" s="360" t="s">
        <v>1206</v>
      </c>
      <c r="N12" s="360"/>
      <c r="O12" s="407">
        <v>0.35</v>
      </c>
      <c r="P12" s="218"/>
      <c r="Q12" s="218"/>
    </row>
    <row r="13" spans="1:18" s="408" customFormat="1" ht="12.75" x14ac:dyDescent="0.2">
      <c r="A13" s="218"/>
      <c r="B13" s="401"/>
      <c r="C13" s="2112" t="s">
        <v>1391</v>
      </c>
      <c r="D13" s="2113"/>
      <c r="E13" s="218"/>
      <c r="F13" s="409" t="s">
        <v>826</v>
      </c>
      <c r="G13" s="402"/>
      <c r="H13" s="403">
        <f>SUM('Acct Summary 7-8'!C8+'Acct Summary 7-8'!D8+'Acct Summary 7-8'!F8+'Acct Summary 7-8'!I8)+H14</f>
        <v>3495308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3129960</v>
      </c>
      <c r="I17" s="404"/>
      <c r="J17" s="416"/>
      <c r="K17" s="405">
        <f>TRUNC((H17/H18*100000),5)/100000</f>
        <v>0.89547473349999995</v>
      </c>
      <c r="L17" s="406"/>
      <c r="M17" s="417" t="s">
        <v>1233</v>
      </c>
      <c r="O17" s="418" t="str">
        <f>IF(AND(O16="2", J20 &gt; 2),"1",IF(AND(O16 = "1", J20 &gt; 2),"2",IF(AND(O16="1", J20 &gt;1),"1","0")))</f>
        <v>0</v>
      </c>
      <c r="P17" s="218"/>
    </row>
    <row r="18" spans="1:18" s="408" customFormat="1" ht="11.25" x14ac:dyDescent="0.2">
      <c r="A18" s="218"/>
      <c r="B18" s="401"/>
      <c r="C18" s="2112" t="s">
        <v>1384</v>
      </c>
      <c r="D18" s="2113"/>
      <c r="E18" s="218"/>
      <c r="F18" s="419" t="s">
        <v>827</v>
      </c>
      <c r="G18" s="402"/>
      <c r="H18" s="403">
        <f>SUM('Acct Summary 7-8'!C8+'Acct Summary 7-8'!D8+'Acct Summary 7-8'!F8+'Acct Summary 7-8'!I8)+H19</f>
        <v>3495308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09" t="s">
        <v>1479</v>
      </c>
      <c r="D24" s="2109"/>
      <c r="E24" s="218"/>
      <c r="F24" s="218" t="s">
        <v>465</v>
      </c>
      <c r="G24" s="402"/>
      <c r="H24" s="403">
        <f>SUM('Assets-Liab 5-6'!C4+'Assets-Liab 5-6'!D4+'Assets-Liab 5-6'!F4+'Assets-Liab 5-6'!I4+'Assets-Liab 5-6'!C5+'Assets-Liab 5-6'!D5+'Assets-Liab 5-6'!F5+'Assets-Liab 5-6'!I5)</f>
        <v>1491496</v>
      </c>
      <c r="I24" s="422"/>
      <c r="J24" s="422"/>
      <c r="K24" s="423">
        <f>TRUNC(((H24/H25*100000)/100000),2)</f>
        <v>171.54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8694.3333299999995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996462.12065000006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43995</v>
      </c>
      <c r="I32" s="420"/>
      <c r="J32" s="420"/>
      <c r="K32" s="423">
        <f>TRUNC(100-((((H32/H33*100))*100)/100),2)</f>
        <v>98.96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4232824.5959999999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F35" sqref="F35"/>
      <selection pane="bottomLeft" activeCell="E38" sqref="E38"/>
    </sheetView>
  </sheetViews>
  <sheetFormatPr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9" t="s">
        <v>1030</v>
      </c>
      <c r="B3" s="2120"/>
      <c r="C3" s="1581"/>
      <c r="D3" s="1582"/>
      <c r="E3" s="1582"/>
      <c r="F3" s="1582"/>
      <c r="G3" s="1582"/>
      <c r="H3" s="1582"/>
      <c r="I3" s="1582"/>
      <c r="J3" s="1582"/>
      <c r="K3" s="1582"/>
      <c r="L3" s="1582"/>
      <c r="M3" s="1583"/>
      <c r="N3" s="1584"/>
    </row>
    <row r="4" spans="1:14" ht="13.5" customHeight="1" x14ac:dyDescent="0.2">
      <c r="A4" s="463" t="s">
        <v>1750</v>
      </c>
      <c r="B4" s="464"/>
      <c r="C4" s="465">
        <v>932225</v>
      </c>
      <c r="D4" s="466">
        <v>205579</v>
      </c>
      <c r="E4" s="466"/>
      <c r="F4" s="466">
        <v>150955</v>
      </c>
      <c r="G4" s="466">
        <v>34485</v>
      </c>
      <c r="H4" s="466"/>
      <c r="I4" s="466"/>
      <c r="J4" s="467">
        <v>85863</v>
      </c>
      <c r="K4" s="466">
        <v>359</v>
      </c>
      <c r="L4" s="466">
        <v>56103</v>
      </c>
      <c r="M4" s="468"/>
      <c r="N4" s="469"/>
    </row>
    <row r="5" spans="1:14" x14ac:dyDescent="0.2">
      <c r="A5" s="463" t="s">
        <v>1049</v>
      </c>
      <c r="B5" s="470">
        <v>120</v>
      </c>
      <c r="C5" s="465">
        <v>202737</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1134962</v>
      </c>
      <c r="D13" s="1759">
        <f t="shared" ref="D13:L13" si="0">SUM(D4:D12)</f>
        <v>205579</v>
      </c>
      <c r="E13" s="1759">
        <f t="shared" si="0"/>
        <v>0</v>
      </c>
      <c r="F13" s="1759">
        <f t="shared" si="0"/>
        <v>150955</v>
      </c>
      <c r="G13" s="1759">
        <f t="shared" si="0"/>
        <v>34485</v>
      </c>
      <c r="H13" s="1759">
        <f t="shared" si="0"/>
        <v>0</v>
      </c>
      <c r="I13" s="1759">
        <f t="shared" si="0"/>
        <v>0</v>
      </c>
      <c r="J13" s="1759">
        <f t="shared" si="0"/>
        <v>85863</v>
      </c>
      <c r="K13" s="1759">
        <f t="shared" si="0"/>
        <v>359</v>
      </c>
      <c r="L13" s="1759">
        <f t="shared" si="0"/>
        <v>56103</v>
      </c>
      <c r="M13" s="468"/>
      <c r="N13" s="469"/>
    </row>
    <row r="14" spans="1:14" ht="18" customHeight="1" thickTop="1" x14ac:dyDescent="0.2">
      <c r="A14" s="2121" t="s">
        <v>149</v>
      </c>
      <c r="B14" s="212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18000</v>
      </c>
      <c r="N16" s="484"/>
    </row>
    <row r="17" spans="1:14" s="485" customFormat="1" ht="12.75" customHeight="1" x14ac:dyDescent="0.2">
      <c r="A17" s="482" t="s">
        <v>1470</v>
      </c>
      <c r="B17" s="483">
        <v>230</v>
      </c>
      <c r="C17" s="477"/>
      <c r="D17" s="477"/>
      <c r="E17" s="477"/>
      <c r="F17" s="477"/>
      <c r="G17" s="477"/>
      <c r="H17" s="477"/>
      <c r="I17" s="477"/>
      <c r="J17" s="477"/>
      <c r="K17" s="477"/>
      <c r="L17" s="477"/>
      <c r="M17" s="467">
        <v>1464711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166507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43995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1649218</v>
      </c>
      <c r="N23" s="1710">
        <f>SUM(N21:N22)</f>
        <v>43995</v>
      </c>
    </row>
    <row r="24" spans="1:14" ht="18" customHeight="1" thickTop="1" x14ac:dyDescent="0.2">
      <c r="A24" s="2123" t="s">
        <v>619</v>
      </c>
      <c r="B24" s="212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56103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56103</v>
      </c>
      <c r="M34" s="468"/>
      <c r="N34" s="480"/>
    </row>
    <row r="35" spans="1:14" ht="18" customHeight="1" thickTop="1" x14ac:dyDescent="0.2">
      <c r="A35" s="2125" t="s">
        <v>550</v>
      </c>
      <c r="B35" s="212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43995</v>
      </c>
    </row>
    <row r="37" spans="1:14" ht="13.5" thickBot="1" x14ac:dyDescent="0.25">
      <c r="A37" s="1758" t="s">
        <v>674</v>
      </c>
      <c r="B37" s="1763"/>
      <c r="C37" s="477"/>
      <c r="D37" s="477"/>
      <c r="E37" s="477"/>
      <c r="F37" s="477"/>
      <c r="G37" s="477"/>
      <c r="H37" s="477"/>
      <c r="I37" s="477"/>
      <c r="J37" s="477"/>
      <c r="K37" s="477"/>
      <c r="L37" s="480"/>
      <c r="M37" s="468"/>
      <c r="N37" s="1710">
        <f>SUM(N36:N36)</f>
        <v>43995</v>
      </c>
    </row>
    <row r="38" spans="1:14" s="329" customFormat="1" ht="13.5" customHeight="1" thickTop="1" x14ac:dyDescent="0.2">
      <c r="A38" s="496" t="s">
        <v>440</v>
      </c>
      <c r="B38" s="483">
        <v>714</v>
      </c>
      <c r="C38" s="466"/>
      <c r="D38" s="466"/>
      <c r="E38" s="466"/>
      <c r="F38" s="466">
        <v>150955</v>
      </c>
      <c r="G38" s="466">
        <v>34485</v>
      </c>
      <c r="H38" s="466"/>
      <c r="I38" s="466"/>
      <c r="J38" s="467">
        <v>85863</v>
      </c>
      <c r="K38" s="466">
        <v>359</v>
      </c>
      <c r="L38" s="481"/>
      <c r="M38" s="497"/>
      <c r="N38" s="497"/>
    </row>
    <row r="39" spans="1:14" s="329" customFormat="1" ht="13.5" customHeight="1" x14ac:dyDescent="0.2">
      <c r="A39" s="496" t="s">
        <v>360</v>
      </c>
      <c r="B39" s="483">
        <v>730</v>
      </c>
      <c r="C39" s="466">
        <v>1134962</v>
      </c>
      <c r="D39" s="466">
        <v>205579</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1649218</v>
      </c>
      <c r="N40" s="497"/>
    </row>
    <row r="41" spans="1:14" ht="13.5" customHeight="1" thickBot="1" x14ac:dyDescent="0.25">
      <c r="A41" s="1758" t="s">
        <v>676</v>
      </c>
      <c r="B41" s="1728"/>
      <c r="C41" s="1710">
        <f>(SUM(C34,C37,C38,C39))</f>
        <v>1134962</v>
      </c>
      <c r="D41" s="1710">
        <f t="shared" ref="D41:L41" si="2">SUM(D34,D37,D38:D39)</f>
        <v>205579</v>
      </c>
      <c r="E41" s="1710">
        <f t="shared" si="2"/>
        <v>0</v>
      </c>
      <c r="F41" s="1710">
        <f t="shared" si="2"/>
        <v>150955</v>
      </c>
      <c r="G41" s="1710">
        <f t="shared" si="2"/>
        <v>34485</v>
      </c>
      <c r="H41" s="1710">
        <f t="shared" si="2"/>
        <v>0</v>
      </c>
      <c r="I41" s="1710">
        <f t="shared" si="2"/>
        <v>0</v>
      </c>
      <c r="J41" s="1710">
        <f t="shared" si="2"/>
        <v>85863</v>
      </c>
      <c r="K41" s="1710">
        <f t="shared" si="2"/>
        <v>359</v>
      </c>
      <c r="L41" s="1710">
        <f t="shared" si="2"/>
        <v>56103</v>
      </c>
      <c r="M41" s="1710">
        <f>SUM(M40)</f>
        <v>1649218</v>
      </c>
      <c r="N41" s="1710">
        <f>SUM(N37)</f>
        <v>43995</v>
      </c>
    </row>
    <row r="42" spans="1:14" ht="13.5" thickTop="1" x14ac:dyDescent="0.2"/>
    <row r="43" spans="1:14" x14ac:dyDescent="0.2">
      <c r="A43" s="247"/>
      <c r="C43" s="503"/>
    </row>
    <row r="44" spans="1:14" x14ac:dyDescent="0.2">
      <c r="A44" s="247"/>
      <c r="C44" s="503"/>
    </row>
  </sheetData>
  <sheetProtection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3" activePane="bottomLeft" state="frozenSplit"/>
      <selection activeCell="F35" sqref="F35"/>
      <selection pane="bottomLeft" activeCell="D44" sqref="D44"/>
    </sheetView>
  </sheetViews>
  <sheetFormatPr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7" t="s">
        <v>1237</v>
      </c>
      <c r="B3" s="2148"/>
      <c r="C3" s="1595"/>
      <c r="D3" s="1596"/>
      <c r="E3" s="1596"/>
      <c r="F3" s="1596"/>
      <c r="G3" s="1596"/>
      <c r="H3" s="1596"/>
      <c r="I3" s="1596"/>
      <c r="J3" s="1596"/>
      <c r="K3" s="1597"/>
      <c r="L3" s="506"/>
    </row>
    <row r="4" spans="1:13" ht="15.75" customHeight="1" x14ac:dyDescent="0.2">
      <c r="A4" s="1954" t="s">
        <v>1579</v>
      </c>
      <c r="B4" s="1955">
        <v>1000</v>
      </c>
      <c r="C4" s="1764">
        <f>'Revenues 9-14'!C109</f>
        <v>1182602</v>
      </c>
      <c r="D4" s="1764">
        <f>'Revenues 9-14'!D109</f>
        <v>198565</v>
      </c>
      <c r="E4" s="1764">
        <f>'Revenues 9-14'!E109</f>
        <v>0</v>
      </c>
      <c r="F4" s="1764">
        <f>'Revenues 9-14'!F109</f>
        <v>87576</v>
      </c>
      <c r="G4" s="1764">
        <f>'Revenues 9-14'!G109</f>
        <v>104396</v>
      </c>
      <c r="H4" s="1764">
        <f>'Revenues 9-14'!H109</f>
        <v>0</v>
      </c>
      <c r="I4" s="1764">
        <f>'Revenues 9-14'!I109</f>
        <v>11277</v>
      </c>
      <c r="J4" s="1764">
        <f>'Revenues 9-14'!J109</f>
        <v>107503</v>
      </c>
      <c r="K4" s="1764">
        <f>'Revenues 9-14'!K109</f>
        <v>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1533349</v>
      </c>
      <c r="D6" s="1765">
        <f>'Revenues 9-14'!D173</f>
        <v>0</v>
      </c>
      <c r="E6" s="1765">
        <f>'Revenues 9-14'!E173</f>
        <v>0</v>
      </c>
      <c r="F6" s="1765">
        <f>'Revenues 9-14'!F173</f>
        <v>208689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273250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2989201</v>
      </c>
      <c r="D8" s="1710">
        <f t="shared" ref="D8:K8" si="0">SUM(D4:D7)</f>
        <v>198565</v>
      </c>
      <c r="E8" s="1710">
        <f t="shared" si="0"/>
        <v>0</v>
      </c>
      <c r="F8" s="1710">
        <f t="shared" si="0"/>
        <v>296265</v>
      </c>
      <c r="G8" s="1710">
        <f t="shared" si="0"/>
        <v>104396</v>
      </c>
      <c r="H8" s="1710">
        <f t="shared" si="0"/>
        <v>0</v>
      </c>
      <c r="I8" s="1710">
        <f t="shared" si="0"/>
        <v>11277</v>
      </c>
      <c r="J8" s="1710">
        <f t="shared" si="0"/>
        <v>107503</v>
      </c>
      <c r="K8" s="1710">
        <f t="shared" si="0"/>
        <v>6</v>
      </c>
      <c r="L8" s="347"/>
    </row>
    <row r="9" spans="1:13" ht="15.75" thickTop="1" x14ac:dyDescent="0.2">
      <c r="A9" s="514" t="s">
        <v>1752</v>
      </c>
      <c r="B9" s="515">
        <v>3998</v>
      </c>
      <c r="C9" s="481">
        <v>1074162</v>
      </c>
      <c r="D9" s="516"/>
      <c r="E9" s="481"/>
      <c r="F9" s="481"/>
      <c r="G9" s="517"/>
      <c r="H9" s="481"/>
      <c r="I9" s="509" t="s">
        <v>1231</v>
      </c>
      <c r="J9" s="478"/>
      <c r="K9" s="481"/>
      <c r="L9" s="347"/>
    </row>
    <row r="10" spans="1:13" s="519" customFormat="1" ht="13.5" thickBot="1" x14ac:dyDescent="0.25">
      <c r="A10" s="1758" t="s">
        <v>1235</v>
      </c>
      <c r="B10" s="1731"/>
      <c r="C10" s="1710">
        <f>SUM(C8:C9)</f>
        <v>4063363</v>
      </c>
      <c r="D10" s="1710">
        <f t="shared" ref="D10:K10" si="1">SUM(D8:D9)</f>
        <v>198565</v>
      </c>
      <c r="E10" s="1710">
        <f t="shared" si="1"/>
        <v>0</v>
      </c>
      <c r="F10" s="1710">
        <f t="shared" si="1"/>
        <v>296265</v>
      </c>
      <c r="G10" s="1710">
        <f t="shared" si="1"/>
        <v>104396</v>
      </c>
      <c r="H10" s="1710">
        <f t="shared" si="1"/>
        <v>0</v>
      </c>
      <c r="I10" s="1710">
        <f t="shared" si="1"/>
        <v>11277</v>
      </c>
      <c r="J10" s="1710">
        <f t="shared" si="1"/>
        <v>107503</v>
      </c>
      <c r="K10" s="1710">
        <f t="shared" si="1"/>
        <v>6</v>
      </c>
      <c r="L10" s="518"/>
    </row>
    <row r="11" spans="1:13" s="519" customFormat="1" ht="16.7" customHeight="1" thickTop="1" x14ac:dyDescent="0.2">
      <c r="A11" s="2121" t="s">
        <v>1238</v>
      </c>
      <c r="B11" s="2122"/>
      <c r="C11" s="1592"/>
      <c r="D11" s="1593"/>
      <c r="E11" s="1593"/>
      <c r="F11" s="1593"/>
      <c r="G11" s="1593"/>
      <c r="H11" s="1593"/>
      <c r="I11" s="1593"/>
      <c r="J11" s="1593"/>
      <c r="K11" s="1594"/>
      <c r="L11" s="518"/>
    </row>
    <row r="12" spans="1:13" ht="15.75" customHeight="1" x14ac:dyDescent="0.2">
      <c r="A12" s="1598" t="s">
        <v>476</v>
      </c>
      <c r="B12" s="1600">
        <v>1000</v>
      </c>
      <c r="C12" s="1764">
        <f>'Expenditures 15-22'!K33</f>
        <v>1928436</v>
      </c>
      <c r="D12" s="520" t="s">
        <v>1231</v>
      </c>
      <c r="E12" s="468" t="s">
        <v>1231</v>
      </c>
      <c r="F12" s="468" t="s">
        <v>1231</v>
      </c>
      <c r="G12" s="1764">
        <f>'Expenditures 15-22'!K229</f>
        <v>52054</v>
      </c>
      <c r="H12" s="521"/>
      <c r="I12" s="468" t="s">
        <v>1231</v>
      </c>
      <c r="J12" s="468" t="s">
        <v>1231</v>
      </c>
      <c r="K12" s="521" t="s">
        <v>1231</v>
      </c>
      <c r="L12" s="347"/>
    </row>
    <row r="13" spans="1:13" ht="15.75" customHeight="1" x14ac:dyDescent="0.2">
      <c r="A13" s="1598" t="s">
        <v>477</v>
      </c>
      <c r="B13" s="1600">
        <v>2000</v>
      </c>
      <c r="C13" s="1765">
        <f>'Expenditures 15-22'!K74</f>
        <v>579033</v>
      </c>
      <c r="D13" s="1765">
        <f>'Expenditures 15-22'!K129</f>
        <v>180234</v>
      </c>
      <c r="E13" s="469" t="s">
        <v>1231</v>
      </c>
      <c r="F13" s="1765">
        <f>'Expenditures 15-22'!K184</f>
        <v>228085</v>
      </c>
      <c r="G13" s="1765">
        <f>'Expenditures 15-22'!K279</f>
        <v>47022</v>
      </c>
      <c r="H13" s="1765">
        <f>'Expenditures 15-22'!K303</f>
        <v>0</v>
      </c>
      <c r="I13" s="468" t="s">
        <v>1231</v>
      </c>
      <c r="J13" s="1765">
        <f>'Expenditures 15-22'!K330</f>
        <v>101893</v>
      </c>
      <c r="K13" s="1769">
        <f>'Expenditures 15-22'!K352</f>
        <v>0</v>
      </c>
      <c r="L13" s="347"/>
    </row>
    <row r="14" spans="1:13" ht="15.75" customHeight="1" x14ac:dyDescent="0.2">
      <c r="A14" s="1598" t="s">
        <v>469</v>
      </c>
      <c r="B14" s="1600">
        <v>3000</v>
      </c>
      <c r="C14" s="1765">
        <f>'Expenditures 15-22'!K75</f>
        <v>4869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164181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34783</v>
      </c>
      <c r="E16" s="1765">
        <f>'Expenditures 15-22'!K172</f>
        <v>0</v>
      </c>
      <c r="F16" s="1765">
        <f>'Expenditures 15-22'!K208</f>
        <v>10339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2676519</v>
      </c>
      <c r="D17" s="1710">
        <f t="shared" si="2"/>
        <v>215017</v>
      </c>
      <c r="E17" s="1710">
        <f t="shared" si="2"/>
        <v>0</v>
      </c>
      <c r="F17" s="1710">
        <f t="shared" si="2"/>
        <v>238424</v>
      </c>
      <c r="G17" s="1710">
        <f t="shared" si="2"/>
        <v>99076</v>
      </c>
      <c r="H17" s="1710">
        <f t="shared" si="2"/>
        <v>0</v>
      </c>
      <c r="I17" s="468"/>
      <c r="J17" s="1710">
        <f>SUM(J12:J16)</f>
        <v>101893</v>
      </c>
      <c r="K17" s="1710">
        <f>SUM(K12:K16)</f>
        <v>0</v>
      </c>
      <c r="L17" s="347"/>
    </row>
    <row r="18" spans="1:12" ht="15" customHeight="1" thickTop="1" x14ac:dyDescent="0.2">
      <c r="A18" s="1766" t="s">
        <v>1753</v>
      </c>
      <c r="B18" s="1767">
        <v>4180</v>
      </c>
      <c r="C18" s="1764">
        <f t="shared" ref="C18:H18" si="3">C9</f>
        <v>1074162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3750681</v>
      </c>
      <c r="D19" s="1710">
        <f t="shared" si="4"/>
        <v>215017</v>
      </c>
      <c r="E19" s="1710">
        <f t="shared" si="4"/>
        <v>0</v>
      </c>
      <c r="F19" s="1710">
        <f t="shared" si="4"/>
        <v>238424</v>
      </c>
      <c r="G19" s="1710">
        <f t="shared" si="4"/>
        <v>99076</v>
      </c>
      <c r="H19" s="1710">
        <f t="shared" si="4"/>
        <v>0</v>
      </c>
      <c r="I19" s="468"/>
      <c r="J19" s="1710">
        <f>SUM(J17:J18)</f>
        <v>101893</v>
      </c>
      <c r="K19" s="1710">
        <f>SUM(K17:K18)</f>
        <v>0</v>
      </c>
      <c r="L19" s="347"/>
    </row>
    <row r="20" spans="1:12" ht="16.5" thickTop="1" thickBot="1" x14ac:dyDescent="0.25">
      <c r="A20" s="2137" t="s">
        <v>1754</v>
      </c>
      <c r="B20" s="2138"/>
      <c r="C20" s="1768">
        <f>C8-C17</f>
        <v>312682</v>
      </c>
      <c r="D20" s="1768">
        <f t="shared" ref="D20:K20" si="5">D8-D17</f>
        <v>-16452</v>
      </c>
      <c r="E20" s="1768">
        <f t="shared" si="5"/>
        <v>0</v>
      </c>
      <c r="F20" s="1768">
        <f t="shared" si="5"/>
        <v>57841</v>
      </c>
      <c r="G20" s="1768">
        <f t="shared" si="5"/>
        <v>5320</v>
      </c>
      <c r="H20" s="1768">
        <f t="shared" si="5"/>
        <v>0</v>
      </c>
      <c r="I20" s="1768">
        <f t="shared" si="5"/>
        <v>11277</v>
      </c>
      <c r="J20" s="1768">
        <f t="shared" si="5"/>
        <v>5610</v>
      </c>
      <c r="K20" s="1768">
        <f t="shared" si="5"/>
        <v>6</v>
      </c>
      <c r="L20" s="347"/>
    </row>
    <row r="21" spans="1:12" ht="16.7" customHeight="1" thickTop="1" x14ac:dyDescent="0.2">
      <c r="A21" s="2149" t="s">
        <v>616</v>
      </c>
      <c r="B21" s="2150"/>
      <c r="C21" s="1592"/>
      <c r="D21" s="1593"/>
      <c r="E21" s="1593"/>
      <c r="F21" s="1593"/>
      <c r="G21" s="1593"/>
      <c r="H21" s="1593"/>
      <c r="I21" s="1593"/>
      <c r="J21" s="1593"/>
      <c r="K21" s="1594"/>
      <c r="L21" s="524"/>
    </row>
    <row r="22" spans="1:12" ht="15.75" customHeight="1" collapsed="1" x14ac:dyDescent="0.2">
      <c r="A22" s="2145" t="s">
        <v>617</v>
      </c>
      <c r="B22" s="2146"/>
      <c r="C22" s="477"/>
      <c r="D22" s="477"/>
      <c r="E22" s="477"/>
      <c r="F22" s="477"/>
      <c r="G22" s="477"/>
      <c r="H22" s="477"/>
      <c r="I22" s="477"/>
      <c r="J22" s="477"/>
      <c r="K22" s="477"/>
      <c r="L22" s="347"/>
    </row>
    <row r="23" spans="1:12" s="485" customFormat="1" ht="15.75" customHeight="1" x14ac:dyDescent="0.2">
      <c r="A23" s="2141" t="s">
        <v>311</v>
      </c>
      <c r="B23" s="214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40000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3" t="s">
        <v>1038</v>
      </c>
      <c r="B32" s="214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46247</v>
      </c>
      <c r="E43" s="467"/>
      <c r="F43" s="467"/>
      <c r="G43" s="467"/>
      <c r="H43" s="467"/>
      <c r="I43" s="467"/>
      <c r="J43" s="467"/>
      <c r="K43" s="467"/>
      <c r="L43" s="524"/>
    </row>
    <row r="44" spans="1:12" s="485" customFormat="1" ht="13.5" customHeight="1" thickBot="1" x14ac:dyDescent="0.25">
      <c r="A44" s="2151" t="s">
        <v>392</v>
      </c>
      <c r="B44" s="2152"/>
      <c r="C44" s="1725">
        <f>SUM(C24:C43)</f>
        <v>0</v>
      </c>
      <c r="D44" s="1725">
        <f t="shared" ref="D44:K44" si="6">SUM(D24:D43)</f>
        <v>86247</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5" t="s">
        <v>110</v>
      </c>
      <c r="B45" s="2146"/>
      <c r="C45" s="528"/>
      <c r="D45" s="528"/>
      <c r="E45" s="528"/>
      <c r="F45" s="528"/>
      <c r="G45" s="528"/>
      <c r="H45" s="528"/>
      <c r="I45" s="528"/>
      <c r="J45" s="528"/>
      <c r="K45" s="528"/>
      <c r="L45" s="347"/>
    </row>
    <row r="46" spans="1:12" s="485" customFormat="1" ht="15.75" customHeight="1" x14ac:dyDescent="0.2">
      <c r="A46" s="2153" t="s">
        <v>111</v>
      </c>
      <c r="B46" s="215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40000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46247</v>
      </c>
      <c r="J75" s="530"/>
      <c r="K75" s="532"/>
      <c r="L75" s="524"/>
    </row>
    <row r="76" spans="1:12" s="485" customFormat="1" ht="14.25" thickTop="1" thickBot="1" x14ac:dyDescent="0.25">
      <c r="A76" s="2127" t="s">
        <v>460</v>
      </c>
      <c r="B76" s="2128"/>
      <c r="C76" s="1725">
        <f t="shared" ref="C76:K76" si="7">SUM(C47:C75)</f>
        <v>40000</v>
      </c>
      <c r="D76" s="1725">
        <f t="shared" si="7"/>
        <v>0</v>
      </c>
      <c r="E76" s="1725">
        <f t="shared" si="7"/>
        <v>0</v>
      </c>
      <c r="F76" s="1725">
        <f t="shared" si="7"/>
        <v>0</v>
      </c>
      <c r="G76" s="1725">
        <f t="shared" si="7"/>
        <v>0</v>
      </c>
      <c r="H76" s="1725">
        <f t="shared" si="7"/>
        <v>0</v>
      </c>
      <c r="I76" s="1725">
        <f t="shared" si="7"/>
        <v>46247</v>
      </c>
      <c r="J76" s="1725">
        <f t="shared" si="7"/>
        <v>0</v>
      </c>
      <c r="K76" s="1725">
        <f t="shared" si="7"/>
        <v>0</v>
      </c>
      <c r="L76" s="524"/>
    </row>
    <row r="77" spans="1:12" ht="14.25" thickTop="1" thickBot="1" x14ac:dyDescent="0.25">
      <c r="A77" s="2129" t="s">
        <v>1239</v>
      </c>
      <c r="B77" s="2130"/>
      <c r="C77" s="1725">
        <f t="shared" ref="C77:K77" si="8">C44-C76</f>
        <v>-40000</v>
      </c>
      <c r="D77" s="1725">
        <f t="shared" si="8"/>
        <v>86247</v>
      </c>
      <c r="E77" s="1725">
        <f t="shared" si="8"/>
        <v>0</v>
      </c>
      <c r="F77" s="1725">
        <f t="shared" si="8"/>
        <v>0</v>
      </c>
      <c r="G77" s="1725">
        <f t="shared" si="8"/>
        <v>0</v>
      </c>
      <c r="H77" s="1725">
        <f t="shared" si="8"/>
        <v>0</v>
      </c>
      <c r="I77" s="1725">
        <f t="shared" si="8"/>
        <v>-46247</v>
      </c>
      <c r="J77" s="1725">
        <f t="shared" si="8"/>
        <v>0</v>
      </c>
      <c r="K77" s="1725">
        <f t="shared" si="8"/>
        <v>0</v>
      </c>
      <c r="L77" s="347"/>
    </row>
    <row r="78" spans="1:12" ht="21.75" customHeight="1" thickTop="1" thickBot="1" x14ac:dyDescent="0.25">
      <c r="A78" s="2133" t="s">
        <v>618</v>
      </c>
      <c r="B78" s="2134"/>
      <c r="C78" s="1724">
        <f t="shared" ref="C78:K78" si="9">C20+C77</f>
        <v>272682</v>
      </c>
      <c r="D78" s="1724">
        <f t="shared" si="9"/>
        <v>69795</v>
      </c>
      <c r="E78" s="1724">
        <f t="shared" si="9"/>
        <v>0</v>
      </c>
      <c r="F78" s="1724">
        <f t="shared" si="9"/>
        <v>57841</v>
      </c>
      <c r="G78" s="1724">
        <f t="shared" si="9"/>
        <v>5320</v>
      </c>
      <c r="H78" s="1724">
        <f t="shared" si="9"/>
        <v>0</v>
      </c>
      <c r="I78" s="1724">
        <f t="shared" si="9"/>
        <v>-34970</v>
      </c>
      <c r="J78" s="1724">
        <f t="shared" si="9"/>
        <v>5610</v>
      </c>
      <c r="K78" s="1724">
        <f t="shared" si="9"/>
        <v>6</v>
      </c>
      <c r="L78" s="533"/>
    </row>
    <row r="79" spans="1:12" ht="13.5" thickTop="1" x14ac:dyDescent="0.2">
      <c r="A79" s="1516" t="s">
        <v>2071</v>
      </c>
      <c r="B79" s="534"/>
      <c r="C79" s="478">
        <v>862280</v>
      </c>
      <c r="D79" s="535">
        <v>135784</v>
      </c>
      <c r="E79" s="535"/>
      <c r="F79" s="535">
        <v>93114</v>
      </c>
      <c r="G79" s="535">
        <v>29165</v>
      </c>
      <c r="H79" s="535"/>
      <c r="I79" s="535">
        <v>34970</v>
      </c>
      <c r="J79" s="535">
        <v>80253</v>
      </c>
      <c r="K79" s="535">
        <v>353</v>
      </c>
      <c r="L79" s="347"/>
    </row>
    <row r="80" spans="1:12" x14ac:dyDescent="0.2">
      <c r="A80" s="2139" t="s">
        <v>1898</v>
      </c>
      <c r="B80" s="2140"/>
      <c r="C80" s="467"/>
      <c r="D80" s="467"/>
      <c r="E80" s="467"/>
      <c r="F80" s="467"/>
      <c r="G80" s="467"/>
      <c r="H80" s="467"/>
      <c r="I80" s="467"/>
      <c r="J80" s="467"/>
      <c r="K80" s="467"/>
      <c r="L80" s="347"/>
    </row>
    <row r="81" spans="1:12" ht="13.5" thickBot="1" x14ac:dyDescent="0.25">
      <c r="A81" s="2131" t="s">
        <v>2072</v>
      </c>
      <c r="B81" s="2132"/>
      <c r="C81" s="1710">
        <f>(SUM(C78:C80))</f>
        <v>1134962</v>
      </c>
      <c r="D81" s="1710">
        <f>SUM(D78:D80)</f>
        <v>205579</v>
      </c>
      <c r="E81" s="1710">
        <f t="shared" ref="E81:K81" si="10">SUM(E78:E80)</f>
        <v>0</v>
      </c>
      <c r="F81" s="1710">
        <f t="shared" si="10"/>
        <v>150955</v>
      </c>
      <c r="G81" s="1710">
        <f t="shared" si="10"/>
        <v>34485</v>
      </c>
      <c r="H81" s="1710">
        <f t="shared" si="10"/>
        <v>0</v>
      </c>
      <c r="I81" s="1710">
        <f t="shared" si="10"/>
        <v>0</v>
      </c>
      <c r="J81" s="1710">
        <f t="shared" si="10"/>
        <v>85863</v>
      </c>
      <c r="K81" s="1710">
        <f t="shared" si="10"/>
        <v>359</v>
      </c>
      <c r="L81" s="347"/>
    </row>
    <row r="82" spans="1:12" ht="0.75" customHeight="1" thickTop="1" thickBot="1" x14ac:dyDescent="0.25">
      <c r="A82" s="536" t="s">
        <v>361</v>
      </c>
      <c r="B82" s="537"/>
      <c r="C82" s="538">
        <f>(C81-C79)</f>
        <v>272682</v>
      </c>
      <c r="D82" s="538">
        <f t="shared" ref="D82:K82" si="11">(D81-D79)</f>
        <v>69795</v>
      </c>
      <c r="E82" s="538">
        <f t="shared" si="11"/>
        <v>0</v>
      </c>
      <c r="F82" s="538">
        <f t="shared" si="11"/>
        <v>57841</v>
      </c>
      <c r="G82" s="538">
        <f t="shared" si="11"/>
        <v>5320</v>
      </c>
      <c r="H82" s="538">
        <f t="shared" si="11"/>
        <v>0</v>
      </c>
      <c r="I82" s="538">
        <f t="shared" si="11"/>
        <v>-34970</v>
      </c>
      <c r="J82" s="538">
        <f t="shared" si="11"/>
        <v>5610</v>
      </c>
      <c r="K82" s="538">
        <f t="shared" si="11"/>
        <v>6</v>
      </c>
    </row>
    <row r="83" spans="1:12" ht="14.25" hidden="1" thickTop="1" thickBot="1" x14ac:dyDescent="0.25">
      <c r="A83" s="539" t="s">
        <v>362</v>
      </c>
      <c r="B83" s="464"/>
      <c r="C83" s="540">
        <f>C82/C81</f>
        <v>0.24025650197980197</v>
      </c>
      <c r="D83" s="540">
        <f t="shared" ref="D83:K83" si="12">D82/D81</f>
        <v>0.33950452137621062</v>
      </c>
      <c r="E83" s="540" t="e">
        <f t="shared" si="12"/>
        <v>#DIV/0!</v>
      </c>
      <c r="F83" s="540">
        <f t="shared" si="12"/>
        <v>0.38316716902388132</v>
      </c>
      <c r="G83" s="540">
        <f t="shared" si="12"/>
        <v>0.15426997245179064</v>
      </c>
      <c r="H83" s="540" t="e">
        <f t="shared" si="12"/>
        <v>#DIV/0!</v>
      </c>
      <c r="I83" s="540" t="e">
        <f t="shared" si="12"/>
        <v>#DIV/0!</v>
      </c>
      <c r="J83" s="540">
        <f t="shared" si="12"/>
        <v>6.5336640927989936E-2</v>
      </c>
      <c r="K83" s="540">
        <f t="shared" si="12"/>
        <v>1.6713091922005572E-2</v>
      </c>
    </row>
    <row r="84" spans="1:12" ht="13.5" thickTop="1" x14ac:dyDescent="0.2"/>
    <row r="86" spans="1:12" x14ac:dyDescent="0.2">
      <c r="C86" s="503"/>
      <c r="D86" s="503"/>
      <c r="E86" s="503"/>
      <c r="F86" s="503"/>
      <c r="G86" s="503"/>
      <c r="H86" s="503"/>
      <c r="I86" s="503"/>
      <c r="J86" s="503"/>
    </row>
    <row r="87" spans="1:12" x14ac:dyDescent="0.2">
      <c r="C87" s="503"/>
    </row>
  </sheetData>
  <sheetProtection sheet="1" objects="1" scenarios="1"/>
  <mergeCells count="16">
    <mergeCell ref="A3:B3"/>
    <mergeCell ref="A11:B11"/>
    <mergeCell ref="A21:B21"/>
    <mergeCell ref="A44:B44"/>
    <mergeCell ref="A45:B45"/>
    <mergeCell ref="A46:B46"/>
    <mergeCell ref="A76:B76"/>
    <mergeCell ref="A77:B77"/>
    <mergeCell ref="A81:B81"/>
    <mergeCell ref="A78:B78"/>
    <mergeCell ref="A1:A2"/>
    <mergeCell ref="A20:B20"/>
    <mergeCell ref="A80:B80"/>
    <mergeCell ref="A23:B23"/>
    <mergeCell ref="A32:B32"/>
    <mergeCell ref="A22:B22"/>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3" activePane="bottomLeft" state="frozen"/>
      <selection activeCell="F35" sqref="F35"/>
      <selection pane="bottomLeft" activeCell="F35" sqref="F35"/>
    </sheetView>
  </sheetViews>
  <sheetFormatPr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5" t="s">
        <v>1905</v>
      </c>
      <c r="B1" s="452"/>
      <c r="C1" s="453" t="s">
        <v>445</v>
      </c>
      <c r="D1" s="453" t="s">
        <v>446</v>
      </c>
      <c r="E1" s="453" t="s">
        <v>447</v>
      </c>
      <c r="F1" s="453" t="s">
        <v>448</v>
      </c>
      <c r="G1" s="453" t="s">
        <v>449</v>
      </c>
      <c r="H1" s="453" t="s">
        <v>450</v>
      </c>
      <c r="I1" s="453" t="s">
        <v>451</v>
      </c>
      <c r="J1" s="453" t="s">
        <v>452</v>
      </c>
      <c r="K1" s="453" t="s">
        <v>780</v>
      </c>
    </row>
    <row r="2" spans="1:12" ht="36" x14ac:dyDescent="0.2">
      <c r="A2" s="213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829637</v>
      </c>
      <c r="D5" s="481">
        <v>176332</v>
      </c>
      <c r="E5" s="466"/>
      <c r="F5" s="548">
        <v>83758</v>
      </c>
      <c r="G5" s="466">
        <v>47697</v>
      </c>
      <c r="H5" s="466"/>
      <c r="I5" s="466">
        <v>10581</v>
      </c>
      <c r="J5" s="467">
        <v>103154</v>
      </c>
      <c r="K5" s="466"/>
    </row>
    <row r="6" spans="1:12" ht="15" x14ac:dyDescent="0.2">
      <c r="A6" s="463" t="s">
        <v>1761</v>
      </c>
      <c r="B6" s="470">
        <v>1130</v>
      </c>
      <c r="C6" s="466">
        <v>9699</v>
      </c>
      <c r="D6" s="466"/>
      <c r="E6" s="475"/>
      <c r="F6" s="475"/>
      <c r="G6" s="468"/>
      <c r="H6" s="468"/>
      <c r="I6" s="468"/>
      <c r="J6" s="468"/>
      <c r="K6" s="468"/>
    </row>
    <row r="7" spans="1:12" x14ac:dyDescent="0.2">
      <c r="A7" s="463" t="s">
        <v>112</v>
      </c>
      <c r="B7" s="549">
        <v>1140</v>
      </c>
      <c r="C7" s="466">
        <v>10581</v>
      </c>
      <c r="D7" s="466"/>
      <c r="E7" s="468"/>
      <c r="F7" s="467"/>
      <c r="G7" s="467"/>
      <c r="H7" s="467"/>
      <c r="I7" s="468"/>
      <c r="J7" s="468"/>
      <c r="K7" s="468"/>
    </row>
    <row r="8" spans="1:12" x14ac:dyDescent="0.2">
      <c r="A8" s="463" t="s">
        <v>433</v>
      </c>
      <c r="B8" s="470">
        <v>1150</v>
      </c>
      <c r="C8" s="475"/>
      <c r="D8" s="475"/>
      <c r="E8" s="477"/>
      <c r="F8" s="477"/>
      <c r="G8" s="481">
        <v>35267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849917</v>
      </c>
      <c r="D12" s="1729">
        <f t="shared" si="0"/>
        <v>176332</v>
      </c>
      <c r="E12" s="1729">
        <f t="shared" si="0"/>
        <v>0</v>
      </c>
      <c r="F12" s="1729">
        <f t="shared" si="0"/>
        <v>83758</v>
      </c>
      <c r="G12" s="1729">
        <f t="shared" si="0"/>
        <v>82964</v>
      </c>
      <c r="H12" s="1729">
        <f t="shared" si="0"/>
        <v>0</v>
      </c>
      <c r="I12" s="1729">
        <f t="shared" si="0"/>
        <v>10581</v>
      </c>
      <c r="J12" s="1729">
        <f t="shared" si="0"/>
        <v>103154</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8348</v>
      </c>
      <c r="D14" s="466">
        <v>1732</v>
      </c>
      <c r="E14" s="466"/>
      <c r="F14" s="466">
        <v>823</v>
      </c>
      <c r="G14" s="466">
        <v>817</v>
      </c>
      <c r="H14" s="466"/>
      <c r="I14" s="466">
        <v>104</v>
      </c>
      <c r="J14" s="467">
        <v>1013</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187338</v>
      </c>
      <c r="D16" s="466"/>
      <c r="E16" s="466"/>
      <c r="F16" s="466"/>
      <c r="G16" s="466">
        <v>20000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195686</v>
      </c>
      <c r="D18" s="1732">
        <f t="shared" ref="D18:K18" si="1">SUM(D14:D17)</f>
        <v>1732</v>
      </c>
      <c r="E18" s="1732">
        <f t="shared" si="1"/>
        <v>0</v>
      </c>
      <c r="F18" s="1732">
        <f t="shared" si="1"/>
        <v>823</v>
      </c>
      <c r="G18" s="1732">
        <f t="shared" si="1"/>
        <v>20817</v>
      </c>
      <c r="H18" s="1732">
        <f t="shared" si="1"/>
        <v>0</v>
      </c>
      <c r="I18" s="1732">
        <f t="shared" si="1"/>
        <v>104</v>
      </c>
      <c r="J18" s="1732">
        <f t="shared" si="1"/>
        <v>1013</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15762</v>
      </c>
      <c r="D65" s="466">
        <v>2719</v>
      </c>
      <c r="E65" s="466"/>
      <c r="F65" s="467">
        <v>1824</v>
      </c>
      <c r="G65" s="466">
        <v>615</v>
      </c>
      <c r="H65" s="466"/>
      <c r="I65" s="466">
        <v>592</v>
      </c>
      <c r="J65" s="467">
        <v>1264</v>
      </c>
      <c r="K65" s="466">
        <v>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15762</v>
      </c>
      <c r="D67" s="1710">
        <f t="shared" ref="D67:K67" si="2">SUM(D65:D66)</f>
        <v>2719</v>
      </c>
      <c r="E67" s="1710">
        <f t="shared" si="2"/>
        <v>0</v>
      </c>
      <c r="F67" s="1710">
        <f t="shared" si="2"/>
        <v>1824</v>
      </c>
      <c r="G67" s="1710">
        <f t="shared" si="2"/>
        <v>615</v>
      </c>
      <c r="H67" s="1710">
        <f t="shared" si="2"/>
        <v>0</v>
      </c>
      <c r="I67" s="1710">
        <f t="shared" si="2"/>
        <v>592</v>
      </c>
      <c r="J67" s="1710">
        <f t="shared" si="2"/>
        <v>1264</v>
      </c>
      <c r="K67" s="1710">
        <f t="shared" si="2"/>
        <v>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44362</v>
      </c>
      <c r="D69" s="468"/>
      <c r="E69" s="468"/>
      <c r="F69" s="468"/>
      <c r="G69" s="468"/>
      <c r="H69" s="468"/>
      <c r="I69" s="468"/>
      <c r="J69" s="468"/>
      <c r="K69" s="468"/>
    </row>
    <row r="70" spans="1:11" ht="12.75" customHeight="1" x14ac:dyDescent="0.2">
      <c r="A70" s="463" t="s">
        <v>1054</v>
      </c>
      <c r="B70" s="470">
        <v>1612</v>
      </c>
      <c r="C70" s="551">
        <v>10000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2630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56992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16169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16169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6480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6480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2250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41596</v>
      </c>
      <c r="D107" s="466">
        <v>15532</v>
      </c>
      <c r="E107" s="466"/>
      <c r="F107" s="466">
        <v>1171</v>
      </c>
      <c r="G107" s="466"/>
      <c r="H107" s="466"/>
      <c r="I107" s="466"/>
      <c r="J107" s="467">
        <v>2072</v>
      </c>
      <c r="K107" s="466"/>
    </row>
    <row r="108" spans="1:12" ht="12.75" customHeight="1" thickBot="1" x14ac:dyDescent="0.25">
      <c r="A108" s="1730" t="s">
        <v>508</v>
      </c>
      <c r="B108" s="1734"/>
      <c r="C108" s="1729">
        <f>SUM(C95:C107)</f>
        <v>41596</v>
      </c>
      <c r="D108" s="1729">
        <f t="shared" ref="D108:K108" si="3">SUM(D95:D107)</f>
        <v>17782</v>
      </c>
      <c r="E108" s="1729">
        <f t="shared" si="3"/>
        <v>0</v>
      </c>
      <c r="F108" s="1729">
        <f t="shared" si="3"/>
        <v>1171</v>
      </c>
      <c r="G108" s="1729">
        <f t="shared" si="3"/>
        <v>0</v>
      </c>
      <c r="H108" s="1729">
        <f t="shared" si="3"/>
        <v>0</v>
      </c>
      <c r="I108" s="1729">
        <f t="shared" si="3"/>
        <v>0</v>
      </c>
      <c r="J108" s="1729">
        <f t="shared" si="3"/>
        <v>2072</v>
      </c>
      <c r="K108" s="1710">
        <f t="shared" si="3"/>
        <v>0</v>
      </c>
    </row>
    <row r="109" spans="1:12" ht="14.25" thickTop="1" thickBot="1" x14ac:dyDescent="0.25">
      <c r="A109" s="1735" t="s">
        <v>266</v>
      </c>
      <c r="B109" s="1736" t="s">
        <v>591</v>
      </c>
      <c r="C109" s="1737">
        <f t="shared" ref="C109:K109" si="4">SUM(C12,C18,C40,C63,C67,C75,C82,C93,C108,)</f>
        <v>1182602</v>
      </c>
      <c r="D109" s="1737">
        <f t="shared" si="4"/>
        <v>198565</v>
      </c>
      <c r="E109" s="1737">
        <f t="shared" si="4"/>
        <v>0</v>
      </c>
      <c r="F109" s="1737">
        <f t="shared" si="4"/>
        <v>87576</v>
      </c>
      <c r="G109" s="1737">
        <f t="shared" si="4"/>
        <v>104396</v>
      </c>
      <c r="H109" s="1737">
        <f t="shared" si="4"/>
        <v>0</v>
      </c>
      <c r="I109" s="1737">
        <f t="shared" si="4"/>
        <v>11277</v>
      </c>
      <c r="J109" s="1737">
        <f t="shared" si="4"/>
        <v>107503</v>
      </c>
      <c r="K109" s="1724">
        <f t="shared" si="4"/>
        <v>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1411472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1411472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34583</v>
      </c>
      <c r="D124" s="561"/>
      <c r="E124" s="468"/>
      <c r="F124" s="548"/>
      <c r="G124" s="468"/>
      <c r="H124" s="468"/>
      <c r="I124" s="468"/>
      <c r="J124" s="468"/>
      <c r="K124" s="468"/>
    </row>
    <row r="125" spans="1:11" ht="12.75" customHeight="1" x14ac:dyDescent="0.2">
      <c r="A125" s="463" t="s">
        <v>1521</v>
      </c>
      <c r="B125" s="562">
        <v>3105</v>
      </c>
      <c r="C125" s="466">
        <v>23817</v>
      </c>
      <c r="D125" s="561"/>
      <c r="E125" s="468"/>
      <c r="F125" s="466"/>
      <c r="G125" s="468"/>
      <c r="H125" s="468"/>
      <c r="I125" s="468"/>
      <c r="J125" s="468"/>
      <c r="K125" s="468"/>
    </row>
    <row r="126" spans="1:11" ht="12.75" customHeight="1" x14ac:dyDescent="0.2">
      <c r="A126" s="463" t="s">
        <v>922</v>
      </c>
      <c r="B126" s="562">
        <v>3110</v>
      </c>
      <c r="C126" s="551">
        <v>45147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103547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5821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4070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9891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1245</v>
      </c>
      <c r="D145" s="570"/>
      <c r="E145" s="509"/>
      <c r="F145" s="468"/>
      <c r="G145" s="571"/>
      <c r="H145" s="468"/>
      <c r="I145" s="468"/>
      <c r="J145" s="468"/>
      <c r="K145" s="468"/>
    </row>
    <row r="146" spans="1:11" ht="12.75" customHeight="1" thickBot="1" x14ac:dyDescent="0.25">
      <c r="A146" s="1521" t="s">
        <v>979</v>
      </c>
      <c r="B146" s="572">
        <v>3365</v>
      </c>
      <c r="C146" s="573">
        <v>5694</v>
      </c>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144779</v>
      </c>
      <c r="G151" s="467"/>
      <c r="H151" s="468"/>
      <c r="I151" s="468"/>
      <c r="J151" s="468"/>
      <c r="K151" s="468"/>
    </row>
    <row r="152" spans="1:11" ht="12.75" customHeight="1" x14ac:dyDescent="0.2">
      <c r="A152" s="463" t="s">
        <v>1117</v>
      </c>
      <c r="B152" s="562">
        <v>3510</v>
      </c>
      <c r="C152" s="551"/>
      <c r="D152" s="466"/>
      <c r="E152" s="561"/>
      <c r="F152" s="466">
        <v>63910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208689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v>1500</v>
      </c>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5" t="s">
        <v>418</v>
      </c>
      <c r="B172" s="2156"/>
      <c r="C172" s="1744">
        <f t="shared" ref="C172:K172" si="6">SUM(C131,C140,C144,C145:C149,C154,C155:C170,C171)</f>
        <v>121877</v>
      </c>
      <c r="D172" s="1744">
        <f t="shared" si="6"/>
        <v>0</v>
      </c>
      <c r="E172" s="1744">
        <f t="shared" si="6"/>
        <v>0</v>
      </c>
      <c r="F172" s="1744">
        <f t="shared" si="6"/>
        <v>208689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1533349</v>
      </c>
      <c r="D173" s="1737">
        <f>SUM(D121,D172)</f>
        <v>0</v>
      </c>
      <c r="E173" s="1737">
        <f>SUM(E121,E172)</f>
        <v>0</v>
      </c>
      <c r="F173" s="1737">
        <f t="shared" ref="F173:K173" si="7">SUM(F121,F172)</f>
        <v>208689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7" t="s">
        <v>1572</v>
      </c>
      <c r="B175" s="215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1" t="s">
        <v>1764</v>
      </c>
      <c r="B178" s="216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5" t="s">
        <v>1763</v>
      </c>
      <c r="B179" s="216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3" t="s">
        <v>818</v>
      </c>
      <c r="B184" s="216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59" t="s">
        <v>1906</v>
      </c>
      <c r="B185" s="216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64921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22772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87693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79583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79583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5464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5464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v>53124</v>
      </c>
      <c r="D223" s="466"/>
      <c r="E223" s="468"/>
      <c r="F223" s="466"/>
      <c r="G223" s="466"/>
      <c r="H223" s="468"/>
      <c r="I223" s="468"/>
      <c r="J223" s="468"/>
      <c r="K223" s="468"/>
    </row>
    <row r="224" spans="1:11" ht="12.75" customHeight="1" thickBot="1" x14ac:dyDescent="0.25">
      <c r="A224" s="1730" t="s">
        <v>467</v>
      </c>
      <c r="B224" s="1731"/>
      <c r="C224" s="1729">
        <f>SUM(C218:C223)</f>
        <v>53124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6989</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6989</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12251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27146</v>
      </c>
      <c r="D271" s="576"/>
      <c r="E271" s="468"/>
      <c r="F271" s="576"/>
      <c r="G271" s="576"/>
      <c r="H271" s="468"/>
      <c r="I271" s="468"/>
      <c r="J271" s="468"/>
      <c r="K271" s="468"/>
    </row>
    <row r="272" spans="1:11" s="594" customFormat="1" ht="12.75" customHeight="1" thickTop="1" thickBot="1" x14ac:dyDescent="0.25">
      <c r="A272" s="563" t="s">
        <v>77</v>
      </c>
      <c r="B272" s="557">
        <v>4999</v>
      </c>
      <c r="C272" s="575">
        <v>1000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273250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273250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2989201</v>
      </c>
      <c r="D275" s="1737">
        <f t="shared" si="12"/>
        <v>198565</v>
      </c>
      <c r="E275" s="1737">
        <f t="shared" si="12"/>
        <v>0</v>
      </c>
      <c r="F275" s="1737">
        <f t="shared" si="12"/>
        <v>296265</v>
      </c>
      <c r="G275" s="1737">
        <f t="shared" si="12"/>
        <v>104396</v>
      </c>
      <c r="H275" s="1737">
        <f t="shared" si="12"/>
        <v>0</v>
      </c>
      <c r="I275" s="1737">
        <f t="shared" si="12"/>
        <v>11277</v>
      </c>
      <c r="J275" s="1737">
        <f t="shared" si="12"/>
        <v>107503</v>
      </c>
      <c r="K275" s="1724">
        <f t="shared" si="12"/>
        <v>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sheet="1" objects="1" scenarios="1"/>
  <mergeCells count="7">
    <mergeCell ref="A1:A2"/>
    <mergeCell ref="A172:B172"/>
    <mergeCell ref="A175:B175"/>
    <mergeCell ref="A185:B185"/>
    <mergeCell ref="A178:B178"/>
    <mergeCell ref="A184:B184"/>
    <mergeCell ref="A179:B179"/>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8" activePane="bottomLeft" state="frozen"/>
      <selection activeCell="F35" sqref="F35"/>
      <selection pane="bottomLeft" activeCell="H146" sqref="H146"/>
    </sheetView>
  </sheetViews>
  <sheetFormatPr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5" t="s">
        <v>315</v>
      </c>
      <c r="B3" s="217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692782+318598</f>
        <v>1011380</v>
      </c>
      <c r="D5" s="466">
        <f>70203+4409+40953+15849+30988+1997+16077+7121+1575</f>
        <v>189172</v>
      </c>
      <c r="E5" s="466">
        <f>7013+4666+262</f>
        <v>11941</v>
      </c>
      <c r="F5" s="466">
        <f>25739+19520</f>
        <v>45259</v>
      </c>
      <c r="G5" s="466">
        <f>25224+17206</f>
        <v>42430</v>
      </c>
      <c r="H5" s="466">
        <f>3257+2043</f>
        <v>5300</v>
      </c>
      <c r="I5" s="467"/>
      <c r="J5" s="467"/>
      <c r="K5" s="1693">
        <f>SUM(C5:J5)</f>
        <v>1305482</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351750</v>
      </c>
      <c r="D8" s="466">
        <f>19361+1248+12799+4431+2890</f>
        <v>40729</v>
      </c>
      <c r="E8" s="466">
        <f>25392+90</f>
        <v>25482</v>
      </c>
      <c r="F8" s="466">
        <v>28133</v>
      </c>
      <c r="G8" s="466"/>
      <c r="H8" s="466">
        <v>2478</v>
      </c>
      <c r="I8" s="467"/>
      <c r="J8" s="467"/>
      <c r="K8" s="1693">
        <f t="shared" si="0"/>
        <v>448572</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61725</v>
      </c>
      <c r="D10" s="466">
        <f>5342+257+400+812+170</f>
        <v>6981</v>
      </c>
      <c r="E10" s="466">
        <f>8616+2470</f>
        <v>11086</v>
      </c>
      <c r="F10" s="466">
        <f>6274+6615</f>
        <v>12889</v>
      </c>
      <c r="G10" s="466"/>
      <c r="H10" s="466"/>
      <c r="I10" s="467"/>
      <c r="J10" s="467"/>
      <c r="K10" s="1693">
        <f t="shared" si="0"/>
        <v>92681</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39700</v>
      </c>
      <c r="D14" s="466">
        <f>1919+124+391</f>
        <v>2434</v>
      </c>
      <c r="E14" s="466">
        <f>365+10184+1445</f>
        <v>11994</v>
      </c>
      <c r="F14" s="466">
        <f>19938+2819</f>
        <v>22757</v>
      </c>
      <c r="G14" s="466"/>
      <c r="H14" s="466">
        <f>4816</f>
        <v>4816</v>
      </c>
      <c r="I14" s="467"/>
      <c r="J14" s="467"/>
      <c r="K14" s="1693">
        <f t="shared" si="0"/>
        <v>81701</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1464555</v>
      </c>
      <c r="D33" s="1692">
        <f t="shared" ref="D33:L33" si="1">SUM(D5:D32)</f>
        <v>239316</v>
      </c>
      <c r="E33" s="1692">
        <f t="shared" si="1"/>
        <v>60503</v>
      </c>
      <c r="F33" s="1692">
        <f t="shared" si="1"/>
        <v>109038</v>
      </c>
      <c r="G33" s="1692">
        <f t="shared" si="1"/>
        <v>42430</v>
      </c>
      <c r="H33" s="1692">
        <f t="shared" si="1"/>
        <v>12594</v>
      </c>
      <c r="I33" s="1692">
        <f t="shared" si="1"/>
        <v>0</v>
      </c>
      <c r="J33" s="1692">
        <f t="shared" si="1"/>
        <v>0</v>
      </c>
      <c r="K33" s="1692">
        <f t="shared" si="1"/>
        <v>1928436</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44857</v>
      </c>
      <c r="D37" s="466">
        <f>4445+286+5400+1019</f>
        <v>11150</v>
      </c>
      <c r="E37" s="466"/>
      <c r="F37" s="466"/>
      <c r="G37" s="466"/>
      <c r="H37" s="466"/>
      <c r="I37" s="467"/>
      <c r="J37" s="467"/>
      <c r="K37" s="1693">
        <f t="shared" si="2"/>
        <v>56007</v>
      </c>
      <c r="L37" s="466"/>
    </row>
    <row r="38" spans="1:14" x14ac:dyDescent="0.2">
      <c r="A38" s="1526" t="s">
        <v>207</v>
      </c>
      <c r="B38" s="615">
        <v>2130</v>
      </c>
      <c r="C38" s="466">
        <v>31419</v>
      </c>
      <c r="D38" s="466"/>
      <c r="E38" s="466">
        <v>25</v>
      </c>
      <c r="F38" s="466">
        <v>720</v>
      </c>
      <c r="G38" s="466"/>
      <c r="H38" s="466"/>
      <c r="I38" s="467"/>
      <c r="J38" s="467"/>
      <c r="K38" s="1693">
        <f t="shared" si="2"/>
        <v>32164</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28752</v>
      </c>
      <c r="F40" s="466"/>
      <c r="G40" s="466"/>
      <c r="H40" s="466"/>
      <c r="I40" s="467"/>
      <c r="J40" s="467"/>
      <c r="K40" s="1693">
        <f t="shared" si="2"/>
        <v>28752</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76276</v>
      </c>
      <c r="D42" s="1692">
        <f t="shared" ref="D42:L42" si="3">SUM(D36:D41)</f>
        <v>11150</v>
      </c>
      <c r="E42" s="1692">
        <f t="shared" si="3"/>
        <v>28777</v>
      </c>
      <c r="F42" s="1692">
        <f t="shared" si="3"/>
        <v>720</v>
      </c>
      <c r="G42" s="1692">
        <f t="shared" si="3"/>
        <v>0</v>
      </c>
      <c r="H42" s="1692">
        <f t="shared" si="3"/>
        <v>0</v>
      </c>
      <c r="I42" s="1692">
        <f t="shared" si="3"/>
        <v>0</v>
      </c>
      <c r="J42" s="1692">
        <f t="shared" si="3"/>
        <v>0</v>
      </c>
      <c r="K42" s="1692">
        <f t="shared" si="3"/>
        <v>116923</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10460</v>
      </c>
      <c r="D44" s="481">
        <f>1108+78+197</f>
        <v>1383</v>
      </c>
      <c r="E44" s="481">
        <v>8265</v>
      </c>
      <c r="F44" s="481">
        <f>1499+1372</f>
        <v>2871</v>
      </c>
      <c r="G44" s="481"/>
      <c r="H44" s="481">
        <v>34813</v>
      </c>
      <c r="I44" s="467"/>
      <c r="J44" s="467"/>
      <c r="K44" s="1694">
        <f>SUM(C44:J44)</f>
        <v>57792</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10460</v>
      </c>
      <c r="D47" s="1692">
        <f t="shared" ref="D47:K47" si="4">SUM(D44:D46)</f>
        <v>1383</v>
      </c>
      <c r="E47" s="1692">
        <f t="shared" si="4"/>
        <v>8265</v>
      </c>
      <c r="F47" s="1692">
        <f t="shared" si="4"/>
        <v>2871</v>
      </c>
      <c r="G47" s="1692">
        <f t="shared" si="4"/>
        <v>0</v>
      </c>
      <c r="H47" s="1692">
        <f t="shared" si="4"/>
        <v>34813</v>
      </c>
      <c r="I47" s="1692">
        <f t="shared" si="4"/>
        <v>0</v>
      </c>
      <c r="J47" s="1692">
        <f t="shared" si="4"/>
        <v>0</v>
      </c>
      <c r="K47" s="1692">
        <f t="shared" si="4"/>
        <v>57792</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15584+637</f>
        <v>16221</v>
      </c>
      <c r="F49" s="481">
        <f>9413</f>
        <v>9413</v>
      </c>
      <c r="G49" s="481"/>
      <c r="H49" s="481">
        <f>9701+69</f>
        <v>9770</v>
      </c>
      <c r="I49" s="467"/>
      <c r="J49" s="467"/>
      <c r="K49" s="1694">
        <f>SUM(C49:J49)</f>
        <v>35404</v>
      </c>
      <c r="L49" s="481"/>
    </row>
    <row r="50" spans="1:14" x14ac:dyDescent="0.2">
      <c r="A50" s="1526" t="s">
        <v>872</v>
      </c>
      <c r="B50" s="615">
        <v>2320</v>
      </c>
      <c r="C50" s="466">
        <f>77240</f>
        <v>77240</v>
      </c>
      <c r="D50" s="466">
        <f>7677+478+5786+1701</f>
        <v>15642</v>
      </c>
      <c r="E50" s="466">
        <f>180+33</f>
        <v>213</v>
      </c>
      <c r="F50" s="466">
        <v>1271</v>
      </c>
      <c r="G50" s="466"/>
      <c r="H50" s="466">
        <v>3764</v>
      </c>
      <c r="I50" s="467"/>
      <c r="J50" s="467"/>
      <c r="K50" s="1694">
        <f>SUM(C50:J50)</f>
        <v>98130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77240</v>
      </c>
      <c r="D53" s="1692">
        <f t="shared" ref="D53:L53" si="5">SUM(D49:D52)</f>
        <v>15642</v>
      </c>
      <c r="E53" s="1692">
        <f t="shared" si="5"/>
        <v>16434</v>
      </c>
      <c r="F53" s="1692">
        <f t="shared" si="5"/>
        <v>10684</v>
      </c>
      <c r="G53" s="1692">
        <f t="shared" si="5"/>
        <v>0</v>
      </c>
      <c r="H53" s="1692">
        <f t="shared" si="5"/>
        <v>13534</v>
      </c>
      <c r="I53" s="1692">
        <f t="shared" si="5"/>
        <v>0</v>
      </c>
      <c r="J53" s="1692">
        <f t="shared" si="5"/>
        <v>0</v>
      </c>
      <c r="K53" s="1692">
        <f t="shared" si="5"/>
        <v>133534</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83264</v>
      </c>
      <c r="D55" s="481">
        <f>5637+364+5400+1290+1020</f>
        <v>13711</v>
      </c>
      <c r="E55" s="481">
        <f>611+458</f>
        <v>1069</v>
      </c>
      <c r="F55" s="481">
        <v>1321</v>
      </c>
      <c r="G55" s="481"/>
      <c r="H55" s="481">
        <v>1354</v>
      </c>
      <c r="I55" s="467"/>
      <c r="J55" s="467"/>
      <c r="K55" s="1694">
        <f>SUM(C55:J55)</f>
        <v>100719</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83264</v>
      </c>
      <c r="D57" s="1696">
        <f t="shared" ref="D57:K57" si="6">SUM(D55:D56)</f>
        <v>13711</v>
      </c>
      <c r="E57" s="1696">
        <f t="shared" si="6"/>
        <v>1069</v>
      </c>
      <c r="F57" s="1696">
        <f t="shared" si="6"/>
        <v>1321</v>
      </c>
      <c r="G57" s="1696">
        <f t="shared" si="6"/>
        <v>0</v>
      </c>
      <c r="H57" s="1696">
        <f t="shared" si="6"/>
        <v>1354</v>
      </c>
      <c r="I57" s="1696">
        <f t="shared" si="6"/>
        <v>0</v>
      </c>
      <c r="J57" s="1696">
        <f t="shared" si="6"/>
        <v>0</v>
      </c>
      <c r="K57" s="1696">
        <f t="shared" si="6"/>
        <v>100719</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46826</v>
      </c>
      <c r="D59" s="481"/>
      <c r="E59" s="481">
        <v>79</v>
      </c>
      <c r="F59" s="481"/>
      <c r="G59" s="481"/>
      <c r="H59" s="481"/>
      <c r="I59" s="467"/>
      <c r="J59" s="467"/>
      <c r="K59" s="1694">
        <f t="shared" ref="K59:K64" si="7">SUM(C59:J59)</f>
        <v>46905</v>
      </c>
      <c r="L59" s="481"/>
      <c r="M59" s="610"/>
      <c r="N59" s="610"/>
    </row>
    <row r="60" spans="1:14" s="343" customFormat="1" x14ac:dyDescent="0.2">
      <c r="A60" s="1526" t="s">
        <v>483</v>
      </c>
      <c r="B60" s="615">
        <v>2520</v>
      </c>
      <c r="C60" s="466">
        <v>3310</v>
      </c>
      <c r="D60" s="466"/>
      <c r="E60" s="466"/>
      <c r="F60" s="466"/>
      <c r="G60" s="466"/>
      <c r="H60" s="466"/>
      <c r="I60" s="467"/>
      <c r="J60" s="467"/>
      <c r="K60" s="1694">
        <f t="shared" si="7"/>
        <v>3310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50550</v>
      </c>
      <c r="D63" s="466">
        <v>1020</v>
      </c>
      <c r="E63" s="466">
        <v>3933</v>
      </c>
      <c r="F63" s="466">
        <f>2709+57829</f>
        <v>60538</v>
      </c>
      <c r="G63" s="466"/>
      <c r="H63" s="466">
        <v>249</v>
      </c>
      <c r="I63" s="467"/>
      <c r="J63" s="467"/>
      <c r="K63" s="1694">
        <f t="shared" si="7"/>
        <v>116290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100686</v>
      </c>
      <c r="D65" s="1692">
        <f t="shared" ref="D65:L65" si="8">SUM(D59:D64)</f>
        <v>1020</v>
      </c>
      <c r="E65" s="1692">
        <f t="shared" si="8"/>
        <v>4012</v>
      </c>
      <c r="F65" s="1692">
        <f t="shared" si="8"/>
        <v>60538</v>
      </c>
      <c r="G65" s="1692">
        <f t="shared" si="8"/>
        <v>0</v>
      </c>
      <c r="H65" s="1692">
        <f t="shared" si="8"/>
        <v>249</v>
      </c>
      <c r="I65" s="1692">
        <f t="shared" si="8"/>
        <v>0</v>
      </c>
      <c r="J65" s="1692">
        <f t="shared" si="8"/>
        <v>0</v>
      </c>
      <c r="K65" s="1692">
        <f t="shared" si="8"/>
        <v>166505</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3000</v>
      </c>
      <c r="F71" s="466"/>
      <c r="G71" s="466"/>
      <c r="H71" s="466"/>
      <c r="I71" s="467"/>
      <c r="J71" s="467"/>
      <c r="K71" s="1694">
        <f>SUM(C71:J71)</f>
        <v>3000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3000</v>
      </c>
      <c r="F72" s="1692">
        <f t="shared" si="9"/>
        <v>0</v>
      </c>
      <c r="G72" s="1692">
        <f t="shared" si="9"/>
        <v>0</v>
      </c>
      <c r="H72" s="1692">
        <f t="shared" si="9"/>
        <v>0</v>
      </c>
      <c r="I72" s="1692">
        <f t="shared" si="9"/>
        <v>0</v>
      </c>
      <c r="J72" s="1692">
        <f t="shared" si="9"/>
        <v>0</v>
      </c>
      <c r="K72" s="1692">
        <f t="shared" si="9"/>
        <v>3000</v>
      </c>
      <c r="L72" s="1692">
        <f>SUM(L67:L71)</f>
        <v>0</v>
      </c>
      <c r="M72" s="610"/>
      <c r="N72" s="610"/>
    </row>
    <row r="73" spans="1:14" s="343" customFormat="1" ht="14.25" thickTop="1" thickBot="1" x14ac:dyDescent="0.25">
      <c r="A73" s="1532" t="s">
        <v>1037</v>
      </c>
      <c r="B73" s="633" t="s">
        <v>595</v>
      </c>
      <c r="C73" s="573"/>
      <c r="D73" s="573"/>
      <c r="E73" s="573"/>
      <c r="F73" s="573">
        <v>560</v>
      </c>
      <c r="G73" s="573"/>
      <c r="H73" s="573"/>
      <c r="I73" s="531"/>
      <c r="J73" s="531"/>
      <c r="K73" s="1692">
        <f>SUM(C73:J73)</f>
        <v>560</v>
      </c>
      <c r="L73" s="576"/>
      <c r="M73" s="610"/>
      <c r="N73" s="610"/>
    </row>
    <row r="74" spans="1:14" ht="12.75" customHeight="1" thickTop="1" thickBot="1" x14ac:dyDescent="0.25">
      <c r="A74" s="1690" t="s">
        <v>865</v>
      </c>
      <c r="B74" s="1698">
        <v>2000</v>
      </c>
      <c r="C74" s="1699">
        <f>SUM(C42,C47,C53,C57,C65,C72,C73)</f>
        <v>347926</v>
      </c>
      <c r="D74" s="1699">
        <f t="shared" ref="D74:K74" si="10">SUM(D42,D47,D53,D57,D65,D72,D73)</f>
        <v>42906</v>
      </c>
      <c r="E74" s="1699">
        <f t="shared" si="10"/>
        <v>61557</v>
      </c>
      <c r="F74" s="1699">
        <f t="shared" si="10"/>
        <v>76694</v>
      </c>
      <c r="G74" s="1699">
        <f t="shared" si="10"/>
        <v>0</v>
      </c>
      <c r="H74" s="1699">
        <f t="shared" si="10"/>
        <v>49950</v>
      </c>
      <c r="I74" s="1699">
        <f t="shared" si="10"/>
        <v>0</v>
      </c>
      <c r="J74" s="1699">
        <f t="shared" si="10"/>
        <v>0</v>
      </c>
      <c r="K74" s="1699">
        <f t="shared" si="10"/>
        <v>579033</v>
      </c>
      <c r="L74" s="1699">
        <f>SUM(L42,L47,L53,L57,L65,L72,L73)</f>
        <v>0</v>
      </c>
    </row>
    <row r="75" spans="1:14" s="259" customFormat="1" ht="15.75" customHeight="1" thickTop="1" thickBot="1" x14ac:dyDescent="0.25">
      <c r="A75" s="1632" t="s">
        <v>49</v>
      </c>
      <c r="B75" s="1633" t="s">
        <v>596</v>
      </c>
      <c r="C75" s="573"/>
      <c r="D75" s="573"/>
      <c r="E75" s="573">
        <v>3000</v>
      </c>
      <c r="F75" s="573">
        <v>1869</v>
      </c>
      <c r="G75" s="573"/>
      <c r="H75" s="573"/>
      <c r="I75" s="531"/>
      <c r="J75" s="531"/>
      <c r="K75" s="1692">
        <f>SUM(C75:J75)</f>
        <v>4869</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4000</v>
      </c>
      <c r="F78" s="617"/>
      <c r="G78" s="617"/>
      <c r="H78" s="635"/>
      <c r="I78" s="477"/>
      <c r="J78" s="477"/>
      <c r="K78" s="1693">
        <f t="shared" ref="K78:K83" si="11">SUM(C78:J78)</f>
        <v>4000</v>
      </c>
      <c r="L78" s="481"/>
    </row>
    <row r="79" spans="1:14" x14ac:dyDescent="0.2">
      <c r="A79" s="1526" t="s">
        <v>322</v>
      </c>
      <c r="B79" s="615">
        <v>4120</v>
      </c>
      <c r="C79" s="617"/>
      <c r="D79" s="617"/>
      <c r="E79" s="466">
        <f>134335+25846</f>
        <v>160181</v>
      </c>
      <c r="F79" s="617"/>
      <c r="G79" s="617"/>
      <c r="H79" s="466"/>
      <c r="I79" s="477"/>
      <c r="J79" s="477"/>
      <c r="K79" s="1693">
        <f t="shared" si="11"/>
        <v>160181</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164181</v>
      </c>
      <c r="F84" s="617"/>
      <c r="G84" s="617"/>
      <c r="H84" s="1692">
        <f>SUM(H78:H83)</f>
        <v>0</v>
      </c>
      <c r="I84" s="477"/>
      <c r="J84" s="477"/>
      <c r="K84" s="1692">
        <f>SUM(K78:K83)</f>
        <v>164181</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164181</v>
      </c>
      <c r="F102" s="617"/>
      <c r="G102" s="617"/>
      <c r="H102" s="1699">
        <f>SUM(H84,H92,H100,H101)</f>
        <v>0</v>
      </c>
      <c r="I102" s="477"/>
      <c r="J102" s="477"/>
      <c r="K102" s="1699">
        <f>SUM(K84,K92,K100,K101)</f>
        <v>164181</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1812481</v>
      </c>
      <c r="D114" s="1692">
        <f t="shared" ref="D114:K114" si="13">SUM(D33,D74,D75,D102,D112,D113)</f>
        <v>282222</v>
      </c>
      <c r="E114" s="1692">
        <f t="shared" si="13"/>
        <v>289241</v>
      </c>
      <c r="F114" s="1692">
        <f t="shared" si="13"/>
        <v>187601</v>
      </c>
      <c r="G114" s="1692">
        <f t="shared" si="13"/>
        <v>42430</v>
      </c>
      <c r="H114" s="1692">
        <f>SUM(H33,H74,H75,H102,H112,H113)</f>
        <v>62544</v>
      </c>
      <c r="I114" s="1692">
        <f t="shared" si="13"/>
        <v>0</v>
      </c>
      <c r="J114" s="1692">
        <f t="shared" si="13"/>
        <v>0</v>
      </c>
      <c r="K114" s="1692">
        <f t="shared" si="13"/>
        <v>2676519</v>
      </c>
      <c r="L114" s="1692">
        <f>SUM(L33,L74,L75,L102,L112,L113)</f>
        <v>0</v>
      </c>
    </row>
    <row r="115" spans="1:14" ht="13.5" thickTop="1" x14ac:dyDescent="0.2">
      <c r="A115" s="2167" t="s">
        <v>1053</v>
      </c>
      <c r="B115" s="2168"/>
      <c r="C115" s="619"/>
      <c r="D115" s="619"/>
      <c r="E115" s="619"/>
      <c r="F115" s="619"/>
      <c r="G115" s="619"/>
      <c r="H115" s="619"/>
      <c r="I115" s="619"/>
      <c r="J115" s="619"/>
      <c r="K115" s="1706">
        <f>'Revenues 9-14'!C275-'Expenditures 15-22'!K114</f>
        <v>312682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2" t="s">
        <v>314</v>
      </c>
      <c r="B117" s="217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58303</v>
      </c>
      <c r="D124" s="466"/>
      <c r="E124" s="466">
        <f>14201+4876+15821+4221</f>
        <v>39119</v>
      </c>
      <c r="F124" s="466">
        <f>31371+11949+39492</f>
        <v>82812</v>
      </c>
      <c r="G124" s="466"/>
      <c r="H124" s="466"/>
      <c r="I124" s="467"/>
      <c r="J124" s="467"/>
      <c r="K124" s="1692">
        <f>SUM(C124:J124)</f>
        <v>180234</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58303</v>
      </c>
      <c r="D127" s="1692">
        <f t="shared" ref="D127:L127" si="14">SUM(D122:D126)</f>
        <v>0</v>
      </c>
      <c r="E127" s="1692">
        <f t="shared" si="14"/>
        <v>39119</v>
      </c>
      <c r="F127" s="1692">
        <f t="shared" si="14"/>
        <v>82812</v>
      </c>
      <c r="G127" s="1692">
        <f t="shared" si="14"/>
        <v>0</v>
      </c>
      <c r="H127" s="1692">
        <f t="shared" si="14"/>
        <v>0</v>
      </c>
      <c r="I127" s="1692">
        <f t="shared" si="14"/>
        <v>0</v>
      </c>
      <c r="J127" s="1692">
        <f t="shared" si="14"/>
        <v>0</v>
      </c>
      <c r="K127" s="1692">
        <f t="shared" si="14"/>
        <v>180234</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58303</v>
      </c>
      <c r="D129" s="1699">
        <f t="shared" ref="D129:L129" si="15">SUM(D120,D127,D128)</f>
        <v>0</v>
      </c>
      <c r="E129" s="1699">
        <f t="shared" si="15"/>
        <v>39119</v>
      </c>
      <c r="F129" s="1699">
        <f t="shared" si="15"/>
        <v>82812</v>
      </c>
      <c r="G129" s="1699">
        <f t="shared" si="15"/>
        <v>0</v>
      </c>
      <c r="H129" s="1699">
        <f t="shared" si="15"/>
        <v>0</v>
      </c>
      <c r="I129" s="1699">
        <f t="shared" si="15"/>
        <v>0</v>
      </c>
      <c r="J129" s="1699">
        <f t="shared" si="15"/>
        <v>0</v>
      </c>
      <c r="K129" s="1699">
        <f t="shared" si="15"/>
        <v>180234</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f>33094+1689</f>
        <v>34783</v>
      </c>
      <c r="I146" s="468"/>
      <c r="J146" s="617"/>
      <c r="K146" s="1694">
        <f>SUM(H146)</f>
        <v>34783</v>
      </c>
      <c r="L146" s="466"/>
    </row>
    <row r="147" spans="1:14" ht="12.75" customHeight="1" thickBot="1" x14ac:dyDescent="0.25">
      <c r="A147" s="1537" t="s">
        <v>647</v>
      </c>
      <c r="B147" s="660" t="s">
        <v>742</v>
      </c>
      <c r="C147" s="617"/>
      <c r="D147" s="617"/>
      <c r="E147" s="617"/>
      <c r="F147" s="617"/>
      <c r="G147" s="617"/>
      <c r="H147" s="1710">
        <f>SUM(H142:H146)</f>
        <v>34783</v>
      </c>
      <c r="I147" s="468"/>
      <c r="J147" s="617"/>
      <c r="K147" s="1692">
        <f>SUM(K142:K146)</f>
        <v>34783</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34783</v>
      </c>
      <c r="I149" s="468"/>
      <c r="J149" s="617"/>
      <c r="K149" s="1692">
        <f>SUM(K147:K148)</f>
        <v>34783</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4" t="s">
        <v>641</v>
      </c>
      <c r="B151" s="2164"/>
      <c r="C151" s="1692">
        <f>SUM(C129,C130,C139,C149,C150)</f>
        <v>58303</v>
      </c>
      <c r="D151" s="1692">
        <f t="shared" ref="D151:K151" si="16">SUM(D129,D130,D139,D149,D150)</f>
        <v>0</v>
      </c>
      <c r="E151" s="1692">
        <f t="shared" si="16"/>
        <v>39119</v>
      </c>
      <c r="F151" s="1692">
        <f t="shared" si="16"/>
        <v>82812</v>
      </c>
      <c r="G151" s="1692">
        <f t="shared" si="16"/>
        <v>0</v>
      </c>
      <c r="H151" s="1692">
        <f t="shared" si="16"/>
        <v>34783</v>
      </c>
      <c r="I151" s="1692">
        <f t="shared" si="16"/>
        <v>0</v>
      </c>
      <c r="J151" s="1692">
        <f t="shared" si="16"/>
        <v>0</v>
      </c>
      <c r="K151" s="1692">
        <f t="shared" si="16"/>
        <v>215017</v>
      </c>
      <c r="L151" s="1692">
        <f>SUM(L129,L130,L139,L149,L150)</f>
        <v>0</v>
      </c>
    </row>
    <row r="152" spans="1:14" ht="12.75" customHeight="1" thickTop="1" x14ac:dyDescent="0.2">
      <c r="A152" s="2187" t="s">
        <v>1240</v>
      </c>
      <c r="B152" s="2188"/>
      <c r="C152" s="619"/>
      <c r="D152" s="619"/>
      <c r="E152" s="619"/>
      <c r="F152" s="619"/>
      <c r="G152" s="619"/>
      <c r="H152" s="619"/>
      <c r="I152" s="619"/>
      <c r="J152" s="617"/>
      <c r="K152" s="1706">
        <f>'Revenues 9-14'!D275-'Expenditures 15-22'!K151</f>
        <v>-16452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2" t="s">
        <v>642</v>
      </c>
      <c r="B154" s="217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67" t="s">
        <v>1053</v>
      </c>
      <c r="B175" s="216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26663</v>
      </c>
      <c r="D182" s="466">
        <f>729+64+350+226</f>
        <v>1369</v>
      </c>
      <c r="E182" s="466">
        <f>5159+190698+203</f>
        <v>196060</v>
      </c>
      <c r="F182" s="466">
        <f>2920+852</f>
        <v>3772</v>
      </c>
      <c r="G182" s="466"/>
      <c r="H182" s="466">
        <v>221</v>
      </c>
      <c r="I182" s="467"/>
      <c r="J182" s="467"/>
      <c r="K182" s="1693">
        <f>SUM(C182:J182)</f>
        <v>228085</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26663</v>
      </c>
      <c r="D184" s="1699">
        <f t="shared" ref="D184:J184" si="17">SUM(D180,D182,D183)</f>
        <v>1369</v>
      </c>
      <c r="E184" s="1699">
        <f t="shared" si="17"/>
        <v>196060</v>
      </c>
      <c r="F184" s="1699">
        <f t="shared" si="17"/>
        <v>3772</v>
      </c>
      <c r="G184" s="1699">
        <f t="shared" si="17"/>
        <v>0</v>
      </c>
      <c r="H184" s="1699">
        <f t="shared" si="17"/>
        <v>221</v>
      </c>
      <c r="I184" s="1699">
        <f t="shared" si="17"/>
        <v>0</v>
      </c>
      <c r="J184" s="1699">
        <f t="shared" si="17"/>
        <v>0</v>
      </c>
      <c r="K184" s="1699">
        <f>SUM(K180,K182,K183)</f>
        <v>228085</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501</v>
      </c>
      <c r="I205" s="617"/>
      <c r="J205" s="617"/>
      <c r="K205" s="1707">
        <f>SUM(H205)</f>
        <v>501</v>
      </c>
      <c r="L205" s="535"/>
    </row>
    <row r="206" spans="1:14" ht="30" customHeight="1" x14ac:dyDescent="0.2">
      <c r="A206" s="682" t="s">
        <v>1770</v>
      </c>
      <c r="B206" s="673" t="s">
        <v>31</v>
      </c>
      <c r="C206" s="617"/>
      <c r="D206" s="617"/>
      <c r="E206" s="617"/>
      <c r="F206" s="617"/>
      <c r="G206" s="617"/>
      <c r="H206" s="466">
        <v>9838</v>
      </c>
      <c r="I206" s="617"/>
      <c r="J206" s="617"/>
      <c r="K206" s="1693">
        <f>SUM(H206)</f>
        <v>9838</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10339</v>
      </c>
      <c r="I208" s="617"/>
      <c r="J208" s="617"/>
      <c r="K208" s="1699">
        <f>SUM(K204,K205,K206,K207)</f>
        <v>10339</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26663</v>
      </c>
      <c r="D210" s="1692">
        <f>SUM(D184,D185)</f>
        <v>1369</v>
      </c>
      <c r="E210" s="1692">
        <f>SUM(E184,E185,E196)</f>
        <v>196060</v>
      </c>
      <c r="F210" s="1692">
        <f>SUM(F184,F185)</f>
        <v>3772</v>
      </c>
      <c r="G210" s="1692">
        <f>SUM(G184,G185)</f>
        <v>0</v>
      </c>
      <c r="H210" s="1692">
        <f>SUM(H184,H185,H196,H208,H209)</f>
        <v>10560</v>
      </c>
      <c r="I210" s="1692">
        <f>SUM(I184,I185)</f>
        <v>0</v>
      </c>
      <c r="J210" s="1692">
        <f>SUM(J184,J185)</f>
        <v>0</v>
      </c>
      <c r="K210" s="1693">
        <f>SUM(K184,K185,K196,K208,K209)</f>
        <v>238424</v>
      </c>
      <c r="L210" s="1692">
        <f>SUM(L184,L185,L196,L208,L209)</f>
        <v>0</v>
      </c>
    </row>
    <row r="211" spans="1:14" ht="13.5" thickTop="1" x14ac:dyDescent="0.2">
      <c r="A211" s="2167" t="s">
        <v>1053</v>
      </c>
      <c r="B211" s="2168"/>
      <c r="C211" s="619"/>
      <c r="D211" s="619"/>
      <c r="E211" s="619"/>
      <c r="F211" s="619"/>
      <c r="G211" s="619"/>
      <c r="H211" s="619"/>
      <c r="I211" s="617"/>
      <c r="J211" s="617"/>
      <c r="K211" s="1706">
        <f>'Revenues 9-14'!F275-'Expenditures 15-22'!K210</f>
        <v>57841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9" t="s">
        <v>1022</v>
      </c>
      <c r="B213" s="219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6+9681+16+4525</f>
        <v>14228</v>
      </c>
      <c r="E215" s="617"/>
      <c r="F215" s="617"/>
      <c r="G215" s="617"/>
      <c r="H215" s="617"/>
      <c r="I215" s="617"/>
      <c r="J215" s="617"/>
      <c r="K215" s="1693">
        <f>D215</f>
        <v>14228</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17257+9232+4885</f>
        <v>31374</v>
      </c>
      <c r="E217" s="617"/>
      <c r="F217" s="617"/>
      <c r="G217" s="617"/>
      <c r="H217" s="617"/>
      <c r="I217" s="617"/>
      <c r="J217" s="617"/>
      <c r="K217" s="1693">
        <f t="shared" si="19"/>
        <v>31374</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f>2454+1262+877</f>
        <v>4593</v>
      </c>
      <c r="E219" s="617"/>
      <c r="F219" s="617"/>
      <c r="G219" s="617"/>
      <c r="H219" s="617"/>
      <c r="I219" s="617"/>
      <c r="J219" s="617"/>
      <c r="K219" s="1693">
        <f t="shared" si="19"/>
        <v>4593</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1283+576</f>
        <v>1859</v>
      </c>
      <c r="E223" s="617"/>
      <c r="F223" s="617"/>
      <c r="G223" s="617"/>
      <c r="H223" s="617"/>
      <c r="I223" s="617"/>
      <c r="J223" s="617"/>
      <c r="K223" s="1693">
        <f t="shared" si="19"/>
        <v>1859</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52054</v>
      </c>
      <c r="E229" s="617"/>
      <c r="F229" s="617"/>
      <c r="G229" s="617"/>
      <c r="H229" s="617"/>
      <c r="I229" s="617"/>
      <c r="J229" s="617"/>
      <c r="K229" s="1692">
        <f>SUM(K215:K228)</f>
        <v>52054</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f>617</f>
        <v>617</v>
      </c>
      <c r="E233" s="617"/>
      <c r="F233" s="617"/>
      <c r="G233" s="617"/>
      <c r="H233" s="617"/>
      <c r="I233" s="617"/>
      <c r="J233" s="617"/>
      <c r="K233" s="1693">
        <f t="shared" si="20"/>
        <v>617</v>
      </c>
      <c r="L233" s="466"/>
    </row>
    <row r="234" spans="1:12" x14ac:dyDescent="0.2">
      <c r="A234" s="1526" t="s">
        <v>207</v>
      </c>
      <c r="B234" s="615">
        <v>2130</v>
      </c>
      <c r="C234" s="617"/>
      <c r="D234" s="466">
        <f>3361+1948+456</f>
        <v>5765</v>
      </c>
      <c r="E234" s="617"/>
      <c r="F234" s="617"/>
      <c r="G234" s="617"/>
      <c r="H234" s="617"/>
      <c r="I234" s="617"/>
      <c r="J234" s="617"/>
      <c r="K234" s="1693">
        <f t="shared" si="20"/>
        <v>5765</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6382</v>
      </c>
      <c r="E238" s="617"/>
      <c r="F238" s="617"/>
      <c r="G238" s="617"/>
      <c r="H238" s="617"/>
      <c r="I238" s="617"/>
      <c r="J238" s="617"/>
      <c r="K238" s="1692">
        <f>SUM(K232:K237)</f>
        <v>6382</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28+215</f>
        <v>243</v>
      </c>
      <c r="E240" s="617"/>
      <c r="F240" s="617"/>
      <c r="G240" s="617"/>
      <c r="H240" s="617"/>
      <c r="I240" s="617"/>
      <c r="J240" s="617"/>
      <c r="K240" s="1694">
        <f>D240</f>
        <v>243</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243</v>
      </c>
      <c r="E243" s="617"/>
      <c r="F243" s="617"/>
      <c r="G243" s="617"/>
      <c r="H243" s="617"/>
      <c r="I243" s="617"/>
      <c r="J243" s="617"/>
      <c r="K243" s="1692">
        <f>SUM(K240:K242)</f>
        <v>243</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1039</f>
        <v>1039</v>
      </c>
      <c r="E246" s="617"/>
      <c r="F246" s="617"/>
      <c r="G246" s="617"/>
      <c r="H246" s="617"/>
      <c r="I246" s="617"/>
      <c r="J246" s="617"/>
      <c r="K246" s="1694">
        <f t="shared" ref="K246:K256" si="21">D246</f>
        <v>1039</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f>4155+1813+424</f>
        <v>6392</v>
      </c>
      <c r="E252" s="617"/>
      <c r="F252" s="617"/>
      <c r="G252" s="617"/>
      <c r="H252" s="617"/>
      <c r="I252" s="617"/>
      <c r="J252" s="617"/>
      <c r="K252" s="1694">
        <f t="shared" si="21"/>
        <v>6392</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7431</v>
      </c>
      <c r="E257" s="617"/>
      <c r="F257" s="617"/>
      <c r="G257" s="617"/>
      <c r="H257" s="617"/>
      <c r="I257" s="617"/>
      <c r="J257" s="617"/>
      <c r="K257" s="1692">
        <f>SUM(K245:K256)</f>
        <v>7431</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2944+1628+1019</f>
        <v>5591</v>
      </c>
      <c r="E259" s="617"/>
      <c r="F259" s="617"/>
      <c r="G259" s="617"/>
      <c r="H259" s="617"/>
      <c r="I259" s="617"/>
      <c r="J259" s="617"/>
      <c r="K259" s="1694">
        <f>D259</f>
        <v>5591</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5591</v>
      </c>
      <c r="E261" s="617"/>
      <c r="F261" s="617"/>
      <c r="G261" s="617"/>
      <c r="H261" s="617"/>
      <c r="I261" s="617"/>
      <c r="J261" s="617"/>
      <c r="K261" s="1692">
        <f>SUM(K259:K260)</f>
        <v>5591</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f>4401+2386+558</f>
        <v>7345</v>
      </c>
      <c r="E263" s="617"/>
      <c r="F263" s="617"/>
      <c r="G263" s="617"/>
      <c r="H263" s="617"/>
      <c r="I263" s="617"/>
      <c r="J263" s="617"/>
      <c r="K263" s="1694">
        <f>D263</f>
        <v>7345</v>
      </c>
      <c r="L263" s="481"/>
    </row>
    <row r="264" spans="1:14" x14ac:dyDescent="0.2">
      <c r="A264" s="1526" t="s">
        <v>483</v>
      </c>
      <c r="B264" s="686">
        <v>2520</v>
      </c>
      <c r="C264" s="617"/>
      <c r="D264" s="466">
        <f>6+722+169</f>
        <v>897</v>
      </c>
      <c r="E264" s="617"/>
      <c r="F264" s="617"/>
      <c r="G264" s="617"/>
      <c r="H264" s="617"/>
      <c r="I264" s="617"/>
      <c r="J264" s="617"/>
      <c r="K264" s="1694">
        <f t="shared" ref="K264:K269" si="22">D264</f>
        <v>897</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5043+3615+845</f>
        <v>9503</v>
      </c>
      <c r="E266" s="617"/>
      <c r="F266" s="617"/>
      <c r="G266" s="617"/>
      <c r="H266" s="617"/>
      <c r="I266" s="617"/>
      <c r="J266" s="617"/>
      <c r="K266" s="1694">
        <f t="shared" si="22"/>
        <v>9503</v>
      </c>
      <c r="L266" s="466"/>
    </row>
    <row r="267" spans="1:14" x14ac:dyDescent="0.2">
      <c r="A267" s="1526" t="s">
        <v>1010</v>
      </c>
      <c r="B267" s="615">
        <v>2550</v>
      </c>
      <c r="C267" s="617"/>
      <c r="D267" s="466">
        <f>1172+416</f>
        <v>1588</v>
      </c>
      <c r="E267" s="617"/>
      <c r="F267" s="617"/>
      <c r="G267" s="617"/>
      <c r="H267" s="617"/>
      <c r="I267" s="617"/>
      <c r="J267" s="617"/>
      <c r="K267" s="1694">
        <f t="shared" si="22"/>
        <v>1588</v>
      </c>
      <c r="L267" s="466"/>
    </row>
    <row r="268" spans="1:14" x14ac:dyDescent="0.2">
      <c r="A268" s="1526" t="s">
        <v>102</v>
      </c>
      <c r="B268" s="615">
        <v>2560</v>
      </c>
      <c r="C268" s="617"/>
      <c r="D268" s="466">
        <f>4180+3130+732</f>
        <v>8042</v>
      </c>
      <c r="E268" s="617"/>
      <c r="F268" s="617"/>
      <c r="G268" s="617"/>
      <c r="H268" s="617"/>
      <c r="I268" s="617"/>
      <c r="J268" s="617"/>
      <c r="K268" s="1694">
        <f t="shared" si="22"/>
        <v>8042</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27375</v>
      </c>
      <c r="E270" s="617"/>
      <c r="F270" s="617"/>
      <c r="G270" s="617"/>
      <c r="H270" s="617"/>
      <c r="I270" s="617"/>
      <c r="J270" s="617"/>
      <c r="K270" s="1692">
        <f>SUM(K263:K269)</f>
        <v>27375</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47022</v>
      </c>
      <c r="E279" s="617"/>
      <c r="F279" s="617"/>
      <c r="G279" s="617"/>
      <c r="H279" s="617"/>
      <c r="I279" s="617"/>
      <c r="J279" s="617"/>
      <c r="K279" s="1699">
        <f>SUM(K238,K243,K257,K261,K270,K277,K278)</f>
        <v>47022</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5" t="s">
        <v>526</v>
      </c>
      <c r="B295" s="2186"/>
      <c r="C295" s="617"/>
      <c r="D295" s="1692">
        <f>SUM(D229,D279,D280,D285)</f>
        <v>99076</v>
      </c>
      <c r="E295" s="617"/>
      <c r="F295" s="617"/>
      <c r="G295" s="617"/>
      <c r="H295" s="1692">
        <f>H293</f>
        <v>0</v>
      </c>
      <c r="I295" s="617"/>
      <c r="J295" s="617"/>
      <c r="K295" s="1692">
        <f>SUM(K229,K279,K280,K285,K293,K294)</f>
        <v>99076</v>
      </c>
      <c r="L295" s="1692">
        <f>SUM(L229,L279,L280,L285,L293,L294)</f>
        <v>0</v>
      </c>
    </row>
    <row r="296" spans="1:14" ht="13.5" thickTop="1" x14ac:dyDescent="0.2">
      <c r="A296" s="2167" t="s">
        <v>1053</v>
      </c>
      <c r="B296" s="2168"/>
      <c r="C296" s="617"/>
      <c r="D296" s="619"/>
      <c r="E296" s="617"/>
      <c r="F296" s="617"/>
      <c r="G296" s="617"/>
      <c r="H296" s="688"/>
      <c r="I296" s="617"/>
      <c r="J296" s="617"/>
      <c r="K296" s="1706">
        <f>'Revenues 9-14'!G275-'Expenditures 15-22'!K295</f>
        <v>5320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7" t="s">
        <v>145</v>
      </c>
      <c r="B298" s="217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2" t="s">
        <v>295</v>
      </c>
      <c r="B312" s="2183"/>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78" t="s">
        <v>1053</v>
      </c>
      <c r="B313" s="2179"/>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1" t="s">
        <v>151</v>
      </c>
      <c r="B315" s="219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3" t="s">
        <v>954</v>
      </c>
      <c r="B317" s="219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12980</v>
      </c>
      <c r="F320" s="467"/>
      <c r="G320" s="467"/>
      <c r="H320" s="467"/>
      <c r="I320" s="467"/>
      <c r="J320" s="467"/>
      <c r="K320" s="1693">
        <f t="shared" ref="K320:K327" si="24">SUM(C320:J320)</f>
        <v>12980</v>
      </c>
      <c r="L320" s="467"/>
      <c r="M320" s="666"/>
      <c r="N320" s="666"/>
    </row>
    <row r="321" spans="1:14" s="675" customFormat="1" x14ac:dyDescent="0.2">
      <c r="A321" s="1541" t="s">
        <v>318</v>
      </c>
      <c r="B321" s="698" t="s">
        <v>301</v>
      </c>
      <c r="C321" s="467"/>
      <c r="D321" s="467"/>
      <c r="E321" s="467">
        <v>5591</v>
      </c>
      <c r="F321" s="467"/>
      <c r="G321" s="467"/>
      <c r="H321" s="467"/>
      <c r="I321" s="467"/>
      <c r="J321" s="467"/>
      <c r="K321" s="1693">
        <f t="shared" si="24"/>
        <v>5591</v>
      </c>
      <c r="L321" s="467"/>
      <c r="M321" s="666"/>
      <c r="N321" s="666"/>
    </row>
    <row r="322" spans="1:14" s="675" customFormat="1" x14ac:dyDescent="0.2">
      <c r="A322" s="1541" t="s">
        <v>256</v>
      </c>
      <c r="B322" s="698" t="s">
        <v>302</v>
      </c>
      <c r="C322" s="467"/>
      <c r="D322" s="467"/>
      <c r="E322" s="467">
        <v>42627</v>
      </c>
      <c r="F322" s="467"/>
      <c r="G322" s="467"/>
      <c r="H322" s="467"/>
      <c r="I322" s="467"/>
      <c r="J322" s="467"/>
      <c r="K322" s="1693">
        <f t="shared" si="24"/>
        <v>42627</v>
      </c>
      <c r="L322" s="467"/>
      <c r="M322" s="666"/>
      <c r="N322" s="666"/>
    </row>
    <row r="323" spans="1:14" s="675" customFormat="1" x14ac:dyDescent="0.2">
      <c r="A323" s="1541" t="s">
        <v>726</v>
      </c>
      <c r="B323" s="698" t="s">
        <v>303</v>
      </c>
      <c r="C323" s="467">
        <v>36400</v>
      </c>
      <c r="D323" s="467">
        <v>2700</v>
      </c>
      <c r="E323" s="467">
        <v>165</v>
      </c>
      <c r="F323" s="467">
        <v>45</v>
      </c>
      <c r="G323" s="467"/>
      <c r="H323" s="467"/>
      <c r="I323" s="467"/>
      <c r="J323" s="467"/>
      <c r="K323" s="1693">
        <f t="shared" si="24"/>
        <v>39310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125</v>
      </c>
      <c r="F325" s="467"/>
      <c r="G325" s="467"/>
      <c r="H325" s="467"/>
      <c r="I325" s="467"/>
      <c r="J325" s="467"/>
      <c r="K325" s="1693">
        <f t="shared" si="24"/>
        <v>125</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1260</v>
      </c>
      <c r="F327" s="467"/>
      <c r="G327" s="467"/>
      <c r="H327" s="467"/>
      <c r="I327" s="467"/>
      <c r="J327" s="467"/>
      <c r="K327" s="1693">
        <f t="shared" si="24"/>
        <v>1260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36400</v>
      </c>
      <c r="D330" s="1692">
        <f t="shared" ref="D330:J330" si="25">SUM(D319:D329)</f>
        <v>2700</v>
      </c>
      <c r="E330" s="1692">
        <f t="shared" si="25"/>
        <v>62748</v>
      </c>
      <c r="F330" s="1692">
        <f t="shared" si="25"/>
        <v>45</v>
      </c>
      <c r="G330" s="1692">
        <f t="shared" si="25"/>
        <v>0</v>
      </c>
      <c r="H330" s="1692">
        <f t="shared" si="25"/>
        <v>0</v>
      </c>
      <c r="I330" s="1692">
        <f t="shared" si="25"/>
        <v>0</v>
      </c>
      <c r="J330" s="1692">
        <f t="shared" si="25"/>
        <v>0</v>
      </c>
      <c r="K330" s="1692">
        <f>SUM(K319:K329)</f>
        <v>101893</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36400</v>
      </c>
      <c r="D342" s="1692">
        <f>SUM(D330)</f>
        <v>2700</v>
      </c>
      <c r="E342" s="1692">
        <f>SUM(E330)</f>
        <v>62748</v>
      </c>
      <c r="F342" s="1692">
        <f>SUM(F330)</f>
        <v>45</v>
      </c>
      <c r="G342" s="1692">
        <f>SUM(G330)</f>
        <v>0</v>
      </c>
      <c r="H342" s="1692">
        <f>SUM(H330,H334,H340)</f>
        <v>0</v>
      </c>
      <c r="I342" s="1692">
        <f>SUM(I330)</f>
        <v>0</v>
      </c>
      <c r="J342" s="1692">
        <f>SUM(J330)</f>
        <v>0</v>
      </c>
      <c r="K342" s="1692">
        <f>SUM(K330,K334,K340)</f>
        <v>101893</v>
      </c>
      <c r="L342" s="1699">
        <f>SUM(L330,L340,L341)</f>
        <v>0</v>
      </c>
    </row>
    <row r="343" spans="1:14" ht="12.75" customHeight="1" thickTop="1" x14ac:dyDescent="0.2">
      <c r="A343" s="2180" t="s">
        <v>1053</v>
      </c>
      <c r="B343" s="2181"/>
      <c r="C343" s="617"/>
      <c r="D343" s="617"/>
      <c r="E343" s="617"/>
      <c r="F343" s="617"/>
      <c r="G343" s="617"/>
      <c r="H343" s="617"/>
      <c r="I343" s="617"/>
      <c r="J343" s="617"/>
      <c r="K343" s="1706">
        <f>'Revenues 9-14'!J275-'Expenditures 15-22'!K342</f>
        <v>5610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0" t="s">
        <v>1023</v>
      </c>
      <c r="B345" s="217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67" t="s">
        <v>1053</v>
      </c>
      <c r="B368" s="2168"/>
      <c r="C368" s="655"/>
      <c r="D368" s="655"/>
      <c r="E368" s="627"/>
      <c r="F368" s="627"/>
      <c r="G368" s="627"/>
      <c r="H368" s="627"/>
      <c r="I368" s="627"/>
      <c r="J368" s="624"/>
      <c r="K368" s="1693">
        <f>'Revenues 9-14'!K275-'Expenditures 15-22'!K367</f>
        <v>6</v>
      </c>
      <c r="L368" s="655"/>
    </row>
  </sheetData>
  <sheetProtection sheet="1" objects="1" scenarios="1"/>
  <mergeCells count="20">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 ref="A1:A2"/>
    <mergeCell ref="A345:B345"/>
    <mergeCell ref="A117:B117"/>
    <mergeCell ref="A154:B154"/>
    <mergeCell ref="A3:B3"/>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469636-8C7B-4AEE-8466-B43122AE23EC}">
  <ds:schemaRefs>
    <ds:schemaRef ds:uri="http://purl.org/dc/dcmitype/"/>
    <ds:schemaRef ds:uri="http://purl.org/dc/elements/1.1/"/>
    <ds:schemaRef ds:uri="http://www.w3.org/XML/1998/namespace"/>
    <ds:schemaRef ds:uri="d21dc803-237d-4c68-8692-8d731fd29118"/>
    <ds:schemaRef ds:uri="http://purl.org/dc/terms/"/>
    <ds:schemaRef ds:uri="6ce3111e-7420-4802-b50a-75d4e9a0b98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2018-11-09T21:49:38Z</cp:lastPrinted>
  <dcterms:created xsi:type="dcterms:W3CDTF">2003-10-29T19:06:34Z</dcterms:created>
  <dcterms:modified xsi:type="dcterms:W3CDTF">2018-11-15T15:49:00Z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