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1600" windowHeight="97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s="1"/>
  <c r="B5116" i="106"/>
  <c r="D5116" i="106" s="1"/>
  <c r="B5117" i="106"/>
  <c r="D5117" i="106"/>
  <c r="B5118" i="106"/>
  <c r="D5118" i="106"/>
  <c r="B5119" i="106"/>
  <c r="D5119" i="106"/>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s="1"/>
  <c r="B6353" i="106"/>
  <c r="D6353" i="106" s="1"/>
  <c r="B6354" i="106"/>
  <c r="D6354" i="106" s="1"/>
  <c r="B6355" i="106"/>
  <c r="D6355" i="106" s="1"/>
  <c r="B6356" i="106"/>
  <c r="D6356" i="106" s="1"/>
  <c r="B6358" i="106"/>
  <c r="D6358" i="106" s="1"/>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1744" i="106"/>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13" i="7"/>
  <c r="B3726" i="106" s="1"/>
  <c r="D3726" i="106" s="1"/>
  <c r="B5770" i="106"/>
  <c r="D5770" i="106" s="1"/>
  <c r="F131" i="34"/>
  <c r="F128" i="34"/>
  <c r="F127" i="34"/>
  <c r="B5847" i="106"/>
  <c r="D5847" i="106" s="1"/>
  <c r="B5752" i="106"/>
  <c r="D5752" i="106" s="1"/>
  <c r="B5599" i="106"/>
  <c r="D5599" i="106" s="1"/>
  <c r="H173" i="5"/>
  <c r="B5906" i="106" s="1"/>
  <c r="D5906" i="106" s="1"/>
  <c r="F106" i="34"/>
  <c r="H6" i="4"/>
  <c r="B2656" i="106" s="1"/>
  <c r="D2656" i="106" s="1"/>
  <c r="D11" i="7"/>
  <c r="B1768" i="106" s="1"/>
  <c r="D1768" i="106" s="1"/>
  <c r="D15" i="7" l="1"/>
  <c r="B1772" i="106" s="1"/>
  <c r="D1772" i="106" s="1"/>
  <c r="D17" i="7"/>
  <c r="B4104" i="106" s="1"/>
  <c r="D4104" i="106" s="1"/>
  <c r="D7" i="7"/>
  <c r="B1763" i="106" s="1"/>
  <c r="D1763" i="106" s="1"/>
  <c r="C172" i="5"/>
  <c r="B5214" i="106" s="1"/>
  <c r="D5214" i="106" s="1"/>
  <c r="K274" i="5"/>
  <c r="K7" i="4" s="1"/>
  <c r="B3718" i="106" s="1"/>
  <c r="D3718" i="106" s="1"/>
  <c r="F130" i="34"/>
  <c r="D9" i="7"/>
  <c r="B1767" i="106" s="1"/>
  <c r="D1767" i="106" s="1"/>
  <c r="D5" i="7"/>
  <c r="B1761" i="106" s="1"/>
  <c r="D1761" i="106" s="1"/>
  <c r="K28" i="118"/>
  <c r="O27" i="118" s="1"/>
  <c r="O29" i="118" s="1"/>
  <c r="I173" i="5"/>
  <c r="B4216" i="106" s="1"/>
  <c r="D4216" i="106" s="1"/>
  <c r="F172" i="5"/>
  <c r="B5644" i="106" s="1"/>
  <c r="D5644" i="106" s="1"/>
  <c r="B5096" i="106"/>
  <c r="D5096" i="106" s="1"/>
  <c r="L367" i="29"/>
  <c r="L342" i="29"/>
  <c r="F36" i="34"/>
  <c r="B7235" i="106"/>
  <c r="D7235" i="106" s="1"/>
  <c r="D6103" i="106"/>
  <c r="K76" i="4"/>
  <c r="B3586" i="106" s="1"/>
  <c r="D3586" i="106" s="1"/>
  <c r="K285" i="29"/>
  <c r="G210" i="29"/>
  <c r="B3649" i="106"/>
  <c r="D3649" i="106" s="1"/>
  <c r="G367" i="29"/>
  <c r="B3650" i="106" s="1"/>
  <c r="D3650" i="106" s="1"/>
  <c r="B3621" i="106"/>
  <c r="D3621" i="106" s="1"/>
  <c r="C367" i="29"/>
  <c r="G39" i="108"/>
  <c r="D52" i="36"/>
  <c r="K24" i="12"/>
  <c r="L13" i="11"/>
  <c r="B2060" i="106" s="1"/>
  <c r="D2060" i="106" s="1"/>
  <c r="F19" i="7"/>
  <c r="B1807" i="106" s="1"/>
  <c r="D1807" i="106" s="1"/>
  <c r="B1410" i="106"/>
  <c r="D1410" i="106" s="1"/>
  <c r="B1329" i="106"/>
  <c r="D1329" i="106" s="1"/>
  <c r="F61" i="34"/>
  <c r="E174" i="29"/>
  <c r="B1309" i="106" s="1"/>
  <c r="D1309" i="106" s="1"/>
  <c r="F28" i="108"/>
  <c r="F41" i="108" s="1"/>
  <c r="G43" i="108" s="1"/>
  <c r="E28" i="108"/>
  <c r="F52" i="34"/>
  <c r="D12" i="7"/>
  <c r="B1769" i="106" s="1"/>
  <c r="D1769" i="106" s="1"/>
  <c r="F35" i="34"/>
  <c r="F111" i="34"/>
  <c r="C173" i="5"/>
  <c r="B5223" i="106" s="1"/>
  <c r="D5223" i="106" s="1"/>
  <c r="H109" i="5"/>
  <c r="E109" i="5"/>
  <c r="E4" i="4" s="1"/>
  <c r="B2630" i="106" s="1"/>
  <c r="D2630" i="106" s="1"/>
  <c r="D109" i="5"/>
  <c r="C109" i="5"/>
  <c r="B5121" i="106" s="1"/>
  <c r="D5121" i="106" s="1"/>
  <c r="G109" i="5"/>
  <c r="B1746" i="106"/>
  <c r="D174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B3447" i="106"/>
  <c r="D3447" i="106" s="1"/>
  <c r="B7270" i="106"/>
  <c r="B1365" i="106" l="1"/>
  <c r="D1365" i="106" s="1"/>
  <c r="F65" i="34"/>
  <c r="D274" i="5"/>
  <c r="D275" i="5" s="1"/>
  <c r="K77" i="4"/>
  <c r="B3587" i="106" s="1"/>
  <c r="D3587" i="106" s="1"/>
  <c r="B3628" i="106"/>
  <c r="D3628" i="106" s="1"/>
  <c r="F173" i="5"/>
  <c r="H275" i="5"/>
  <c r="F73" i="34"/>
  <c r="G15" i="4"/>
  <c r="B6032" i="106" s="1"/>
  <c r="D6032" i="106" s="1"/>
  <c r="H367" i="29"/>
  <c r="B3660" i="106" s="1"/>
  <c r="D3660" i="106" s="1"/>
  <c r="B7733" i="106"/>
  <c r="D7733" i="106" s="1"/>
  <c r="K26" i="12"/>
  <c r="B7743" i="106" s="1"/>
  <c r="D7743" i="106" s="1"/>
  <c r="L16" i="11"/>
  <c r="B2061" i="106" s="1"/>
  <c r="D2061" i="106" s="1"/>
  <c r="K342" i="29"/>
  <c r="F13" i="34" s="1"/>
  <c r="L114" i="29"/>
  <c r="C114" i="29"/>
  <c r="B757" i="106" s="1"/>
  <c r="D757" i="106" s="1"/>
  <c r="C6" i="4"/>
  <c r="B2553" i="106" s="1"/>
  <c r="D2553" i="106" s="1"/>
  <c r="C4" i="4"/>
  <c r="B2551" i="106" s="1"/>
  <c r="D2551" i="106" s="1"/>
  <c r="B6025" i="106"/>
  <c r="D6025" i="106" s="1"/>
  <c r="H4" i="4"/>
  <c r="B5356" i="106"/>
  <c r="D5356" i="106" s="1"/>
  <c r="D4" i="4"/>
  <c r="B2564" i="106" s="1"/>
  <c r="D2564" i="106" s="1"/>
  <c r="B6024" i="106"/>
  <c r="D6024" i="106" s="1"/>
  <c r="G4" i="4"/>
  <c r="B2603" i="106" s="1"/>
  <c r="D2603"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J8" i="4" l="1"/>
  <c r="J20" i="4" s="1"/>
  <c r="F6" i="4"/>
  <c r="B2593" i="106" s="1"/>
  <c r="D2593" i="106" s="1"/>
  <c r="B5653" i="106"/>
  <c r="D5653" i="106" s="1"/>
  <c r="F275" i="5"/>
  <c r="B5720" i="106" s="1"/>
  <c r="D5720" i="106" s="1"/>
  <c r="J17" i="4"/>
  <c r="G41" i="108"/>
  <c r="G44" i="108" s="1"/>
  <c r="G45" i="108" s="1"/>
  <c r="E41" i="108"/>
  <c r="E44" i="108" s="1"/>
  <c r="E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D8" i="4" l="1"/>
  <c r="D10" i="4" s="1"/>
  <c r="B4123" i="106" s="1"/>
  <c r="D4123" i="106" s="1"/>
  <c r="B6223" i="106"/>
  <c r="D6223" i="106" s="1"/>
  <c r="F8" i="4"/>
  <c r="F76" i="34"/>
  <c r="D10" i="171"/>
  <c r="D19" i="171" s="1"/>
  <c r="D32" i="171" s="1"/>
  <c r="D49" i="171"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B2568" i="106"/>
  <c r="D2568" i="106" s="1"/>
  <c r="F10" i="4" l="1"/>
  <c r="B4125" i="106" s="1"/>
  <c r="D4125" i="106" s="1"/>
  <c r="D8" i="146"/>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<sst xmlns="http://schemas.openxmlformats.org/spreadsheetml/2006/main" count="5039" uniqueCount="2113">
  <si>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</si>
  <si>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</si>
  <si>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</si>
  <si>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</si>
  <si>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</si>
  <si>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</si>
  <si>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</si>
  <si>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</si>
  <si>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</si>
  <si>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</si>
  <si>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</si>
  <si>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</si>
  <si>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</si>
  <si>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</si>
  <si>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</si>
  <si>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</si>
  <si>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</si>
  <si>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</si>
  <si>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</si>
  <si>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</si>
  <si>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</si>
  <si>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</si>
  <si>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</si>
  <si>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</si>
  <si>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</si>
  <si>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</si>
  <si>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</si>
  <si>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</si>
  <si>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</si>
  <si>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</si>
  <si>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</si>
  <si>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</si>
  <si>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</si>
  <si>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</si>
  <si>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</si>
  <si>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</si>
  <si>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</si>
  <si>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</si>
  <si>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</si>
  <si>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</si>
  <si>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</si>
  <si>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</si>
  <si>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</si>
  <si>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</si>
  <si>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</si>
  <si>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</si>
  <si>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</si>
  <si>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</si>
  <si>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</si>
  <si>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</si>
  <si>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</si>
  <si>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</si>
  <si>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</si>
  <si>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</si>
  <si>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</si>
  <si>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</si>
  <si>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</si>
  <si>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</si>
  <si>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</si>
  <si>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</si>
  <si>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</si>
  <si>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</si>
  <si>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</si>
  <si>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</si>
  <si>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</si>
  <si>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</si>
  <si>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</si>
  <si>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</si>
  <si>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</si>
  <si>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</si>
  <si>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</si>
  <si>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</si>
  <si>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</si>
  <si>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</si>
  <si>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</si>
  <si>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</si>
  <si>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</si>
  <si>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</si>
  <si>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</si>
  <si>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</si>
  <si>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</si>
  <si>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</si>
  <si>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</si>
  <si>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</si>
  <si>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</si>
  <si>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</si>
  <si>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</si>
  <si>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</si>
  <si>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</si>
  <si>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</si>
  <si>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</si>
  <si>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</si>
  <si>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</si>
  <si>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</si>
  <si>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</si>
  <si>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</si>
  <si>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</si>
  <si>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</si>
  <si>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</si>
  <si>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</si>
  <si>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</si>
  <si>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</si>
  <si>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</si>
  <si>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</si>
  <si>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</si>
  <si>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</si>
  <si>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</si>
  <si>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</si>
  <si>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</si>
  <si>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</si>
  <si>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</si>
  <si>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</si>
  <si>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</si>
  <si>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</si>
  <si>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</si>
  <si>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</si>
  <si>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</si>
  <si>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</si>
  <si>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</si>
  <si>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</si>
  <si>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</si>
  <si>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</si>
  <si>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</si>
  <si>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</si>
  <si>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</si>
  <si>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</si>
  <si>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</si>
  <si>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</si>
  <si>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</si>
  <si>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</si>
  <si>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</si>
  <si>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</si>
  <si>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</si>
  <si>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</si>
  <si>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</si>
  <si>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</si>
  <si>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</si>
  <si>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</si>
  <si>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</si>
  <si>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</si>
  <si>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</si>
  <si>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</si>
  <si>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</si>
  <si>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</si>
  <si>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</si>
  <si>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</si>
  <si>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</si>
  <si>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</si>
  <si>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</si>
  <si>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</si>
  <si>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</si>
  <si>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</si>
  <si>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</si>
  <si>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</si>
  <si>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</si>
  <si>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</si>
  <si>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</si>
  <si>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</si>
  <si>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</si>
  <si>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</si>
  <si>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</si>
  <si>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</si>
  <si>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</si>
  <si>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</si>
  <si>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</si>
  <si>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</si>
  <si>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</si>
  <si>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</si>
  <si>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</si>
  <si>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</si>
  <si>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</si>
  <si>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</si>
  <si>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</si>
  <si>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</si>
  <si>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</si>
  <si>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</si>
  <si>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</si>
  <si>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</si>
  <si>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</si>
  <si>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</si>
  <si>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</si>
  <si>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</si>
  <si>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</si>
  <si>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</si>
  <si>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</si>
  <si>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</si>
  <si>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</si>
  <si>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</si>
  <si>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</si>
  <si>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</si>
  <si>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</si>
  <si>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</si>
  <si>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</si>
  <si>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</si>
  <si>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</si>
  <si>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</si>
  <si>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</si>
  <si>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</si>
  <si>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</si>
  <si>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</si>
  <si>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</si>
  <si>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</si>
  <si>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</si>
  <si>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</si>
  <si>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</si>
  <si>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</si>
  <si>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</si>
  <si>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</si>
  <si>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</si>
  <si>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</si>
  <si>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</si>
  <si>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</si>
  <si>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</si>
  <si>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</si>
  <si>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</si>
  <si>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</si>
  <si>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</si>
  <si>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</si>
  <si>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</si>
  <si>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</si>
  <si>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</si>
  <si>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</si>
  <si>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</si>
  <si>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</si>
  <si>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</si>
  <si>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</si>
  <si>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</si>
  <si>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</si>
  <si>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</si>
  <si>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</si>
  <si>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</si>
  <si>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</si>
  <si>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</si>
  <si>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</si>
  <si>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</si>
  <si>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</si>
  <si>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</si>
  <si>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</si>
  <si>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</si>
  <si>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</si>
  <si>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</si>
  <si>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</si>
  <si>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</si>
  <si>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</si>
  <si>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</si>
  <si>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</si>
  <si>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</si>
  <si>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</si>
  <si>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</si>
  <si>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</si>
  <si>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</si>
  <si>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</si>
  <si>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</si>
  <si>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</si>
  <si>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</si>
  <si>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</si>
  <si>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</si>
  <si>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</si>
  <si>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</si>
  <si>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</si>
  <si>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</si>
  <si>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</si>
  <si>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</si>
  <si>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</si>
  <si>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</si>
  <si>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</si>
  <si>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</si>
  <si>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</si>
  <si>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</si>
  <si>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</si>
  <si>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</si>
  <si>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</si>
  <si>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</si>
  <si>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</si>
  <si>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</si>
  <si>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</si>
  <si>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</si>
  <si>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</si>
  <si>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</si>
  <si>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</si>
  <si>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</si>
  <si>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</si>
  <si>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</si>
  <si>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</si>
  <si>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</si>
  <si>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</si>
  <si>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</si>
  <si>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</si>
  <si>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</si>
  <si>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</si>
  <si>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</si>
  <si>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</si>
  <si>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</si>
  <si>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</si>
  <si>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</si>
  <si>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</si>
  <si>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</si>
  <si>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</si>
  <si>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</si>
  <si>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</si>
  <si>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</si>
  <si>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</si>
  <si>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</si>
  <si>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</si>
  <si>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</si>
  <si>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</si>
  <si>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</si>
  <si>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</si>
  <si>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</si>
  <si>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</si>
  <si>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</si>
  <si>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</si>
  <si>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</si>
  <si>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</si>
  <si>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</si>
  <si>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</si>
  <si>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</si>
  <si>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</si>
  <si>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</si>
  <si>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</si>
  <si>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</si>
  <si>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</si>
  <si>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</si>
  <si>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</si>
  <si>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</si>
  <si>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</si>
  <si>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</si>
  <si>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</si>
  <si>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</si>
  <si>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</si>
  <si>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</si>
  <si>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</si>
  <si>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</si>
  <si>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</si>
  <si>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</si>
  <si>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</si>
  <si>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</si>
  <si>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</si>
  <si>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</si>
  <si>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</si>
  <si>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</si>
  <si>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</si>
  <si>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</si>
  <si>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</si>
  <si>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</si>
  <si>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</si>
  <si>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</si>
  <si>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</si>
  <si>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</si>
  <si>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</si>
  <si>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</si>
  <si>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</si>
  <si>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</si>
  <si>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</si>
  <si>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</si>
  <si>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</si>
  <si>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</si>
  <si>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</si>
  <si>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</si>
  <si>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</si>
  <si>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</si>
  <si>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</si>
  <si>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</si>
  <si>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</si>
  <si>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</si>
  <si>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</si>
  <si>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</si>
  <si>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</si>
  <si>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</si>
  <si>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</si>
  <si>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</si>
  <si>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</si>
  <si>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</si>
  <si>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</si>
  <si>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</si>
  <si>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</si>
  <si>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</si>
  <si>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</si>
  <si>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</si>
  <si>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</si>
  <si>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</si>
  <si>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</si>
  <si>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</si>
  <si>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</si>
  <si>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</si>
  <si>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</si>
  <si>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</si>
  <si>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</si>
  <si>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</si>
  <si>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</si>
  <si>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</si>
  <si>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</si>
  <si>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</si>
  <si>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</si>
  <si>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</si>
  <si>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</si>
  <si>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</si>
  <si>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</si>
  <si>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</si>
  <si>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</si>
  <si>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</si>
  <si>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</si>
  <si>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</si>
  <si>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</si>
  <si>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</si>
  <si>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</si>
  <si>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</si>
  <si>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</si>
  <si>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</si>
  <si>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</si>
  <si>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</si>
  <si>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</si>
  <si>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</si>
  <si>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</si>
  <si>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</si>
  <si>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</si>
  <si>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</si>
  <si>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</si>
  <si>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</si>
  <si>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</si>
  <si>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</si>
  <si>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</si>
  <si>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</si>
  <si>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</si>
  <si>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</si>
  <si>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</si>
  <si>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</si>
  <si>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</si>
  <si>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</si>
  <si>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</si>
  <si>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</si>
  <si>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</si>
  <si>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</si>
  <si>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</si>
  <si>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</si>
  <si>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</si>
  <si>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</si>
  <si>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</si>
  <si>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</si>
  <si>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</si>
  <si>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</si>
  <si>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</si>
  <si>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</si>
  <si>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</si>
  <si>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</si>
  <si>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</si>
  <si>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</si>
  <si>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</si>
  <si>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</si>
  <si>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</si>
  <si>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</si>
  <si>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</si>
  <si>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</si>
  <si>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</si>
  <si>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</si>
  <si>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</si>
  <si>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</si>
  <si>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</si>
  <si>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</si>
  <si>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</si>
  <si>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</si>
  <si>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</si>
  <si>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</si>
  <si>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</si>
  <si>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</si>
  <si>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</si>
  <si>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</si>
  <si>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</si>
  <si>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</si>
  <si>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</si>
  <si>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</si>
  <si>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</si>
  <si>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</si>
  <si>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</si>
  <si>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</si>
  <si>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</si>
  <si>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</si>
  <si>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</si>
  <si>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</si>
  <si>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</si>
  <si>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</si>
  <si>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</si>
  <si>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</si>
  <si>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</si>
  <si>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</si>
  <si>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</si>
  <si>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</si>
  <si>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</si>
  <si>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</si>
  <si>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</si>
  <si>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</si>
  <si>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</si>
  <si>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</si>
  <si>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</si>
  <si>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</si>
  <si>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</si>
  <si>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</si>
  <si>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</si>
  <si>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</si>
  <si>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</si>
  <si>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</si>
  <si>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</si>
  <si>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</si>
  <si>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</si>
  <si>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</si>
  <si>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</si>
  <si>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</si>
  <si>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</si>
  <si>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</si>
  <si>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</si>
  <si>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</si>
  <si>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</si>
  <si>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</si>
  <si>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</si>
  <si>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</si>
  <si>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</si>
  <si>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</si>
  <si>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</si>
  <si>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</si>
  <si>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</si>
  <si>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</si>
  <si>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</si>
  <si>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</si>
  <si>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</si>
  <si>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</si>
  <si>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</si>
  <si>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</si>
  <si>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</si>
  <si>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</si>
  <si>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</si>
  <si>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</si>
  <si>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</si>
  <si>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</si>
  <si>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</si>
  <si>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</si>
  <si>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</si>
  <si>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</si>
  <si>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</si>
  <si>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</si>
  <si>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</si>
  <si>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</si>
  <si>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</si>
  <si>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</si>
  <si>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</si>
  <si>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</si>
  <si>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</si>
  <si>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</si>
  <si>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</si>
  <si>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</si>
  <si>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</si>
  <si>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</si>
  <si>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</si>
  <si>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</si>
  <si>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</si>
  <si>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</si>
  <si>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</si>
  <si>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</si>
  <si>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</si>
  <si>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</si>
  <si>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</si>
  <si>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</si>
  <si>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</si>
  <si>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</si>
  <si>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</si>
  <si>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</si>
  <si>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</si>
  <si>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</si>
  <si>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</si>
  <si>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</si>
  <si>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</si>
  <si>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</si>
  <si>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</si>
  <si>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</si>
  <si>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</si>
  <si>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</si>
  <si>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</si>
  <si>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</si>
  <si>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</si>
  <si>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</si>
  <si>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</si>
  <si>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</si>
  <si>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</si>
  <si>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</si>
  <si>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</si>
  <si>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</si>
  <si>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</si>
  <si>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</si>
  <si>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</si>
  <si>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</si>
  <si>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</si>
  <si>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</si>
  <si>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</si>
  <si>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</si>
  <si>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</si>
  <si>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</si>
  <si>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</si>
  <si>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</si>
  <si>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</si>
  <si>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</si>
  <si>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</si>
  <si>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</si>
  <si>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</si>
  <si>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</si>
  <si>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</si>
  <si>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</si>
  <si>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</si>
  <si>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</si>
  <si>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</si>
  <si>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</si>
  <si>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</si>
  <si>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</si>
  <si>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</si>
  <si>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</si>
  <si>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</si>
  <si>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</si>
  <si>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</si>
  <si>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</si>
  <si>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</si>
  <si>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</si>
  <si>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</si>
  <si>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</si>
  <si>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</si>
  <si>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</si>
  <si>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</si>
  <si>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</si>
  <si>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</si>
  <si>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</si>
  <si>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</si>
  <si>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</si>
  <si>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</si>
  <si>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</si>
  <si>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</si>
  <si>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</si>
  <si>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</si>
  <si>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</si>
  <si>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</si>
  <si>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</si>
  <si>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</si>
  <si>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</si>
  <si>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</si>
  <si>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</si>
  <si>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</si>
  <si>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</si>
  <si>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</si>
  <si>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</si>
  <si>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</si>
  <si>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</si>
  <si>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</si>
  <si>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</si>
  <si>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</si>
  <si>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</si>
  <si>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</si>
  <si>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</si>
  <si>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</si>
  <si>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</si>
  <si>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</si>
  <si>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</si>
  <si>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</si>
  <si>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</si>
  <si>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</si>
  <si>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</si>
  <si>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</si>
  <si>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</si>
  <si>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</si>
  <si>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</si>
  <si>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</si>
  <si>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</si>
  <si>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</si>
  <si>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</si>
  <si>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</si>
  <si>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</si>
  <si>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</si>
  <si>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</si>
  <si>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</si>
  <si>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</si>
  <si>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</si>
  <si>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</si>
  <si>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</si>
  <si>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</si>
  <si>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</si>
  <si>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</si>
  <si>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</si>
  <si>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</si>
  <si>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</si>
  <si>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</si>
  <si>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</si>
  <si>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</si>
  <si>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</si>
  <si>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</si>
  <si>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</si>
  <si>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</si>
  <si>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</si>
  <si>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</si>
  <si>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</si>
  <si>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</si>
  <si>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</si>
  <si>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</si>
  <si>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</si>
  <si>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</si>
  <si>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</si>
  <si>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</si>
  <si>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</si>
  <si>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</si>
  <si>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</si>
  <si>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</si>
  <si>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</si>
  <si>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</si>
  <si>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</si>
  <si>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</si>
  <si>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</si>
  <si>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</si>
  <si>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</si>
  <si>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</si>
  <si>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</si>
  <si>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</si>
  <si>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</si>
  <si>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</si>
  <si>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</si>
  <si>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</si>
  <si>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</si>
  <si>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</si>
  <si>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</si>
  <si>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</si>
  <si>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</si>
  <si>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</si>
  <si>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</si>
  <si>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</si>
  <si>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</si>
  <si>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</si>
  <si>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</si>
  <si>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</si>
  <si>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</si>
  <si>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</si>
  <si>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</si>
  <si>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</si>
  <si>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</si>
  <si>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</si>
  <si>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</si>
  <si>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</si>
  <si>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</si>
  <si>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</si>
  <si>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</si>
  <si>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</si>
  <si>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</si>
  <si>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</si>
  <si>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</si>
  <si>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</si>
  <si>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</si>
  <si>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</si>
  <si>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</si>
  <si>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</si>
  <si>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</si>
  <si>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</si>
  <si>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</si>
  <si>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</si>
  <si>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</si>
  <si>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</si>
  <si>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</si>
  <si>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</si>
  <si>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</si>
  <si>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</si>
  <si>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</si>
  <si>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</si>
  <si>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</si>
  <si>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</si>
  <si>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</si>
  <si>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</si>
  <si>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</si>
  <si>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</si>
  <si>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</si>
  <si>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</si>
  <si>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</si>
  <si>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</si>
  <si>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</si>
  <si>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</si>
  <si>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</si>
  <si>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</si>
  <si>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</si>
  <si>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</si>
  <si>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</si>
  <si>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</si>
  <si>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</si>
  <si>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</si>
  <si>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</si>
  <si>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</si>
  <si>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</si>
  <si>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</si>
  <si>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</si>
  <si>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</si>
  <si>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</si>
  <si>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</si>
  <si>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</si>
  <si>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</si>
  <si>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</si>
  <si>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</si>
  <si>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</si>
  <si>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</si>
  <si>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</si>
  <si>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</si>
  <si>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</si>
  <si>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</si>
  <si>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</si>
  <si>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</si>
  <si>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</si>
  <si>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</si>
  <si>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</si>
  <si>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</si>
  <si>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</si>
  <si>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</si>
  <si>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</si>
  <si>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</si>
  <si>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</si>
  <si>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</si>
  <si>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</si>
  <si>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</si>
  <si>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</si>
  <si>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</si>
  <si>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</si>
  <si>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</si>
  <si>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</si>
  <si>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</si>
  <si>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</si>
  <si>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</si>
  <si>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</si>
  <si>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</si>
  <si>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</si>
  <si>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</si>
  <si>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</si>
  <si>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</si>
  <si>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</si>
  <si>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</si>
  <si>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</si>
  <si>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</si>
  <si>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</si>
  <si>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</si>
  <si>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</si>
  <si>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</si>
  <si>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</si>
  <si>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</si>
  <si>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</si>
  <si>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</si>
  <si>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</si>
  <si>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</si>
  <si>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</si>
  <si>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</si>
  <si>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</si>
  <si>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</si>
  <si>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</si>
  <si>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</si>
  <si>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</si>
  <si>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</si>
  <si>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</si>
  <si>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</si>
  <si>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</si>
  <si>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</si>
  <si>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</si>
  <si>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</si>
  <si>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</si>
  <si>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</si>
  <si>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</si>
  <si>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</si>
  <si>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</si>
  <si>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</si>
  <si>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</si>
  <si>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</si>
  <si>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</si>
  <si>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</si>
  <si>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</si>
  <si>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</si>
  <si>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</si>
  <si>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</si>
  <si>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</si>
  <si>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</si>
  <si>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</si>
  <si>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</si>
  <si>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</si>
  <si>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</si>
  <si>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</si>
  <si>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</si>
  <si>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</si>
  <si>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</si>
  <si>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</si>
  <si>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</si>
  <si>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</si>
  <si>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</si>
  <si>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</si>
  <si>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</si>
  <si>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</si>
  <si>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</si>
  <si>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</si>
  <si>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</si>
  <si>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</si>
  <si>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</si>
  <si>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</si>
  <si>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</si>
  <si>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</si>
  <si>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</si>
  <si>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</si>
  <si>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</si>
  <si>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</si>
  <si>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</si>
  <si>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</si>
  <si>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</si>
  <si>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</si>
  <si>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</si>
  <si>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</si>
  <si>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</si>
  <si>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</si>
  <si>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</si>
  <si>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</si>
  <si>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</si>
  <si>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</si>
  <si>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</si>
  <si>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</si>
  <si>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</si>
  <si>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</si>
  <si>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</si>
  <si>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</si>
  <si>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</si>
  <si>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</si>
  <si>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</si>
  <si>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</si>
  <si>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</si>
  <si>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</si>
  <si>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</si>
  <si>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</si>
  <si>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</si>
  <si>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</si>
  <si>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</si>
  <si>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</si>
  <si>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</si>
  <si>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</si>
  <si>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</si>
  <si>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</si>
  <si>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</si>
  <si>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</si>
  <si>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</si>
  <si>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</si>
  <si>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</si>
  <si>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</si>
  <si>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</si>
  <si>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</si>
  <si>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</si>
  <si>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</si>
  <si>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</si>
  <si>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</si>
  <si>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</si>
  <si>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</si>
  <si>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</si>
  <si>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</si>
  <si>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</si>
  <si>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</si>
  <si>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</si>
  <si>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</si>
  <si>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</si>
  <si>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</si>
  <si>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</si>
  <si>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</si>
  <si>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</si>
  <si>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</si>
  <si>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</si>
  <si>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</si>
  <si>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</si>
  <si>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</si>
  <si>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</si>
  <si>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</si>
  <si>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</si>
  <si>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</si>
  <si>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</si>
  <si>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</si>
  <si>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</si>
  <si>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</si>
  <si>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</si>
  <si>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</si>
  <si>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</si>
  <si>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</si>
  <si>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</si>
  <si>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</si>
  <si>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</si>
  <si>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</si>
  <si>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</si>
  <si>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</si>
  <si>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</si>
  <si>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</si>
  <si>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</si>
  <si>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</si>
  <si>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</si>
  <si>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</si>
  <si>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</si>
  <si>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</si>
  <si>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</si>
  <si>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</si>
  <si>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</si>
  <si>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</si>
  <si>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</si>
  <si>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</si>
  <si>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</si>
  <si>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</si>
  <si>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</si>
  <si>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</si>
  <si>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</si>
  <si>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</si>
  <si>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</si>
  <si>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</si>
  <si>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</si>
  <si>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</si>
  <si>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</si>
  <si>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</si>
  <si>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</si>
  <si>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</si>
  <si>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</si>
  <si>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</si>
  <si>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</si>
  <si>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</si>
  <si>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</si>
  <si>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</si>
  <si>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</si>
  <si>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</si>
  <si>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</si>
  <si>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</si>
  <si>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</si>
  <si>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</si>
  <si>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</si>
  <si>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</si>
  <si>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</si>
  <si>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</si>
  <si>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</si>
  <si>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</si>
  <si>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</si>
  <si>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</si>
  <si>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</si>
  <si>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</si>
  <si>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</si>
  <si>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</si>
  <si>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</si>
  <si>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</si>
  <si>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</si>
  <si>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</si>
  <si>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</si>
  <si>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</si>
  <si>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</si>
  <si>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</si>
  <si>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</si>
  <si>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</si>
  <si>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</si>
  <si>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</si>
  <si>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</si>
  <si>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</si>
  <si>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</si>
  <si>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</si>
  <si>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</si>
  <si>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</si>
  <si>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</si>
  <si>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</si>
  <si>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</si>
  <si>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</si>
  <si>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</si>
  <si>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</si>
  <si>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</si>
  <si>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</si>
  <si>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</si>
  <si>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</si>
  <si>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</si>
  <si>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</si>
  <si>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</si>
  <si>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</si>
  <si>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</si>
  <si>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</si>
  <si>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</si>
  <si>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</si>
  <si>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</si>
  <si>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</si>
  <si>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</si>
  <si>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</si>
  <si>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</si>
  <si>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</si>
  <si>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</si>
  <si>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</si>
  <si>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</si>
  <si>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</si>
  <si>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</si>
  <si>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</si>
  <si>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</si>
  <si>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</si>
  <si>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</si>
  <si>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</si>
  <si>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</si>
  <si>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</si>
  <si>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</si>
  <si>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</si>
  <si>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</si>
  <si>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</si>
  <si>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</si>
  <si>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</si>
  <si>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</si>
  <si>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</si>
  <si>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</si>
  <si>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</si>
  <si>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</si>
  <si>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</si>
  <si>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</si>
  <si>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</si>
  <si>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</si>
  <si>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</si>
  <si>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</si>
  <si>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</si>
  <si>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</si>
  <si>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</si>
  <si>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</si>
  <si>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</si>
  <si>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</si>
  <si>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</si>
  <si>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</si>
  <si>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</si>
  <si>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</si>
  <si>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</si>
  <si>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</si>
  <si>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</si>
  <si>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</si>
  <si>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</si>
  <si>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</si>
  <si>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</si>
  <si>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</si>
  <si>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</si>
  <si>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</si>
  <si>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</si>
  <si>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</si>
  <si>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</si>
  <si>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</si>
  <si>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</si>
  <si>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</si>
  <si>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</si>
  <si>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</si>
  <si>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</si>
  <si>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</si>
  <si>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</si>
  <si>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</si>
  <si>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</si>
  <si>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</si>
  <si>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</si>
  <si>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</si>
  <si>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</si>
  <si>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</si>
  <si>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</si>
  <si>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</si>
  <si>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</si>
  <si>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</si>
  <si>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</si>
  <si>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</si>
  <si>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</si>
  <si>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</si>
  <si>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</si>
  <si>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</si>
  <si>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</si>
  <si>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</si>
  <si>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</si>
  <si>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</si>
  <si>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</si>
  <si>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</si>
  <si>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</si>
  <si>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</si>
  <si>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</si>
  <si>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</si>
  <si>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</si>
  <si>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</si>
  <si>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</si>
  <si>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</si>
  <si>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</si>
  <si>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</si>
  <si>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</si>
  <si>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</si>
  <si>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</si>
  <si>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</si>
  <si>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</si>
  <si>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</si>
  <si>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</si>
  <si>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</si>
  <si>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</si>
  <si>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</si>
  <si>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</si>
  <si>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</si>
  <si>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</si>
  <si>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</si>
  <si>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</si>
  <si>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</si>
  <si>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</si>
  <si>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</si>
  <si>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</si>
  <si>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</si>
  <si>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</si>
  <si>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</si>
  <si>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</si>
  <si>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</si>
  <si>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</si>
  <si>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</si>
  <si>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</si>
  <si>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</si>
  <si>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</si>
  <si>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</si>
  <si>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</si>
  <si>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</si>
  <si>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</si>
  <si>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</si>
  <si>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</si>
  <si>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</si>
  <si>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</si>
  <si>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</si>
  <si>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</si>
  <si>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</si>
  <si>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</si>
  <si>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</si>
  <si>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</si>
  <si>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</si>
  <si>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</si>
  <si>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</si>
  <si>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</si>
  <si>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</si>
  <si>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</si>
  <si>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</si>
  <si>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</si>
  <si>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</si>
  <si>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</si>
  <si>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</si>
  <si>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</si>
  <si>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</si>
  <si>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</si>
  <si>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</si>
  <si>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</si>
  <si>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</si>
  <si>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</si>
  <si>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</si>
  <si>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</si>
  <si>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</si>
  <si>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</si>
  <si>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</si>
  <si>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</si>
  <si>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</si>
  <si>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</si>
  <si>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</si>
  <si>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</si>
  <si>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</si>
  <si>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</si>
  <si>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</si>
  <si>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</si>
  <si>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</si>
  <si>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</si>
  <si>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</si>
  <si>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</si>
  <si>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</si>
  <si>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</si>
  <si>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</si>
  <si>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</si>
  <si>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</si>
  <si>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</si>
  <si>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</si>
  <si>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</si>
  <si>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</si>
  <si>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</si>
  <si>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</si>
  <si>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</si>
  <si>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</si>
  <si>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</si>
  <si>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</si>
  <si>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</si>
  <si>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</si>
  <si>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</si>
  <si>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</si>
  <si>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</si>
  <si>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</si>
  <si>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</si>
  <si>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</si>
  <si>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</si>
  <si>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</si>
  <si>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</si>
  <si>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</si>
  <si>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</si>
  <si>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</si>
  <si>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</si>
  <si>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</si>
  <si>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</si>
  <si>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</si>
  <si>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</si>
  <si>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</si>
  <si>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</si>
  <si>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</si>
  <si>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</si>
  <si>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</si>
  <si>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</si>
  <si>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</si>
  <si>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</si>
  <si>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</si>
  <si>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</si>
  <si>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</si>
  <si>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</si>
  <si>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</si>
  <si>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</si>
  <si>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</si>
  <si>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</si>
  <si>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</si>
  <si>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</si>
  <si>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</si>
  <si>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</si>
  <si>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</si>
  <si>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</si>
  <si>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</si>
  <si>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</si>
  <si>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</si>
  <si>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</si>
  <si>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</si>
  <si>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</si>
  <si>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</si>
  <si>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</si>
  <si>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</si>
  <si>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</si>
  <si>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</si>
  <si>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</si>
  <si>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</si>
  <si>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</si>
  <si>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</si>
  <si>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</si>
  <si>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</si>
  <si>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</si>
  <si>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</si>
  <si>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</si>
  <si>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</si>
  <si>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</si>
  <si>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</si>
  <si>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</si>
  <si>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</si>
  <si>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</si>
  <si>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</si>
  <si>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</si>
  <si>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</si>
  <si>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</si>
  <si>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</si>
  <si>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</si>
  <si>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</si>
  <si>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</si>
  <si>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</si>
  <si>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</si>
  <si>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</si>
  <si>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</si>
  <si>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</si>
  <si>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</si>
  <si>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</si>
  <si>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</si>
  <si>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</si>
  <si>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</si>
  <si>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</si>
  <si>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</si>
  <si>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</si>
  <si>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</si>
  <si>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</si>
  <si>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</si>
  <si>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</si>
  <si>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</si>
  <si>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</si>
  <si>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</si>
  <si>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</si>
  <si>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</si>
  <si>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</si>
  <si>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</si>
  <si>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</si>
  <si>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</si>
  <si>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</si>
  <si>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</si>
  <si>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</si>
  <si>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</si>
  <si>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</si>
  <si>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</si>
  <si>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</si>
  <si>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</si>
  <si>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</si>
  <si>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</si>
  <si>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</si>
  <si>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</si>
  <si>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</si>
  <si>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</si>
  <si>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</si>
  <si>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</si>
  <si>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</si>
  <si>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</si>
  <si>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</si>
  <si>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</si>
  <si>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</si>
  <si>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</si>
  <si>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</si>
  <si>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</si>
  <si>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</si>
  <si>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</si>
  <si>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</si>
  <si>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</si>
  <si>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</si>
  <si>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</si>
  <si>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</si>
  <si>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</si>
  <si>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</si>
  <si>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</si>
  <si>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</si>
  <si>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</si>
  <si>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</si>
  <si>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</si>
  <si>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</si>
  <si>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</si>
  <si>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</si>
  <si>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</si>
  <si>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</si>
  <si>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</si>
  <si>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</si>
  <si>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</si>
  <si>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</si>
  <si>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</si>
  <si>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</si>
  <si>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</si>
  <si>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</si>
  <si>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</si>
  <si>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</si>
  <si>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</si>
  <si>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</si>
  <si>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</si>
  <si>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</si>
  <si>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</si>
  <si>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</si>
  <si>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</si>
  <si>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</si>
  <si>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</si>
  <si>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</si>
  <si>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</si>
  <si>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</si>
  <si>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</si>
  <si>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</si>
  <si>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</si>
  <si>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</si>
  <si>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</si>
  <si>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</si>
  <si>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</si>
  <si>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</si>
  <si>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</si>
  <si>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</si>
  <si>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</si>
  <si>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</si>
  <si>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</si>
  <si>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</si>
  <si>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</si>
  <si>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</si>
  <si>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</si>
  <si>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</si>
  <si>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</si>
  <si>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</si>
  <si>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</si>
  <si>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</si>
  <si>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</si>
  <si>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</si>
  <si>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</si>
  <si>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</si>
  <si>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</si>
  <si>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</si>
  <si>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</si>
  <si>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</si>
  <si>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</si>
  <si>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</si>
  <si>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</si>
  <si>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</si>
  <si>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</si>
  <si>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</si>
  <si>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</si>
  <si>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</si>
  <si>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</si>
  <si>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</si>
  <si>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</si>
  <si>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</si>
  <si>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</si>
  <si>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</si>
  <si>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</si>
  <si>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</si>
  <si>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</si>
  <si>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</si>
  <si>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</si>
  <si>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</si>
  <si>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</si>
  <si>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</si>
  <si>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</si>
  <si>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</si>
  <si>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</si>
  <si>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</si>
  <si>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</si>
  <si>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</si>
  <si>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</si>
  <si>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</si>
  <si>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</si>
  <si>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</si>
  <si>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</si>
  <si>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</si>
  <si>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</si>
  <si>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</si>
  <si>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</si>
  <si>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</si>
  <si>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</si>
  <si>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</si>
  <si>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</si>
  <si>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</si>
  <si>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</si>
  <si>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</si>
  <si>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</si>
  <si>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</si>
  <si>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</si>
  <si>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</si>
  <si>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</si>
  <si>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</si>
  <si>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</si>
  <si>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</si>
  <si>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</si>
  <si>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</si>
  <si>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</si>
  <si>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</si>
  <si>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</si>
  <si>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</si>
  <si>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</si>
  <si>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</si>
  <si>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</si>
  <si>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</si>
  <si>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</si>
  <si>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</si>
  <si>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</si>
  <si>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</si>
  <si>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</si>
  <si>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</si>
  <si>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</si>
  <si>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</si>
  <si>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</si>
  <si>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</si>
  <si>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</si>
  <si>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</si>
  <si>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</si>
  <si>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</si>
  <si>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</si>
  <si>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</si>
  <si>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</si>
  <si>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</si>
  <si>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</si>
  <si>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</si>
  <si>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</si>
  <si>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</si>
  <si>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</si>
  <si>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</si>
  <si>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</si>
  <si>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</si>
  <si>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</si>
  <si>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</si>
  <si>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</si>
  <si>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</si>
  <si>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</si>
  <si>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</si>
  <si>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</si>
  <si>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</si>
  <si>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</si>
  <si>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</si>
  <si>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</si>
  <si>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</si>
  <si>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</si>
  <si>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</si>
  <si>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</si>
  <si>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</si>
  <si>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</si>
  <si>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</si>
  <si>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</si>
  <si>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</si>
  <si>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</si>
  <si>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</si>
  <si>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</si>
  <si>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</si>
  <si>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</si>
  <si>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</si>
  <si>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</si>
  <si>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</si>
  <si>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</si>
  <si>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</si>
  <si>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</si>
  <si>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</si>
  <si>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</si>
  <si>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</si>
  <si>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</si>
  <si>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</si>
  <si>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</si>
  <si>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</si>
  <si>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</si>
  <si>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</si>
  <si>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</si>
  <si>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</si>
  <si>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</si>
  <si>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</si>
  <si>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</si>
  <si>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</si>
  <si>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</si>
  <si>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</si>
  <si>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</si>
  <si>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</si>
  <si>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</si>
  <si>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</si>
  <si>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</si>
  <si>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</si>
  <si>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</si>
  <si>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</si>
  <si>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</si>
  <si>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</si>
  <si>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</si>
  <si>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</si>
  <si>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</si>
  <si>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</si>
  <si>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</si>
  <si>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</si>
  <si>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</si>
  <si>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</si>
  <si>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</si>
  <si>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</si>
  <si>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</si>
  <si>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</si>
  <si>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</si>
  <si>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</si>
  <si>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</si>
  <si>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</si>
  <si>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</si>
  <si>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</si>
  <si>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</si>
  <si>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</si>
  <si>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</si>
  <si>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</si>
  <si>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</si>
  <si>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</si>
  <si>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</si>
  <si>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</si>
  <si>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</si>
  <si>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</si>
  <si>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</si>
  <si>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</si>
  <si>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</si>
  <si>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</si>
  <si>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</si>
  <si>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</si>
  <si>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</si>
  <si>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</si>
  <si>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</si>
  <si>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</si>
  <si>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</si>
  <si>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</si>
  <si>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</si>
  <si>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</si>
  <si>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</si>
  <si>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</si>
  <si>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</si>
  <si>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</si>
  <si>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</si>
  <si>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</si>
  <si>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</si>
  <si>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</si>
  <si>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</si>
  <si>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</si>
  <si>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</si>
  <si>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</si>
  <si>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</si>
  <si>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</si>
  <si>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</si>
  <si>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</si>
  <si>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</si>
  <si>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</si>
  <si>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</si>
  <si>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</si>
  <si>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</si>
  <si>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</si>
  <si>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</si>
  <si>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</si>
  <si>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</si>
  <si>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</si>
  <si>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</si>
  <si>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</si>
  <si>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</si>
  <si>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</si>
  <si>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</si>
  <si>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</si>
  <si>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</si>
  <si>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</si>
  <si>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</si>
  <si>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</si>
  <si>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</si>
  <si>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</si>
  <si>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</si>
  <si>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</si>
  <si>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</si>
  <si>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</si>
  <si>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</si>
  <si>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</si>
  <si>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</si>
  <si>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</si>
  <si>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</si>
  <si>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</si>
  <si>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</si>
  <si>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</si>
  <si>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</si>
  <si>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</si>
  <si>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</si>
  <si>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</si>
  <si>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</si>
  <si>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</si>
  <si>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</si>
  <si>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</si>
  <si>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</si>
  <si>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</si>
  <si>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</si>
  <si>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</si>
  <si>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</si>
  <si>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</si>
  <si>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</si>
  <si>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</si>
  <si>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</si>
  <si>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</si>
  <si>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</si>
  <si>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</si>
  <si>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</si>
  <si>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</si>
  <si>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</si>
  <si>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</si>
  <si>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</si>
  <si>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</si>
  <si>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</si>
  <si>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</si>
  <si>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</si>
  <si>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</si>
  <si>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</si>
  <si>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</si>
  <si>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</si>
  <si>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</si>
  <si>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</si>
  <si>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</si>
  <si>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</si>
  <si>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</si>
  <si>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</si>
  <si>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</si>
  <si>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</si>
  <si>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</si>
  <si>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</si>
  <si>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</si>
  <si>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</si>
  <si>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</si>
  <si>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</si>
  <si>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</si>
  <si>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</si>
  <si>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</si>
  <si>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</si>
  <si>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</si>
  <si>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</si>
  <si>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</si>
  <si>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</si>
  <si>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</si>
  <si>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</si>
  <si>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</si>
  <si>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</si>
  <si>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</si>
  <si>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</si>
  <si>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</si>
  <si>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</si>
  <si>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</si>
  <si>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</si>
  <si>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</si>
  <si>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</si>
  <si>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</si>
  <si>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</si>
  <si>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</si>
  <si>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</si>
  <si>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</si>
  <si>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</si>
  <si>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</si>
  <si>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</si>
  <si>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</si>
  <si>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</si>
  <si>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</si>
  <si>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</si>
  <si>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</si>
  <si>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</si>
  <si>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</si>
  <si>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</si>
  <si>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</si>
  <si>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</si>
  <si>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</si>
  <si>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</si>
  <si>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</si>
  <si>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</si>
  <si>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</si>
  <si>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</si>
  <si>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</si>
  <si>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</si>
  <si>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</si>
  <si>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</si>
  <si>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</si>
  <si>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</si>
  <si>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</si>
  <si>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</si>
  <si>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</si>
  <si>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</si>
  <si>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</si>
  <si>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</si>
  <si>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</si>
  <si>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</si>
  <si>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</si>
  <si>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</si>
  <si>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</si>
  <si>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</si>
  <si>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</si>
  <si>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</si>
  <si>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</si>
  <si>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</si>
  <si>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</si>
  <si>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</si>
  <si>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</si>
  <si>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</si>
  <si>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</si>
  <si>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</si>
  <si>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</si>
  <si>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</si>
  <si>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</si>
  <si>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</si>
  <si>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</si>
  <si>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</si>
  <si>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</si>
  <si>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</si>
  <si>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</si>
  <si>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</si>
  <si>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</si>
  <si>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</si>
  <si>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</si>
  <si>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</si>
  <si>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</si>
  <si>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</si>
  <si>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</si>
  <si>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</si>
  <si>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</si>
  <si>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</si>
  <si>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</si>
  <si>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</si>
  <si>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</si>
  <si>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</si>
  <si>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</si>
  <si>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</si>
  <si>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</si>
  <si>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</si>
  <si>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</si>
  <si>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</si>
  <si>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</si>
  <si>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</si>
  <si>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</si>
  <si>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</si>
  <si>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</si>
  <si>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</si>
  <si>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</si>
  <si>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</si>
  <si>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</si>
  <si>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</si>
  <si>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</si>
  <si>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</si>
  <si>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</si>
  <si>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</si>
  <si>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</si>
  <si>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</si>
  <si>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</si>
  <si>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</si>
  <si>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</si>
  <si>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</si>
  <si>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</si>
  <si>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</si>
  <si>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</si>
  <si>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</si>
  <si>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</si>
  <si>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</si>
  <si>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</si>
  <si>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</si>
  <si>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</si>
  <si>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</si>
  <si>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</si>
  <si>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</si>
  <si>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</si>
  <si>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</si>
  <si>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</si>
  <si>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</si>
  <si>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</si>
  <si>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</si>
  <si>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</si>
  <si>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</si>
  <si>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</si>
  <si>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</si>
  <si>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</si>
  <si>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</si>
  <si>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</si>
  <si>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</si>
  <si>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</si>
  <si>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</si>
  <si>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</si>
  <si>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</si>
  <si>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</si>
  <si>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</si>
  <si>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</si>
  <si>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</si>
  <si>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</si>
  <si>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</si>
  <si>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</si>
  <si>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</si>
  <si>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</si>
  <si>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</si>
  <si>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</si>
  <si>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</si>
  <si>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</si>
  <si>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</si>
  <si>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</si>
  <si>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</si>
  <si>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</si>
  <si>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</si>
  <si>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</si>
  <si>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</si>
  <si>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</si>
  <si>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</si>
  <si>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</si>
  <si>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</si>
  <si>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</si>
  <si>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</si>
  <si>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</si>
  <si>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</si>
  <si>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</si>
  <si>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</si>
  <si>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</si>
  <si>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</si>
  <si>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</si>
  <si>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</si>
  <si>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</si>
  <si>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</si>
  <si>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</si>
  <si>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</si>
  <si>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</si>
  <si>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</si>
  <si>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</si>
  <si>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</si>
  <si>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</si>
  <si>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</si>
  <si>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</si>
  <si>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</si>
  <si>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</si>
  <si>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</si>
  <si>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</si>
  <si>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</si>
  <si>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</si>
  <si>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</si>
  <si>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</si>
  <si>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</si>
  <si>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</si>
  <si>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</si>
  <si>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</si>
  <si>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</si>
  <si>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</si>
  <si>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</si>
  <si>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</si>
  <si>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</si>
  <si>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</si>
  <si>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</si>
  <si>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</si>
  <si>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</si>
  <si>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</si>
  <si>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</si>
  <si>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</si>
  <si>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</si>
  <si>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</si>
  <si>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</si>
  <si>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</si>
  <si>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</si>
  <si>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</si>
  <si>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</si>
  <si>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</si>
  <si>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</si>
  <si>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</si>
  <si>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</si>
  <si>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</si>
  <si>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</si>
  <si>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</si>
  <si>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</si>
  <si>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</si>
  <si>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</si>
  <si>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</si>
  <si>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</si>
  <si>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</si>
  <si>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</si>
  <si>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</si>
  <si>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</si>
  <si>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</si>
  <si>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</si>
  <si>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</si>
  <si>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</si>
  <si>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</si>
  <si>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</si>
  <si>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</si>
  <si>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</si>
  <si>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</si>
  <si>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</si>
  <si>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</si>
  <si>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</si>
  <si>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</si>
  <si>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</si>
  <si>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</si>
  <si>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</si>
  <si>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</si>
  <si>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</si>
  <si>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</si>
  <si>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</si>
  <si>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</si>
  <si>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</si>
  <si>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</si>
  <si>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</si>
  <si>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</si>
  <si>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</si>
  <si>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</si>
  <si>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</si>
  <si>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</si>
  <si>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</si>
  <si>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</si>
  <si>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</si>
  <si>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</si>
  <si>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</si>
  <si>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</si>
  <si>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</si>
  <si>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</si>
  <si>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</si>
  <si>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</si>
  <si>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</si>
  <si>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</si>
  <si>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</si>
  <si>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</si>
  <si>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</si>
  <si>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</si>
  <si>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</si>
  <si>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</si>
  <si>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</si>
  <si>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</si>
  <si>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</si>
  <si>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</si>
  <si>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</si>
  <si>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</si>
  <si>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</si>
  <si>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</si>
  <si>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</si>
  <si>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</si>
  <si>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</si>
  <si>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</si>
  <si>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</si>
  <si>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</si>
  <si>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</si>
  <si>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</si>
  <si>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</si>
  <si>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</si>
  <si>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</si>
  <si>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</si>
  <si>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</si>
  <si>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</si>
  <si>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</si>
  <si>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</si>
  <si>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</si>
  <si>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</si>
  <si>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</si>
  <si>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</si>
  <si>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</si>
  <si>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</si>
  <si>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</si>
  <si>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</si>
  <si>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</si>
  <si>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</si>
  <si>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</si>
  <si>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</si>
  <si>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</si>
  <si>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</si>
  <si>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</si>
  <si>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</si>
  <si>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</si>
  <si>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</si>
  <si>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</si>
  <si>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Edgar</t>
  </si>
  <si>
    <t>James D Motley, CPA</t>
  </si>
  <si>
    <t>James D Motley</t>
  </si>
  <si>
    <t>15601 Hwy 150</t>
  </si>
  <si>
    <t>Paris</t>
  </si>
  <si>
    <t>IL</t>
  </si>
  <si>
    <t>217-465-8406</t>
  </si>
  <si>
    <t>217-465-8407</t>
  </si>
  <si>
    <t>dyoung@crestwood.k12.il.us</t>
  </si>
  <si>
    <t>065-007373</t>
  </si>
  <si>
    <t>jdmotleycpa@gmail.com</t>
  </si>
  <si>
    <t>Danette Young</t>
  </si>
  <si>
    <t>217-465-5391</t>
  </si>
  <si>
    <t>121 E Washington Street</t>
  </si>
  <si>
    <t>Life &amp; Safety Bond</t>
  </si>
  <si>
    <t>Building Bonds</t>
  </si>
  <si>
    <t>x</t>
  </si>
  <si>
    <t>EIASE, Paris CUSD #95, Kansas TLC</t>
  </si>
  <si>
    <t>Paris Union School District #95</t>
  </si>
  <si>
    <t>Pg 10, Line 74, Educational - Other Food Service: $1786 Grants, $314 Other Lunch Sales.</t>
  </si>
  <si>
    <t>Pg 11, Line 107, Educational - Other Local Revenues: $10,145 Testing Stipend, $14,709 Reimbursements</t>
  </si>
  <si>
    <t>Pg 11, Line 107, Operations &amp; Maintenance - Other Local Revenues: $2,266 Grant.</t>
  </si>
  <si>
    <t>Pg 11, Line 107, Transportation - Other Local Revenues: $422 Reimbursement</t>
  </si>
  <si>
    <t>Pg 12, Line 171, Other Restricted Revenues from State Sources: $1500 Library Fund.</t>
  </si>
  <si>
    <t>Pg 11, Line 107, Tort - Other Local Revenues:  $10 Insurance Refund.</t>
  </si>
  <si>
    <t>Pg 13, Line 200, Food Service - Other: $11,733 CLOC.</t>
  </si>
  <si>
    <t>Pg 13, Line 210, Title I Other: $35, 549 IL Empower Grant.</t>
  </si>
  <si>
    <t>Pg 16, Line 73, Other Support Services: $250 Title I Homeless Clothing.</t>
  </si>
  <si>
    <t>Pg 17, Line 136, Other payments to In-State Govt Units: $100 Property Tax.</t>
  </si>
  <si>
    <t>Pg 18, Line 171, Debt Services - Other: $1,000 Registrar Charge.</t>
  </si>
  <si>
    <t>TR - Support Services - Business - Pupil Transportation</t>
  </si>
  <si>
    <t>40-2550-300</t>
  </si>
  <si>
    <t>Ball Transportation</t>
  </si>
  <si>
    <t>Pg 11, Line 107, Capital Projects - Other Local Revenues: $176,025 1% Sales Tax.</t>
  </si>
  <si>
    <t>Paris CUSD4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</si>
</sst>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4" fillId="0" borderId="162" xfId="3" applyFont="1" applyBorder="1" applyProtection="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961159</xdr:colOff>
          <xdr:row>3</xdr:row>
          <xdr:rowOff>155864</xdr:rowOff>
        </xdr:from>
        <xdr:to>
          <xdr:col>1</xdr:col>
          <xdr:colOff>1872961</xdr:colOff>
          <xdr:row>8</xdr:row>
          <xdr:rowOff>115166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11023004026</v>
      </c>
      <c r="B13" s="2037"/>
      <c r="C13" s="2037"/>
      <c r="D13" s="2037"/>
      <c r="E13" s="2037"/>
      <c r="F13" s="2037"/>
      <c r="G13" s="2037"/>
      <c r="H13" s="2038"/>
      <c r="I13" s="31"/>
      <c r="J13" s="30"/>
      <c r="K13" s="28"/>
      <c r="L13" s="30"/>
      <c r="M13" s="30"/>
      <c r="N13" s="30"/>
      <c r="O13" s="30"/>
      <c r="P13" s="30"/>
      <c r="Q13" s="30"/>
      <c r="R13" s="30"/>
      <c r="S13" s="30"/>
      <c r="T13" s="2041" t="s">
        <v>2079</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2080</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2112</v>
      </c>
      <c r="B17" s="1996"/>
      <c r="C17" s="1996"/>
      <c r="D17" s="1996"/>
      <c r="E17" s="1996"/>
      <c r="F17" s="1996"/>
      <c r="G17" s="1996"/>
      <c r="H17" s="2021"/>
      <c r="T17" s="2052" t="s">
        <v>2091</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2081</v>
      </c>
      <c r="B19" s="1981"/>
      <c r="C19" s="1981"/>
      <c r="D19" s="1981"/>
      <c r="E19" s="1981"/>
      <c r="F19" s="1981"/>
      <c r="G19" s="1981"/>
      <c r="H19" s="1961"/>
      <c r="I19" s="30"/>
      <c r="J19" s="99"/>
      <c r="K19" s="40"/>
      <c r="L19" s="38"/>
      <c r="M19" s="112" t="s">
        <v>333</v>
      </c>
      <c r="P19" s="27"/>
      <c r="Q19" s="27"/>
      <c r="R19" s="27"/>
      <c r="S19" s="31"/>
      <c r="T19" s="2035" t="s">
        <v>2082</v>
      </c>
      <c r="U19" s="1960"/>
      <c r="V19" s="1960"/>
      <c r="W19" s="1961"/>
      <c r="X19" s="2050" t="s">
        <v>2083</v>
      </c>
      <c r="Y19" s="2051"/>
      <c r="Z19" s="2048">
        <v>61944</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2082</v>
      </c>
      <c r="B21" s="1960"/>
      <c r="C21" s="1960"/>
      <c r="D21" s="1960"/>
      <c r="E21" s="1960"/>
      <c r="F21" s="1960"/>
      <c r="G21" s="1960"/>
      <c r="H21" s="1961"/>
      <c r="I21" s="2015" t="s">
        <v>699</v>
      </c>
      <c r="J21" s="2010"/>
      <c r="K21" s="2010"/>
      <c r="L21" s="2010"/>
      <c r="M21" s="2010"/>
      <c r="N21" s="2010"/>
      <c r="O21" s="2010"/>
      <c r="P21" s="2010"/>
      <c r="Q21" s="2010"/>
      <c r="R21" s="2010"/>
      <c r="S21" s="2016"/>
      <c r="T21" s="2059" t="s">
        <v>2084</v>
      </c>
      <c r="U21" s="2060"/>
      <c r="V21" s="2060"/>
      <c r="W21" s="2060"/>
      <c r="X21" s="2065" t="s">
        <v>2085</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2087</v>
      </c>
      <c r="U23" s="2058"/>
      <c r="V23" s="2058"/>
      <c r="W23" s="2058"/>
      <c r="X23" s="2062">
        <v>44469</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61944</v>
      </c>
      <c r="B25" s="1960"/>
      <c r="C25" s="1960"/>
      <c r="D25" s="1960"/>
      <c r="E25" s="1960"/>
      <c r="F25" s="1960"/>
      <c r="G25" s="1960"/>
      <c r="H25" s="1961"/>
      <c r="I25" s="113"/>
      <c r="J25" s="1984"/>
      <c r="K25" s="1984"/>
      <c r="L25" s="1984"/>
      <c r="M25" s="1984"/>
      <c r="N25" s="1984"/>
      <c r="O25" s="1984"/>
      <c r="P25" s="1984"/>
      <c r="Q25" s="1984"/>
      <c r="R25" s="1984"/>
      <c r="S25" s="1985"/>
      <c r="T25" s="2055" t="s">
        <v>2088</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2086</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2090</v>
      </c>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9" sqref="A19:H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v>2130900</v>
      </c>
      <c r="C4" s="1546"/>
      <c r="D4" s="1774">
        <f>B4-C4</f>
        <v>2130900</v>
      </c>
      <c r="E4" s="1546">
        <v>2229188</v>
      </c>
      <c r="F4" s="1774">
        <f>E4-C4</f>
        <v>2229188</v>
      </c>
    </row>
    <row r="5" spans="1:6" ht="13.7" customHeight="1" x14ac:dyDescent="0.2">
      <c r="A5" s="716" t="s">
        <v>925</v>
      </c>
      <c r="B5" s="1772">
        <f>'Revenues 9-14'!D5</f>
        <v>484295</v>
      </c>
      <c r="C5" s="585"/>
      <c r="D5" s="1775">
        <f t="shared" ref="D5:D18" si="0">B5-C5</f>
        <v>484295</v>
      </c>
      <c r="E5" s="585">
        <v>506634</v>
      </c>
      <c r="F5" s="1775">
        <f>E5-C5</f>
        <v>506634</v>
      </c>
    </row>
    <row r="6" spans="1:6" ht="13.7" customHeight="1" x14ac:dyDescent="0.2">
      <c r="A6" s="716" t="s">
        <v>431</v>
      </c>
      <c r="B6" s="1772">
        <f>'Revenues 9-14'!E5</f>
        <v>506370</v>
      </c>
      <c r="C6" s="585"/>
      <c r="D6" s="1775">
        <f t="shared" si="0"/>
        <v>506370</v>
      </c>
      <c r="E6" s="585">
        <v>515685</v>
      </c>
      <c r="F6" s="1775">
        <f t="shared" ref="F6:F18" si="1">E6-C6</f>
        <v>515685</v>
      </c>
    </row>
    <row r="7" spans="1:6" ht="13.7" customHeight="1" x14ac:dyDescent="0.2">
      <c r="A7" s="716" t="s">
        <v>157</v>
      </c>
      <c r="B7" s="1772">
        <f>'Revenues 9-14'!F5</f>
        <v>193718</v>
      </c>
      <c r="C7" s="585"/>
      <c r="D7" s="1775">
        <f t="shared" si="0"/>
        <v>193718</v>
      </c>
      <c r="E7" s="585">
        <v>202653</v>
      </c>
      <c r="F7" s="1775">
        <f t="shared" si="1"/>
        <v>202653</v>
      </c>
    </row>
    <row r="8" spans="1:6" ht="13.7" customHeight="1" x14ac:dyDescent="0.2">
      <c r="A8" s="716" t="s">
        <v>1241</v>
      </c>
      <c r="B8" s="1772">
        <f>'Revenues 9-14'!G5</f>
        <v>74930</v>
      </c>
      <c r="C8" s="585"/>
      <c r="D8" s="1775">
        <f t="shared" si="0"/>
        <v>74930</v>
      </c>
      <c r="E8" s="585">
        <v>55000</v>
      </c>
      <c r="F8" s="1775">
        <f t="shared" si="1"/>
        <v>55000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48429</v>
      </c>
      <c r="C10" s="585"/>
      <c r="D10" s="1775">
        <f t="shared" si="0"/>
        <v>48429</v>
      </c>
      <c r="E10" s="585">
        <v>50663</v>
      </c>
      <c r="F10" s="1775">
        <f t="shared" si="1"/>
        <v>50663</v>
      </c>
    </row>
    <row r="11" spans="1:6" x14ac:dyDescent="0.2">
      <c r="A11" s="716" t="s">
        <v>429</v>
      </c>
      <c r="B11" s="1772">
        <f>'Revenues 9-14'!J5</f>
        <v>249751</v>
      </c>
      <c r="C11" s="585"/>
      <c r="D11" s="1775">
        <f t="shared" si="0"/>
        <v>249751</v>
      </c>
      <c r="E11" s="585">
        <v>210000</v>
      </c>
      <c r="F11" s="1775">
        <f t="shared" si="1"/>
        <v>210000</v>
      </c>
    </row>
    <row r="12" spans="1:6" ht="13.7" customHeight="1" x14ac:dyDescent="0.2">
      <c r="A12" s="716" t="s">
        <v>159</v>
      </c>
      <c r="B12" s="1772">
        <f>'Revenues 9-14'!K5</f>
        <v>48430</v>
      </c>
      <c r="C12" s="585"/>
      <c r="D12" s="1775">
        <f t="shared" si="0"/>
        <v>48430</v>
      </c>
      <c r="E12" s="585">
        <v>50663</v>
      </c>
      <c r="F12" s="1775">
        <f t="shared" si="1"/>
        <v>50663</v>
      </c>
    </row>
    <row r="13" spans="1:6" ht="13.7" customHeight="1" x14ac:dyDescent="0.2">
      <c r="A13" s="716" t="s">
        <v>993</v>
      </c>
      <c r="B13" s="1772">
        <f>SUM('Revenues 9-14'!C6:D6)</f>
        <v>48430</v>
      </c>
      <c r="C13" s="585"/>
      <c r="D13" s="1775">
        <f t="shared" si="0"/>
        <v>48430</v>
      </c>
      <c r="E13" s="585">
        <v>50663</v>
      </c>
      <c r="F13" s="1775">
        <f t="shared" si="1"/>
        <v>50663</v>
      </c>
    </row>
    <row r="14" spans="1:6" ht="13.7" customHeight="1" x14ac:dyDescent="0.2">
      <c r="A14" s="716" t="s">
        <v>430</v>
      </c>
      <c r="B14" s="1772">
        <f>SUM('Revenues 9-14'!C7:D7,'Revenues 9-14'!F7:H7)</f>
        <v>38744</v>
      </c>
      <c r="C14" s="585"/>
      <c r="D14" s="1775">
        <f t="shared" si="0"/>
        <v>38744</v>
      </c>
      <c r="E14" s="585">
        <v>40531</v>
      </c>
      <c r="F14" s="1775">
        <f t="shared" si="1"/>
        <v>40531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94903</v>
      </c>
      <c r="C16" s="585"/>
      <c r="D16" s="1775">
        <f t="shared" si="0"/>
        <v>94903</v>
      </c>
      <c r="E16" s="585">
        <v>79997</v>
      </c>
      <c r="F16" s="1775">
        <f t="shared" si="1"/>
        <v>79997</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3918900</v>
      </c>
      <c r="C19" s="1773">
        <f>SUM(C4:C18)</f>
        <v>0</v>
      </c>
      <c r="D19" s="1773">
        <f>SUM(D4:D18)</f>
        <v>3918900</v>
      </c>
      <c r="E19" s="1773">
        <f>SUM(E4:E18)</f>
        <v>3991677</v>
      </c>
      <c r="F19" s="1773">
        <f>SUM(F4:F18)</f>
        <v>3991677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19" sqref="A19:H1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8" t="s">
        <v>2036</v>
      </c>
      <c r="D2" s="724" t="s">
        <v>2043</v>
      </c>
      <c r="E2" s="724" t="s">
        <v>2044</v>
      </c>
      <c r="F2" s="1908"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2092</v>
      </c>
      <c r="B31" s="734">
        <v>41426</v>
      </c>
      <c r="C31" s="735">
        <v>600000</v>
      </c>
      <c r="D31" s="736">
        <v>4</v>
      </c>
      <c r="E31" s="735">
        <v>420000</v>
      </c>
      <c r="F31" s="735">
        <v>0</v>
      </c>
      <c r="G31" s="735">
        <v>0</v>
      </c>
      <c r="H31" s="735">
        <v>75000</v>
      </c>
      <c r="I31" s="1778">
        <f>((E31+F31)-H31)+G31</f>
        <v>345000</v>
      </c>
      <c r="J31" s="735">
        <v>345000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t="s">
        <v>2093</v>
      </c>
      <c r="B33" s="734">
        <v>41030</v>
      </c>
      <c r="C33" s="735">
        <v>6000000</v>
      </c>
      <c r="D33" s="736">
        <v>6</v>
      </c>
      <c r="E33" s="735">
        <v>5530000</v>
      </c>
      <c r="F33" s="735">
        <v>0</v>
      </c>
      <c r="G33" s="735">
        <v>0</v>
      </c>
      <c r="H33" s="735">
        <v>215000</v>
      </c>
      <c r="I33" s="1778">
        <f t="shared" ref="I33:I48" si="1">((E33+F33)-H33)+G33</f>
        <v>5315000</v>
      </c>
      <c r="J33" s="735">
        <v>5287550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6600000</v>
      </c>
      <c r="D49" s="746"/>
      <c r="E49" s="1778">
        <f t="shared" ref="E49:J49" si="2">SUM(E31:E48)</f>
        <v>5950000</v>
      </c>
      <c r="F49" s="1778">
        <f t="shared" si="2"/>
        <v>0</v>
      </c>
      <c r="G49" s="1778">
        <f t="shared" si="2"/>
        <v>0</v>
      </c>
      <c r="H49" s="1778">
        <f t="shared" si="2"/>
        <v>290000</v>
      </c>
      <c r="I49" s="1778">
        <f t="shared" si="2"/>
        <v>5660000</v>
      </c>
      <c r="J49" s="1778">
        <f t="shared" si="2"/>
        <v>5632550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5" colorId="8" zoomScale="110" zoomScaleNormal="110" workbookViewId="0">
      <selection activeCell="A19" sqref="A19: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38744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7937</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38744</v>
      </c>
      <c r="I12" s="1780">
        <f>SUM(I5:I11)</f>
        <v>0</v>
      </c>
      <c r="J12" s="1780">
        <f>SUM(J5:J11)</f>
        <v>0</v>
      </c>
      <c r="K12" s="1780">
        <f>SUM(K5:K11)</f>
        <v>7937</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38744</v>
      </c>
      <c r="I24" s="1785">
        <f>SUM(I3,I12)-I23</f>
        <v>0</v>
      </c>
      <c r="J24" s="1785">
        <f>SUM(J3,J12)-J23</f>
        <v>0</v>
      </c>
      <c r="K24" s="1785">
        <f>SUM(K3,K12)-K23</f>
        <v>7937</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38744</v>
      </c>
      <c r="I26" s="1780">
        <f>I24-I25</f>
        <v>0</v>
      </c>
      <c r="J26" s="1780">
        <f>J24-J25</f>
        <v>0</v>
      </c>
      <c r="K26" s="1780">
        <f>K24-K25</f>
        <v>7937</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9" sqref="A19:H1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110000</v>
      </c>
      <c r="D5" s="842"/>
      <c r="E5" s="842"/>
      <c r="F5" s="1782">
        <f>(C5+D5)-E5</f>
        <v>110000</v>
      </c>
      <c r="G5" s="838"/>
      <c r="H5" s="843"/>
      <c r="I5" s="843"/>
      <c r="J5" s="843"/>
      <c r="K5" s="794"/>
      <c r="L5" s="1791">
        <f>F5-K5</f>
        <v>110000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10132083</v>
      </c>
      <c r="D8" s="845"/>
      <c r="E8" s="845"/>
      <c r="F8" s="1782">
        <f>(C8+D8)-E8</f>
        <v>10132083</v>
      </c>
      <c r="G8" s="844">
        <v>50</v>
      </c>
      <c r="H8" s="766">
        <v>2932805</v>
      </c>
      <c r="I8" s="766">
        <v>272756</v>
      </c>
      <c r="J8" s="766"/>
      <c r="K8" s="1791">
        <f>(H8+I8)-J8</f>
        <v>3205561</v>
      </c>
      <c r="L8" s="1791">
        <f>F8-K8</f>
        <v>6926522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209950</v>
      </c>
      <c r="D10" s="847">
        <v>5030</v>
      </c>
      <c r="E10" s="847"/>
      <c r="F10" s="1786">
        <f>(C10+D10)-E10</f>
        <v>214980</v>
      </c>
      <c r="G10" s="844">
        <v>20</v>
      </c>
      <c r="H10" s="848">
        <v>111038</v>
      </c>
      <c r="I10" s="848">
        <v>14939</v>
      </c>
      <c r="J10" s="848"/>
      <c r="K10" s="1791">
        <f>(H10+I10)-J10</f>
        <v>125977</v>
      </c>
      <c r="L10" s="1791">
        <f>F10-K10</f>
        <v>89003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600923</v>
      </c>
      <c r="D12" s="845">
        <v>1277</v>
      </c>
      <c r="E12" s="845"/>
      <c r="F12" s="1782">
        <f>(C12+D12)-E12</f>
        <v>602200</v>
      </c>
      <c r="G12" s="844">
        <v>10</v>
      </c>
      <c r="H12" s="766">
        <v>430060</v>
      </c>
      <c r="I12" s="766">
        <v>36270</v>
      </c>
      <c r="J12" s="766"/>
      <c r="K12" s="1791">
        <f>(H12+I12)-J12</f>
        <v>466330</v>
      </c>
      <c r="L12" s="1791">
        <f>F12-K12</f>
        <v>135870</v>
      </c>
    </row>
    <row r="13" spans="1:14" ht="14.25" thickTop="1" thickBot="1" x14ac:dyDescent="0.25">
      <c r="A13" s="849" t="s">
        <v>1184</v>
      </c>
      <c r="B13" s="841">
        <v>252</v>
      </c>
      <c r="C13" s="845">
        <v>600942</v>
      </c>
      <c r="D13" s="845">
        <v>87230</v>
      </c>
      <c r="E13" s="845"/>
      <c r="F13" s="1782">
        <f>(C13+D13)-E13</f>
        <v>688172</v>
      </c>
      <c r="G13" s="844">
        <v>5</v>
      </c>
      <c r="H13" s="766">
        <v>530526</v>
      </c>
      <c r="I13" s="766">
        <v>37822</v>
      </c>
      <c r="J13" s="766"/>
      <c r="K13" s="1791">
        <f>(H13+I13)-J13</f>
        <v>568348</v>
      </c>
      <c r="L13" s="1791">
        <f>F13-K13</f>
        <v>119824</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11653898</v>
      </c>
      <c r="D16" s="1782">
        <f>SUM(D3,D5:D6,D8:D10,D12:D15)</f>
        <v>93537</v>
      </c>
      <c r="E16" s="1782">
        <f>SUM(E3,E5:E6,E8:E10,E12:E15)</f>
        <v>0</v>
      </c>
      <c r="F16" s="1782">
        <f>SUM(F3,F5:F6,F8:F10,F12:F15)</f>
        <v>11747435</v>
      </c>
      <c r="G16" s="844"/>
      <c r="H16" s="1782">
        <f>SUM(H3,H6,H8:H10,H12:H14,)</f>
        <v>4004429</v>
      </c>
      <c r="I16" s="1782">
        <f>SUM(I3,I6,I8:I10,I12:I14,)</f>
        <v>361787</v>
      </c>
      <c r="J16" s="1782">
        <f>SUM(J3,J6,J8:J10,J12:J14,)</f>
        <v>0</v>
      </c>
      <c r="K16" s="1782">
        <f>(H16+I16)-J16</f>
        <v>4366216</v>
      </c>
      <c r="L16" s="1782">
        <f>F16-K16</f>
        <v>7381219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361787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19" sqref="A19:H19"/>
      <selection pane="bottomLeft" activeCell="A19" sqref="A19:H1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3902630</v>
      </c>
      <c r="G8" s="866"/>
    </row>
    <row r="9" spans="1:7" x14ac:dyDescent="0.2">
      <c r="A9" s="870" t="s">
        <v>480</v>
      </c>
      <c r="B9" s="871" t="s">
        <v>1988</v>
      </c>
      <c r="C9" s="872"/>
      <c r="D9" s="870" t="s">
        <v>522</v>
      </c>
      <c r="E9" s="869"/>
      <c r="F9" s="1934">
        <f>'Expenditures 15-22'!K151</f>
        <v>535242</v>
      </c>
      <c r="G9" s="873"/>
    </row>
    <row r="10" spans="1:7" x14ac:dyDescent="0.2">
      <c r="A10" s="870" t="s">
        <v>520</v>
      </c>
      <c r="B10" s="871" t="s">
        <v>1989</v>
      </c>
      <c r="C10" s="872"/>
      <c r="D10" s="870" t="s">
        <v>522</v>
      </c>
      <c r="E10" s="869"/>
      <c r="F10" s="1934">
        <f>'Expenditures 15-22'!K174</f>
        <v>502853</v>
      </c>
      <c r="G10" s="873"/>
    </row>
    <row r="11" spans="1:7" x14ac:dyDescent="0.2">
      <c r="A11" s="870" t="s">
        <v>481</v>
      </c>
      <c r="B11" s="871" t="s">
        <v>1990</v>
      </c>
      <c r="C11" s="872"/>
      <c r="D11" s="870" t="s">
        <v>522</v>
      </c>
      <c r="E11" s="869"/>
      <c r="F11" s="1934">
        <f>'Expenditures 15-22'!K210</f>
        <v>430944</v>
      </c>
      <c r="G11" s="873"/>
    </row>
    <row r="12" spans="1:7" x14ac:dyDescent="0.2">
      <c r="A12" s="870" t="s">
        <v>482</v>
      </c>
      <c r="B12" s="871" t="s">
        <v>1991</v>
      </c>
      <c r="C12" s="872"/>
      <c r="D12" s="870" t="s">
        <v>522</v>
      </c>
      <c r="E12" s="869"/>
      <c r="F12" s="1934">
        <f>'Expenditures 15-22'!K295</f>
        <v>127553</v>
      </c>
      <c r="G12" s="873"/>
    </row>
    <row r="13" spans="1:7" x14ac:dyDescent="0.2">
      <c r="A13" s="870" t="s">
        <v>108</v>
      </c>
      <c r="B13" s="871" t="s">
        <v>1992</v>
      </c>
      <c r="C13" s="872"/>
      <c r="D13" s="870" t="s">
        <v>522</v>
      </c>
      <c r="E13" s="869"/>
      <c r="F13" s="1934">
        <f>'Expenditures 15-22'!K342</f>
        <v>175400</v>
      </c>
      <c r="G13" s="874"/>
    </row>
    <row r="14" spans="1:7" ht="12" customHeight="1" thickBot="1" x14ac:dyDescent="0.25">
      <c r="A14" s="1792"/>
      <c r="B14" s="1793"/>
      <c r="C14" s="1794"/>
      <c r="D14" s="1795" t="s">
        <v>522</v>
      </c>
      <c r="E14" s="1796" t="s">
        <v>1015</v>
      </c>
      <c r="F14" s="1797">
        <f>SUM(F8:F13)</f>
        <v>5674622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75429</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102</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3883</v>
      </c>
      <c r="G52" s="866"/>
    </row>
    <row r="53" spans="1:7" x14ac:dyDescent="0.2">
      <c r="A53" s="870" t="s">
        <v>479</v>
      </c>
      <c r="B53" s="870" t="s">
        <v>1551</v>
      </c>
      <c r="C53" s="890">
        <f>'Expenditures 15-22'!B102</f>
        <v>4000</v>
      </c>
      <c r="D53" s="889" t="str">
        <f>'Expenditures 15-22'!A102</f>
        <v>Total Payments to Other Govt Units</v>
      </c>
      <c r="E53" s="869"/>
      <c r="F53" s="1938">
        <f>'Expenditures 15-22'!K102</f>
        <v>1201020</v>
      </c>
      <c r="G53" s="866"/>
    </row>
    <row r="54" spans="1:7" x14ac:dyDescent="0.2">
      <c r="A54" s="870" t="s">
        <v>479</v>
      </c>
      <c r="B54" s="870" t="s">
        <v>1552</v>
      </c>
      <c r="C54" s="890" t="s">
        <v>1039</v>
      </c>
      <c r="D54" s="886" t="s">
        <v>1157</v>
      </c>
      <c r="E54" s="869"/>
      <c r="F54" s="1938">
        <f>'Expenditures 15-22'!G114</f>
        <v>84922</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195100</v>
      </c>
      <c r="G57" s="866"/>
    </row>
    <row r="58" spans="1:7" x14ac:dyDescent="0.2">
      <c r="A58" s="870" t="s">
        <v>480</v>
      </c>
      <c r="B58" s="870" t="s">
        <v>1994</v>
      </c>
      <c r="C58" s="887" t="s">
        <v>1039</v>
      </c>
      <c r="D58" s="886" t="s">
        <v>1157</v>
      </c>
      <c r="E58" s="869"/>
      <c r="F58" s="1940">
        <f>'Expenditures 15-22'!G151</f>
        <v>6915</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290000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21611</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4234</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33348</v>
      </c>
      <c r="G73" s="866"/>
    </row>
    <row r="74" spans="1:8" x14ac:dyDescent="0.2">
      <c r="A74" s="870" t="s">
        <v>456</v>
      </c>
      <c r="B74" s="870" t="s">
        <v>2009</v>
      </c>
      <c r="C74" s="887" t="s">
        <v>915</v>
      </c>
      <c r="D74" s="888" t="s">
        <v>1567</v>
      </c>
      <c r="E74" s="869"/>
      <c r="F74" s="1942">
        <f>'Expenditures 15-22'!K334</f>
        <v>36608</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1953172</v>
      </c>
      <c r="G76" s="866"/>
    </row>
    <row r="77" spans="1:8" s="894" customFormat="1" ht="12" customHeight="1" thickTop="1" thickBot="1" x14ac:dyDescent="0.25">
      <c r="A77" s="1801"/>
      <c r="B77" s="1798"/>
      <c r="C77" s="1794"/>
      <c r="D77" s="1799" t="s">
        <v>2011</v>
      </c>
      <c r="E77" s="1796"/>
      <c r="F77" s="1802">
        <f>(F14-F76)</f>
        <v>3721450</v>
      </c>
      <c r="G77" s="870"/>
    </row>
    <row r="78" spans="1:8" s="894" customFormat="1" ht="12" customHeight="1" thickTop="1" x14ac:dyDescent="0.2">
      <c r="A78" s="1803"/>
      <c r="B78" s="1798"/>
      <c r="C78" s="1794"/>
      <c r="D78" s="1799" t="s">
        <v>2057</v>
      </c>
      <c r="E78" s="1796"/>
      <c r="F78" s="899">
        <v>418.35</v>
      </c>
      <c r="G78" s="900"/>
      <c r="H78" s="870"/>
    </row>
    <row r="79" spans="1:8" s="894" customFormat="1" ht="12" customHeight="1" thickBot="1" x14ac:dyDescent="0.25">
      <c r="A79" s="1804"/>
      <c r="B79" s="1798"/>
      <c r="C79" s="1794"/>
      <c r="D79" s="1799" t="s">
        <v>2012</v>
      </c>
      <c r="E79" s="1796" t="s">
        <v>1015</v>
      </c>
      <c r="F79" s="1805">
        <f>IF(F78&gt;0,F77/F78," Complete Line 78")</f>
        <v>8895.5420102784738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74730</v>
      </c>
      <c r="G94" s="913"/>
    </row>
    <row r="95" spans="1:7" x14ac:dyDescent="0.2">
      <c r="A95" s="909" t="s">
        <v>142</v>
      </c>
      <c r="B95" s="909" t="s">
        <v>177</v>
      </c>
      <c r="C95" s="911">
        <v>1700</v>
      </c>
      <c r="D95" s="919" t="str">
        <f>'Revenues 9-14'!A82</f>
        <v>Total District/School Activity Income</v>
      </c>
      <c r="E95" s="907"/>
      <c r="F95" s="1811">
        <f>SUM('Revenues 9-14'!C82,'Revenues 9-14'!D82)</f>
        <v>8013</v>
      </c>
      <c r="G95" s="913"/>
    </row>
    <row r="96" spans="1:7" x14ac:dyDescent="0.2">
      <c r="A96" s="909" t="s">
        <v>479</v>
      </c>
      <c r="B96" s="909" t="s">
        <v>178</v>
      </c>
      <c r="C96" s="911">
        <f>'Revenues 9-14'!B84</f>
        <v>1811</v>
      </c>
      <c r="D96" s="912" t="str">
        <f>'Revenues 9-14'!A84</f>
        <v>Rentals - Regular Textbooks</v>
      </c>
      <c r="E96" s="907"/>
      <c r="F96" s="1811">
        <f>'Revenues 9-14'!C84</f>
        <v>22327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8226</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19539</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12043</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90039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2577</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1119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7937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211827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90107</v>
      </c>
      <c r="G129" s="931"/>
    </row>
    <row r="130" spans="1:7" x14ac:dyDescent="0.2">
      <c r="A130" s="928" t="s">
        <v>689</v>
      </c>
      <c r="B130" s="928" t="s">
        <v>804</v>
      </c>
      <c r="C130" s="933">
        <v>4300</v>
      </c>
      <c r="D130" s="934" t="str">
        <f>'Revenues 9-14'!A211</f>
        <v>Total Title I</v>
      </c>
      <c r="E130" s="907"/>
      <c r="F130" s="1811">
        <f>SUM('Revenues 9-14'!C211,'Revenues 9-14'!D211,'Revenues 9-14'!F211,'Revenues 9-14'!G211)</f>
        <v>127497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9483</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32545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19527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14129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11388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764553</v>
      </c>
    </row>
    <row r="179" spans="1:7" ht="12" customHeight="1" x14ac:dyDescent="0.2">
      <c r="A179" s="1792"/>
      <c r="B179" s="1806"/>
      <c r="C179" s="1807"/>
      <c r="D179" s="1808" t="s">
        <v>2014</v>
      </c>
      <c r="E179" s="1809"/>
      <c r="F179" s="1811">
        <f>'PCTC-OEPP 27-28'!F77-F178</f>
        <v>2956897</v>
      </c>
    </row>
    <row r="180" spans="1:7" ht="12" customHeight="1" x14ac:dyDescent="0.2">
      <c r="A180" s="1792"/>
      <c r="B180" s="1806"/>
      <c r="C180" s="1807"/>
      <c r="D180" s="1808" t="s">
        <v>1924</v>
      </c>
      <c r="E180" s="1809"/>
      <c r="F180" s="1811">
        <f>'Cap Outlay Deprec 26'!I18</f>
        <v>361787</v>
      </c>
    </row>
    <row r="181" spans="1:7" ht="12" customHeight="1" x14ac:dyDescent="0.2">
      <c r="A181" s="1792"/>
      <c r="B181" s="1806"/>
      <c r="C181" s="1807"/>
      <c r="D181" s="1808" t="s">
        <v>2015</v>
      </c>
      <c r="E181" s="1809"/>
      <c r="F181" s="1811">
        <f>F179+F180</f>
        <v>3318684</v>
      </c>
    </row>
    <row r="182" spans="1:7" ht="12" customHeight="1" x14ac:dyDescent="0.2">
      <c r="A182" s="1792"/>
      <c r="B182" s="1812"/>
      <c r="C182" s="1807"/>
      <c r="D182" s="1808" t="str">
        <f>D78</f>
        <v>9 Month ADA from District Average Daily Attendance/Prior General State Aid Inquiry 2017-2018</v>
      </c>
      <c r="E182" s="1809"/>
      <c r="F182" s="1813">
        <f>'PCTC-OEPP 27-28'!F78</f>
        <v>418.35</v>
      </c>
      <c r="G182" s="931"/>
    </row>
    <row r="183" spans="1:7" ht="12" customHeight="1" thickBot="1" x14ac:dyDescent="0.25">
      <c r="A183" s="1792"/>
      <c r="B183" s="1812"/>
      <c r="C183" s="1807"/>
      <c r="D183" s="1808" t="s">
        <v>2016</v>
      </c>
      <c r="E183" s="1809" t="s">
        <v>1626</v>
      </c>
      <c r="F183" s="1814">
        <f>F181/F182</f>
        <v>7932.7931158121182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9" sqref="A19:H19"/>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2108</v>
      </c>
      <c r="B17" s="1957" t="s">
        <v>2109</v>
      </c>
      <c r="C17" s="1958" t="s">
        <v>2110</v>
      </c>
      <c r="D17" s="1866">
        <v>403636</v>
      </c>
      <c r="E17" s="1562">
        <f t="shared" ref="E17:E141" si="1">IF(D17&lt;=25000,D17,IF(D17&gt;25000,25000,0))</f>
        <v>25000</v>
      </c>
      <c r="F17" s="1815">
        <f t="shared" si="0"/>
        <v>25000</v>
      </c>
      <c r="G17" s="1816">
        <f>IF(F17=0,0,D17-F17)</f>
        <v>378636</v>
      </c>
      <c r="H17" s="1669"/>
    </row>
    <row r="18" spans="1:8" x14ac:dyDescent="0.25">
      <c r="A18" s="1675"/>
      <c r="B18" s="1867"/>
      <c r="C18" s="1678"/>
      <c r="D18" s="1866"/>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8"/>
      <c r="C19" s="1678"/>
      <c r="D19" s="1866"/>
      <c r="E19" s="1562">
        <f t="shared" si="2"/>
        <v>0</v>
      </c>
      <c r="F19" s="1815">
        <f t="shared" si="3"/>
        <v>0</v>
      </c>
      <c r="G19" s="1816">
        <f t="shared" si="4"/>
        <v>0</v>
      </c>
    </row>
    <row r="20" spans="1:8" x14ac:dyDescent="0.25">
      <c r="A20" s="1675"/>
      <c r="B20" s="1867"/>
      <c r="C20" s="1678"/>
      <c r="D20" s="1866"/>
      <c r="E20" s="1562">
        <f t="shared" si="2"/>
        <v>0</v>
      </c>
      <c r="F20" s="1815">
        <f t="shared" si="3"/>
        <v>0</v>
      </c>
      <c r="G20" s="1816">
        <f t="shared" si="4"/>
        <v>0</v>
      </c>
    </row>
    <row r="21" spans="1:8" x14ac:dyDescent="0.25">
      <c r="A21" s="1675"/>
      <c r="B21" s="1867"/>
      <c r="C21" s="1678"/>
      <c r="D21" s="1866"/>
      <c r="E21" s="1562">
        <f t="shared" si="2"/>
        <v>0</v>
      </c>
      <c r="F21" s="1815">
        <f t="shared" si="3"/>
        <v>0</v>
      </c>
      <c r="G21" s="1816">
        <f t="shared" si="4"/>
        <v>0</v>
      </c>
    </row>
    <row r="22" spans="1:8" x14ac:dyDescent="0.25">
      <c r="A22" s="1675"/>
      <c r="B22" s="1867"/>
      <c r="C22" s="1678"/>
      <c r="D22" s="1866"/>
      <c r="E22" s="1562">
        <f t="shared" si="2"/>
        <v>0</v>
      </c>
      <c r="F22" s="1815">
        <f t="shared" si="3"/>
        <v>0</v>
      </c>
      <c r="G22" s="1816">
        <f t="shared" si="4"/>
        <v>0</v>
      </c>
    </row>
    <row r="23" spans="1:8" x14ac:dyDescent="0.25">
      <c r="A23" s="1675"/>
      <c r="B23" s="1867"/>
      <c r="C23" s="1678"/>
      <c r="D23" s="1866"/>
      <c r="E23" s="1562">
        <f t="shared" si="2"/>
        <v>0</v>
      </c>
      <c r="F23" s="1815">
        <f t="shared" si="3"/>
        <v>0</v>
      </c>
      <c r="G23" s="1816">
        <f t="shared" si="4"/>
        <v>0</v>
      </c>
    </row>
    <row r="24" spans="1:8" x14ac:dyDescent="0.25">
      <c r="A24" s="1675"/>
      <c r="B24" s="1868"/>
      <c r="C24" s="1678"/>
      <c r="D24" s="1866"/>
      <c r="E24" s="1562">
        <f t="shared" si="2"/>
        <v>0</v>
      </c>
      <c r="F24" s="1815">
        <f t="shared" si="3"/>
        <v>0</v>
      </c>
      <c r="G24" s="1816">
        <f t="shared" si="4"/>
        <v>0</v>
      </c>
    </row>
    <row r="25" spans="1:8" x14ac:dyDescent="0.25">
      <c r="A25" s="1675"/>
      <c r="B25" s="1867"/>
      <c r="C25" s="1678"/>
      <c r="D25" s="1866"/>
      <c r="E25" s="1562">
        <f t="shared" si="2"/>
        <v>0</v>
      </c>
      <c r="F25" s="1815">
        <f t="shared" si="3"/>
        <v>0</v>
      </c>
      <c r="G25" s="1816">
        <f t="shared" si="4"/>
        <v>0</v>
      </c>
    </row>
    <row r="26" spans="1:8" x14ac:dyDescent="0.25">
      <c r="A26" s="1675"/>
      <c r="B26" s="1868"/>
      <c r="C26" s="1676"/>
      <c r="D26" s="1866"/>
      <c r="E26" s="1562">
        <f t="shared" si="2"/>
        <v>0</v>
      </c>
      <c r="F26" s="1815">
        <f t="shared" si="3"/>
        <v>0</v>
      </c>
      <c r="G26" s="1816">
        <f t="shared" si="4"/>
        <v>0</v>
      </c>
    </row>
    <row r="27" spans="1:8" x14ac:dyDescent="0.25">
      <c r="A27" s="1675"/>
      <c r="B27" s="1868"/>
      <c r="C27" s="1676"/>
      <c r="D27" s="1866"/>
      <c r="E27" s="1562">
        <f t="shared" si="2"/>
        <v>0</v>
      </c>
      <c r="F27" s="1815">
        <f t="shared" si="3"/>
        <v>0</v>
      </c>
      <c r="G27" s="1816">
        <f t="shared" si="4"/>
        <v>0</v>
      </c>
    </row>
    <row r="28" spans="1:8" x14ac:dyDescent="0.25">
      <c r="A28" s="1675"/>
      <c r="B28" s="1868"/>
      <c r="C28" s="1676"/>
      <c r="D28" s="1866"/>
      <c r="E28" s="1562">
        <f t="shared" si="2"/>
        <v>0</v>
      </c>
      <c r="F28" s="1815">
        <f t="shared" si="3"/>
        <v>0</v>
      </c>
      <c r="G28" s="1816">
        <f t="shared" si="4"/>
        <v>0</v>
      </c>
    </row>
    <row r="29" spans="1:8" x14ac:dyDescent="0.25">
      <c r="A29" s="1675"/>
      <c r="B29" s="1868"/>
      <c r="C29" s="1676"/>
      <c r="D29" s="1866"/>
      <c r="E29" s="1562">
        <f t="shared" si="2"/>
        <v>0</v>
      </c>
      <c r="F29" s="1815">
        <f t="shared" si="3"/>
        <v>0</v>
      </c>
      <c r="G29" s="1816">
        <f t="shared" si="4"/>
        <v>0</v>
      </c>
    </row>
    <row r="30" spans="1:8" x14ac:dyDescent="0.25">
      <c r="A30" s="1675"/>
      <c r="B30" s="1868"/>
      <c r="C30" s="1676"/>
      <c r="D30" s="1866"/>
      <c r="E30" s="1562">
        <f t="shared" si="2"/>
        <v>0</v>
      </c>
      <c r="F30" s="1815">
        <f t="shared" si="3"/>
        <v>0</v>
      </c>
      <c r="G30" s="1816">
        <f t="shared" si="4"/>
        <v>0</v>
      </c>
    </row>
    <row r="31" spans="1:8" x14ac:dyDescent="0.25">
      <c r="A31" s="1675"/>
      <c r="B31" s="1868"/>
      <c r="C31" s="1676"/>
      <c r="D31" s="1866"/>
      <c r="E31" s="1562">
        <f t="shared" si="2"/>
        <v>0</v>
      </c>
      <c r="F31" s="1815">
        <f t="shared" si="3"/>
        <v>0</v>
      </c>
      <c r="G31" s="1816">
        <f t="shared" si="4"/>
        <v>0</v>
      </c>
    </row>
    <row r="32" spans="1:8" x14ac:dyDescent="0.25">
      <c r="A32" s="1675"/>
      <c r="B32" s="1868"/>
      <c r="C32" s="1676"/>
      <c r="D32" s="1866"/>
      <c r="E32" s="1562">
        <f t="shared" si="2"/>
        <v>0</v>
      </c>
      <c r="F32" s="1815">
        <f t="shared" si="3"/>
        <v>0</v>
      </c>
      <c r="G32" s="1816">
        <f t="shared" si="4"/>
        <v>0</v>
      </c>
    </row>
    <row r="33" spans="1:7" x14ac:dyDescent="0.25">
      <c r="A33" s="1675"/>
      <c r="B33" s="1868"/>
      <c r="C33" s="1676"/>
      <c r="D33" s="1866"/>
      <c r="E33" s="1562">
        <f t="shared" si="2"/>
        <v>0</v>
      </c>
      <c r="F33" s="1815">
        <f t="shared" si="3"/>
        <v>0</v>
      </c>
      <c r="G33" s="1816">
        <f t="shared" si="4"/>
        <v>0</v>
      </c>
    </row>
    <row r="34" spans="1:7" x14ac:dyDescent="0.25">
      <c r="A34" s="1675"/>
      <c r="B34" s="1868"/>
      <c r="C34" s="1676"/>
      <c r="D34" s="1866"/>
      <c r="E34" s="1562">
        <f t="shared" si="2"/>
        <v>0</v>
      </c>
      <c r="F34" s="1815">
        <f t="shared" si="3"/>
        <v>0</v>
      </c>
      <c r="G34" s="1816">
        <f t="shared" si="4"/>
        <v>0</v>
      </c>
    </row>
    <row r="35" spans="1:7" x14ac:dyDescent="0.25">
      <c r="A35" s="1675"/>
      <c r="B35" s="1868"/>
      <c r="C35" s="1676"/>
      <c r="D35" s="1866"/>
      <c r="E35" s="1562">
        <f t="shared" si="2"/>
        <v>0</v>
      </c>
      <c r="F35" s="1815">
        <f t="shared" si="3"/>
        <v>0</v>
      </c>
      <c r="G35" s="1816">
        <f t="shared" si="4"/>
        <v>0</v>
      </c>
    </row>
    <row r="36" spans="1:7" x14ac:dyDescent="0.25">
      <c r="A36" s="1675"/>
      <c r="B36" s="1868"/>
      <c r="C36" s="1676"/>
      <c r="D36" s="1866"/>
      <c r="E36" s="1562">
        <f t="shared" si="2"/>
        <v>0</v>
      </c>
      <c r="F36" s="1815">
        <f t="shared" si="3"/>
        <v>0</v>
      </c>
      <c r="G36" s="1816">
        <f t="shared" si="4"/>
        <v>0</v>
      </c>
    </row>
    <row r="37" spans="1:7" x14ac:dyDescent="0.25">
      <c r="A37" s="1675"/>
      <c r="B37" s="1868"/>
      <c r="C37" s="1676"/>
      <c r="D37" s="1866"/>
      <c r="E37" s="1562">
        <f t="shared" si="2"/>
        <v>0</v>
      </c>
      <c r="F37" s="1815">
        <f t="shared" si="3"/>
        <v>0</v>
      </c>
      <c r="G37" s="1816">
        <f t="shared" si="4"/>
        <v>0</v>
      </c>
    </row>
    <row r="38" spans="1:7" x14ac:dyDescent="0.25">
      <c r="A38" s="1675"/>
      <c r="B38" s="1689"/>
      <c r="C38" s="1676"/>
      <c r="D38" s="1866"/>
      <c r="E38" s="1562">
        <f t="shared" si="2"/>
        <v>0</v>
      </c>
      <c r="F38" s="1815">
        <f t="shared" si="3"/>
        <v>0</v>
      </c>
      <c r="G38" s="1816">
        <f t="shared" si="4"/>
        <v>0</v>
      </c>
    </row>
    <row r="39" spans="1:7" x14ac:dyDescent="0.25">
      <c r="A39" s="1675"/>
      <c r="B39" s="1689"/>
      <c r="C39" s="1676"/>
      <c r="D39" s="1866"/>
      <c r="E39" s="1562">
        <f t="shared" si="2"/>
        <v>0</v>
      </c>
      <c r="F39" s="1815">
        <f t="shared" si="3"/>
        <v>0</v>
      </c>
      <c r="G39" s="1816">
        <f t="shared" si="4"/>
        <v>0</v>
      </c>
    </row>
    <row r="40" spans="1:7" x14ac:dyDescent="0.25">
      <c r="A40" s="1675"/>
      <c r="B40" s="1689"/>
      <c r="C40" s="1676"/>
      <c r="D40" s="1866"/>
      <c r="E40" s="1562">
        <f t="shared" si="2"/>
        <v>0</v>
      </c>
      <c r="F40" s="1815">
        <f t="shared" si="3"/>
        <v>0</v>
      </c>
      <c r="G40" s="1816">
        <f t="shared" si="4"/>
        <v>0</v>
      </c>
    </row>
    <row r="41" spans="1:7" x14ac:dyDescent="0.25">
      <c r="A41" s="1675"/>
      <c r="B41" s="1689"/>
      <c r="C41" s="1676"/>
      <c r="D41" s="1866"/>
      <c r="E41" s="1562">
        <f t="shared" si="2"/>
        <v>0</v>
      </c>
      <c r="F41" s="1815">
        <f t="shared" si="3"/>
        <v>0</v>
      </c>
      <c r="G41" s="1816">
        <f t="shared" si="4"/>
        <v>0</v>
      </c>
    </row>
    <row r="42" spans="1:7" x14ac:dyDescent="0.25">
      <c r="A42" s="1675"/>
      <c r="B42" s="1689"/>
      <c r="C42" s="1676"/>
      <c r="D42" s="1866"/>
      <c r="E42" s="1562">
        <f t="shared" si="2"/>
        <v>0</v>
      </c>
      <c r="F42" s="1815">
        <f t="shared" si="3"/>
        <v>0</v>
      </c>
      <c r="G42" s="1816">
        <f t="shared" si="4"/>
        <v>0</v>
      </c>
    </row>
    <row r="43" spans="1:7" x14ac:dyDescent="0.25">
      <c r="A43" s="1675"/>
      <c r="B43" s="1689"/>
      <c r="C43" s="1676"/>
      <c r="D43" s="1866"/>
      <c r="E43" s="1562">
        <f t="shared" si="2"/>
        <v>0</v>
      </c>
      <c r="F43" s="1815">
        <f t="shared" si="3"/>
        <v>0</v>
      </c>
      <c r="G43" s="1816">
        <f t="shared" si="4"/>
        <v>0</v>
      </c>
    </row>
    <row r="44" spans="1:7" x14ac:dyDescent="0.25">
      <c r="A44" s="1675"/>
      <c r="B44" s="1689"/>
      <c r="C44" s="1676"/>
      <c r="D44" s="1866"/>
      <c r="E44" s="1562">
        <f t="shared" si="2"/>
        <v>0</v>
      </c>
      <c r="F44" s="1815">
        <f t="shared" si="3"/>
        <v>0</v>
      </c>
      <c r="G44" s="1816">
        <f t="shared" si="4"/>
        <v>0</v>
      </c>
    </row>
    <row r="45" spans="1:7" x14ac:dyDescent="0.25">
      <c r="A45" s="1675"/>
      <c r="B45" s="1689"/>
      <c r="C45" s="1676"/>
      <c r="D45" s="1866"/>
      <c r="E45" s="1562">
        <f t="shared" si="2"/>
        <v>0</v>
      </c>
      <c r="F45" s="1815">
        <f t="shared" si="3"/>
        <v>0</v>
      </c>
      <c r="G45" s="1816">
        <f t="shared" si="4"/>
        <v>0</v>
      </c>
    </row>
    <row r="46" spans="1:7" x14ac:dyDescent="0.25">
      <c r="A46" s="1675"/>
      <c r="B46" s="1689"/>
      <c r="C46" s="1676"/>
      <c r="D46" s="1866"/>
      <c r="E46" s="1562">
        <f t="shared" si="2"/>
        <v>0</v>
      </c>
      <c r="F46" s="1815">
        <f t="shared" si="3"/>
        <v>0</v>
      </c>
      <c r="G46" s="1816">
        <f t="shared" si="4"/>
        <v>0</v>
      </c>
    </row>
    <row r="47" spans="1:7" x14ac:dyDescent="0.25">
      <c r="A47" s="1675"/>
      <c r="B47" s="1689"/>
      <c r="C47" s="1676"/>
      <c r="D47" s="1866"/>
      <c r="E47" s="1562">
        <f t="shared" si="2"/>
        <v>0</v>
      </c>
      <c r="F47" s="1815">
        <f t="shared" si="3"/>
        <v>0</v>
      </c>
      <c r="G47" s="1816">
        <f t="shared" si="4"/>
        <v>0</v>
      </c>
    </row>
    <row r="48" spans="1:7" x14ac:dyDescent="0.25">
      <c r="A48" s="1675"/>
      <c r="B48" s="1689"/>
      <c r="C48" s="1676"/>
      <c r="D48" s="1866"/>
      <c r="E48" s="1562">
        <f t="shared" si="2"/>
        <v>0</v>
      </c>
      <c r="F48" s="1815">
        <f t="shared" si="3"/>
        <v>0</v>
      </c>
      <c r="G48" s="1816">
        <f t="shared" si="4"/>
        <v>0</v>
      </c>
    </row>
    <row r="49" spans="1:7" x14ac:dyDescent="0.25">
      <c r="A49" s="1675"/>
      <c r="B49" s="1689"/>
      <c r="C49" s="1676"/>
      <c r="D49" s="1866"/>
      <c r="E49" s="1562">
        <f t="shared" si="2"/>
        <v>0</v>
      </c>
      <c r="F49" s="1815">
        <f t="shared" si="3"/>
        <v>0</v>
      </c>
      <c r="G49" s="1816">
        <f t="shared" si="4"/>
        <v>0</v>
      </c>
    </row>
    <row r="50" spans="1:7" x14ac:dyDescent="0.25">
      <c r="A50" s="1675"/>
      <c r="B50" s="1689"/>
      <c r="C50" s="1676"/>
      <c r="D50" s="1866"/>
      <c r="E50" s="1562">
        <f t="shared" si="2"/>
        <v>0</v>
      </c>
      <c r="F50" s="1815">
        <f t="shared" si="3"/>
        <v>0</v>
      </c>
      <c r="G50" s="1816">
        <f t="shared" si="4"/>
        <v>0</v>
      </c>
    </row>
    <row r="51" spans="1:7" x14ac:dyDescent="0.25">
      <c r="A51" s="1675"/>
      <c r="B51" s="1689"/>
      <c r="C51" s="1676"/>
      <c r="D51" s="1866"/>
      <c r="E51" s="1562">
        <f t="shared" si="2"/>
        <v>0</v>
      </c>
      <c r="F51" s="1815">
        <f t="shared" si="3"/>
        <v>0</v>
      </c>
      <c r="G51" s="1816">
        <f t="shared" si="4"/>
        <v>0</v>
      </c>
    </row>
    <row r="52" spans="1:7" x14ac:dyDescent="0.25">
      <c r="A52" s="1675"/>
      <c r="B52" s="1689"/>
      <c r="C52" s="1676"/>
      <c r="D52" s="1866"/>
      <c r="E52" s="1562">
        <f t="shared" si="2"/>
        <v>0</v>
      </c>
      <c r="F52" s="1815">
        <f t="shared" si="3"/>
        <v>0</v>
      </c>
      <c r="G52" s="1816">
        <f t="shared" si="4"/>
        <v>0</v>
      </c>
    </row>
    <row r="53" spans="1:7" x14ac:dyDescent="0.25">
      <c r="A53" s="1675"/>
      <c r="B53" s="1689"/>
      <c r="C53" s="1676"/>
      <c r="D53" s="1866"/>
      <c r="E53" s="1562">
        <f t="shared" si="2"/>
        <v>0</v>
      </c>
      <c r="F53" s="1815">
        <f t="shared" si="3"/>
        <v>0</v>
      </c>
      <c r="G53" s="1816">
        <f t="shared" si="4"/>
        <v>0</v>
      </c>
    </row>
    <row r="54" spans="1:7" x14ac:dyDescent="0.25">
      <c r="A54" s="1675"/>
      <c r="B54" s="1689"/>
      <c r="C54" s="1676"/>
      <c r="D54" s="1866"/>
      <c r="E54" s="1562">
        <f t="shared" si="2"/>
        <v>0</v>
      </c>
      <c r="F54" s="1815">
        <f t="shared" si="3"/>
        <v>0</v>
      </c>
      <c r="G54" s="1816">
        <f t="shared" si="4"/>
        <v>0</v>
      </c>
    </row>
    <row r="55" spans="1:7" x14ac:dyDescent="0.25">
      <c r="A55" s="1675"/>
      <c r="B55" s="1689"/>
      <c r="C55" s="1676"/>
      <c r="D55" s="1866"/>
      <c r="E55" s="1562">
        <f t="shared" si="2"/>
        <v>0</v>
      </c>
      <c r="F55" s="1815">
        <f t="shared" si="3"/>
        <v>0</v>
      </c>
      <c r="G55" s="1816">
        <f t="shared" si="4"/>
        <v>0</v>
      </c>
    </row>
    <row r="56" spans="1:7" x14ac:dyDescent="0.25">
      <c r="A56" s="1675"/>
      <c r="B56" s="1689"/>
      <c r="C56" s="1676"/>
      <c r="D56" s="1866"/>
      <c r="E56" s="1562">
        <f t="shared" si="2"/>
        <v>0</v>
      </c>
      <c r="F56" s="1815">
        <f t="shared" si="3"/>
        <v>0</v>
      </c>
      <c r="G56" s="1816">
        <f t="shared" si="4"/>
        <v>0</v>
      </c>
    </row>
    <row r="57" spans="1:7" x14ac:dyDescent="0.25">
      <c r="A57" s="1675"/>
      <c r="B57" s="1689"/>
      <c r="C57" s="1676"/>
      <c r="D57" s="1866"/>
      <c r="E57" s="1562">
        <f t="shared" si="2"/>
        <v>0</v>
      </c>
      <c r="F57" s="1815">
        <f t="shared" si="3"/>
        <v>0</v>
      </c>
      <c r="G57" s="1816">
        <f t="shared" si="4"/>
        <v>0</v>
      </c>
    </row>
    <row r="58" spans="1:7" x14ac:dyDescent="0.25">
      <c r="A58" s="1675"/>
      <c r="B58" s="1689"/>
      <c r="C58" s="1676"/>
      <c r="D58" s="1866"/>
      <c r="E58" s="1562">
        <f t="shared" si="2"/>
        <v>0</v>
      </c>
      <c r="F58" s="1815">
        <f t="shared" si="3"/>
        <v>0</v>
      </c>
      <c r="G58" s="1816">
        <f t="shared" si="4"/>
        <v>0</v>
      </c>
    </row>
    <row r="59" spans="1:7" x14ac:dyDescent="0.25">
      <c r="A59" s="1675"/>
      <c r="B59" s="1689"/>
      <c r="C59" s="1676"/>
      <c r="D59" s="1866"/>
      <c r="E59" s="1562">
        <f t="shared" si="2"/>
        <v>0</v>
      </c>
      <c r="F59" s="1815">
        <f t="shared" si="3"/>
        <v>0</v>
      </c>
      <c r="G59" s="1816">
        <f t="shared" si="4"/>
        <v>0</v>
      </c>
    </row>
    <row r="60" spans="1:7" x14ac:dyDescent="0.25">
      <c r="A60" s="1675"/>
      <c r="B60" s="1689"/>
      <c r="C60" s="1676"/>
      <c r="D60" s="1866"/>
      <c r="E60" s="1562">
        <f t="shared" si="2"/>
        <v>0</v>
      </c>
      <c r="F60" s="1815">
        <f t="shared" si="3"/>
        <v>0</v>
      </c>
      <c r="G60" s="1816">
        <f t="shared" si="4"/>
        <v>0</v>
      </c>
    </row>
    <row r="61" spans="1:7" x14ac:dyDescent="0.25">
      <c r="A61" s="1675"/>
      <c r="B61" s="1689"/>
      <c r="C61" s="1676"/>
      <c r="D61" s="1866"/>
      <c r="E61" s="1562">
        <f t="shared" si="2"/>
        <v>0</v>
      </c>
      <c r="F61" s="1815">
        <f t="shared" si="3"/>
        <v>0</v>
      </c>
      <c r="G61" s="1816">
        <f t="shared" si="4"/>
        <v>0</v>
      </c>
    </row>
    <row r="62" spans="1:7" x14ac:dyDescent="0.25">
      <c r="A62" s="1675"/>
      <c r="B62" s="1689"/>
      <c r="C62" s="1676"/>
      <c r="D62" s="1866"/>
      <c r="E62" s="1562">
        <f t="shared" si="2"/>
        <v>0</v>
      </c>
      <c r="F62" s="1815">
        <f t="shared" si="3"/>
        <v>0</v>
      </c>
      <c r="G62" s="1816">
        <f t="shared" si="4"/>
        <v>0</v>
      </c>
    </row>
    <row r="63" spans="1:7" x14ac:dyDescent="0.25">
      <c r="A63" s="1675"/>
      <c r="B63" s="1689"/>
      <c r="C63" s="1676"/>
      <c r="D63" s="1866"/>
      <c r="E63" s="1562">
        <f t="shared" si="2"/>
        <v>0</v>
      </c>
      <c r="F63" s="1815">
        <f t="shared" si="3"/>
        <v>0</v>
      </c>
      <c r="G63" s="1816">
        <f t="shared" si="4"/>
        <v>0</v>
      </c>
    </row>
    <row r="64" spans="1:7" x14ac:dyDescent="0.25">
      <c r="A64" s="1677"/>
      <c r="B64" s="1689"/>
      <c r="C64" s="1678"/>
      <c r="D64" s="1866"/>
      <c r="E64" s="1562">
        <f t="shared" si="2"/>
        <v>0</v>
      </c>
      <c r="F64" s="1815">
        <f t="shared" si="3"/>
        <v>0</v>
      </c>
      <c r="G64" s="1816">
        <f t="shared" si="4"/>
        <v>0</v>
      </c>
    </row>
    <row r="65" spans="1:7" x14ac:dyDescent="0.25">
      <c r="A65" s="1675"/>
      <c r="B65" s="1689"/>
      <c r="C65" s="1676"/>
      <c r="D65" s="1866"/>
      <c r="E65" s="1562">
        <f t="shared" si="2"/>
        <v>0</v>
      </c>
      <c r="F65" s="1815">
        <f t="shared" si="3"/>
        <v>0</v>
      </c>
      <c r="G65" s="1816">
        <f t="shared" si="4"/>
        <v>0</v>
      </c>
    </row>
    <row r="66" spans="1:7" x14ac:dyDescent="0.25">
      <c r="A66" s="1675"/>
      <c r="B66" s="1689"/>
      <c r="C66" s="1676"/>
      <c r="D66" s="1866"/>
      <c r="E66" s="1562">
        <f t="shared" si="2"/>
        <v>0</v>
      </c>
      <c r="F66" s="1815">
        <f t="shared" si="3"/>
        <v>0</v>
      </c>
      <c r="G66" s="1816">
        <f t="shared" si="4"/>
        <v>0</v>
      </c>
    </row>
    <row r="67" spans="1:7" x14ac:dyDescent="0.25">
      <c r="A67" s="1675"/>
      <c r="B67" s="1689"/>
      <c r="C67" s="1676"/>
      <c r="D67" s="1866"/>
      <c r="E67" s="1562">
        <f t="shared" si="2"/>
        <v>0</v>
      </c>
      <c r="F67" s="1815">
        <f t="shared" si="3"/>
        <v>0</v>
      </c>
      <c r="G67" s="1816">
        <f t="shared" si="4"/>
        <v>0</v>
      </c>
    </row>
    <row r="68" spans="1:7" x14ac:dyDescent="0.25">
      <c r="A68" s="1675"/>
      <c r="B68" s="1689"/>
      <c r="C68" s="1676"/>
      <c r="D68" s="1866"/>
      <c r="E68" s="1562">
        <f t="shared" si="2"/>
        <v>0</v>
      </c>
      <c r="F68" s="1815">
        <f t="shared" si="3"/>
        <v>0</v>
      </c>
      <c r="G68" s="1816">
        <f t="shared" si="4"/>
        <v>0</v>
      </c>
    </row>
    <row r="69" spans="1:7" x14ac:dyDescent="0.25">
      <c r="A69" s="1675"/>
      <c r="B69" s="1689"/>
      <c r="C69" s="1676"/>
      <c r="D69" s="1866"/>
      <c r="E69" s="1562">
        <f t="shared" si="2"/>
        <v>0</v>
      </c>
      <c r="F69" s="1815">
        <f t="shared" si="3"/>
        <v>0</v>
      </c>
      <c r="G69" s="1816">
        <f t="shared" si="4"/>
        <v>0</v>
      </c>
    </row>
    <row r="70" spans="1:7" x14ac:dyDescent="0.25">
      <c r="A70" s="1675"/>
      <c r="B70" s="1689"/>
      <c r="C70" s="1676"/>
      <c r="D70" s="1866"/>
      <c r="E70" s="1562">
        <f t="shared" si="2"/>
        <v>0</v>
      </c>
      <c r="F70" s="1815">
        <f t="shared" si="3"/>
        <v>0</v>
      </c>
      <c r="G70" s="1816">
        <f t="shared" si="4"/>
        <v>0</v>
      </c>
    </row>
    <row r="71" spans="1:7" x14ac:dyDescent="0.25">
      <c r="A71" s="1675"/>
      <c r="B71" s="1689"/>
      <c r="C71" s="1676"/>
      <c r="D71" s="1866"/>
      <c r="E71" s="1562">
        <f t="shared" si="2"/>
        <v>0</v>
      </c>
      <c r="F71" s="1815">
        <f t="shared" si="3"/>
        <v>0</v>
      </c>
      <c r="G71" s="1816">
        <f t="shared" si="4"/>
        <v>0</v>
      </c>
    </row>
    <row r="72" spans="1:7" x14ac:dyDescent="0.25">
      <c r="A72" s="1675"/>
      <c r="B72" s="1689"/>
      <c r="C72" s="1676"/>
      <c r="D72" s="1866"/>
      <c r="E72" s="1562">
        <f t="shared" si="2"/>
        <v>0</v>
      </c>
      <c r="F72" s="1815">
        <f t="shared" si="3"/>
        <v>0</v>
      </c>
      <c r="G72" s="1816">
        <f t="shared" si="4"/>
        <v>0</v>
      </c>
    </row>
    <row r="73" spans="1:7" x14ac:dyDescent="0.25">
      <c r="A73" s="1675"/>
      <c r="B73" s="1689"/>
      <c r="C73" s="1676"/>
      <c r="D73" s="1866"/>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6"/>
      <c r="E74" s="1562">
        <f t="shared" si="5"/>
        <v>0</v>
      </c>
      <c r="F74" s="1815">
        <f t="shared" si="6"/>
        <v>0</v>
      </c>
      <c r="G74" s="1816">
        <f t="shared" si="7"/>
        <v>0</v>
      </c>
    </row>
    <row r="75" spans="1:7" x14ac:dyDescent="0.25">
      <c r="A75" s="1675"/>
      <c r="B75" s="1689"/>
      <c r="C75" s="1676"/>
      <c r="D75" s="1866"/>
      <c r="E75" s="1562">
        <f t="shared" si="5"/>
        <v>0</v>
      </c>
      <c r="F75" s="1815">
        <f t="shared" si="6"/>
        <v>0</v>
      </c>
      <c r="G75" s="1816">
        <f t="shared" si="7"/>
        <v>0</v>
      </c>
    </row>
    <row r="76" spans="1:7" x14ac:dyDescent="0.25">
      <c r="A76" s="1675"/>
      <c r="B76" s="1689"/>
      <c r="C76" s="1676"/>
      <c r="D76" s="1866"/>
      <c r="E76" s="1562">
        <f t="shared" si="5"/>
        <v>0</v>
      </c>
      <c r="F76" s="1815">
        <f t="shared" si="6"/>
        <v>0</v>
      </c>
      <c r="G76" s="1816">
        <f t="shared" si="7"/>
        <v>0</v>
      </c>
    </row>
    <row r="77" spans="1:7" x14ac:dyDescent="0.25">
      <c r="A77" s="1675"/>
      <c r="B77" s="1689"/>
      <c r="C77" s="1676"/>
      <c r="D77" s="1866"/>
      <c r="E77" s="1562">
        <f t="shared" si="5"/>
        <v>0</v>
      </c>
      <c r="F77" s="1815">
        <f t="shared" si="6"/>
        <v>0</v>
      </c>
      <c r="G77" s="1816">
        <f t="shared" si="7"/>
        <v>0</v>
      </c>
    </row>
    <row r="78" spans="1:7" x14ac:dyDescent="0.25">
      <c r="A78" s="1675"/>
      <c r="B78" s="1689"/>
      <c r="C78" s="1676"/>
      <c r="D78" s="1866"/>
      <c r="E78" s="1562">
        <f t="shared" si="5"/>
        <v>0</v>
      </c>
      <c r="F78" s="1815">
        <f t="shared" si="6"/>
        <v>0</v>
      </c>
      <c r="G78" s="1816">
        <f t="shared" si="7"/>
        <v>0</v>
      </c>
    </row>
    <row r="79" spans="1:7" x14ac:dyDescent="0.25">
      <c r="A79" s="1675"/>
      <c r="B79" s="1689"/>
      <c r="C79" s="1676"/>
      <c r="D79" s="1866"/>
      <c r="E79" s="1562">
        <f t="shared" si="5"/>
        <v>0</v>
      </c>
      <c r="F79" s="1815">
        <f t="shared" si="6"/>
        <v>0</v>
      </c>
      <c r="G79" s="1816">
        <f t="shared" si="7"/>
        <v>0</v>
      </c>
    </row>
    <row r="80" spans="1:7" x14ac:dyDescent="0.25">
      <c r="A80" s="1675"/>
      <c r="B80" s="1689"/>
      <c r="C80" s="1676"/>
      <c r="D80" s="1866"/>
      <c r="E80" s="1562">
        <f t="shared" si="5"/>
        <v>0</v>
      </c>
      <c r="F80" s="1815">
        <f t="shared" si="6"/>
        <v>0</v>
      </c>
      <c r="G80" s="1816">
        <f t="shared" si="7"/>
        <v>0</v>
      </c>
    </row>
    <row r="81" spans="1:7" x14ac:dyDescent="0.25">
      <c r="A81" s="1675"/>
      <c r="B81" s="1689"/>
      <c r="C81" s="1676"/>
      <c r="D81" s="1866"/>
      <c r="E81" s="1562">
        <f t="shared" si="5"/>
        <v>0</v>
      </c>
      <c r="F81" s="1815">
        <f t="shared" si="6"/>
        <v>0</v>
      </c>
      <c r="G81" s="1816">
        <f t="shared" si="7"/>
        <v>0</v>
      </c>
    </row>
    <row r="82" spans="1:7" x14ac:dyDescent="0.25">
      <c r="A82" s="1675"/>
      <c r="B82" s="1689"/>
      <c r="C82" s="1676"/>
      <c r="D82" s="1866"/>
      <c r="E82" s="1562">
        <f t="shared" si="5"/>
        <v>0</v>
      </c>
      <c r="F82" s="1815">
        <f t="shared" si="6"/>
        <v>0</v>
      </c>
      <c r="G82" s="1816">
        <f t="shared" si="7"/>
        <v>0</v>
      </c>
    </row>
    <row r="83" spans="1:7" x14ac:dyDescent="0.25">
      <c r="A83" s="1675"/>
      <c r="B83" s="1689"/>
      <c r="C83" s="1676"/>
      <c r="D83" s="1866"/>
      <c r="E83" s="1562">
        <f t="shared" si="5"/>
        <v>0</v>
      </c>
      <c r="F83" s="1815">
        <f t="shared" si="6"/>
        <v>0</v>
      </c>
      <c r="G83" s="1816">
        <f t="shared" si="7"/>
        <v>0</v>
      </c>
    </row>
    <row r="84" spans="1:7" x14ac:dyDescent="0.25">
      <c r="A84" s="1675"/>
      <c r="B84" s="1689"/>
      <c r="C84" s="1676"/>
      <c r="D84" s="1866"/>
      <c r="E84" s="1562">
        <f t="shared" si="5"/>
        <v>0</v>
      </c>
      <c r="F84" s="1815">
        <f t="shared" si="6"/>
        <v>0</v>
      </c>
      <c r="G84" s="1816">
        <f t="shared" si="7"/>
        <v>0</v>
      </c>
    </row>
    <row r="85" spans="1:7" x14ac:dyDescent="0.25">
      <c r="A85" s="1675"/>
      <c r="B85" s="1689"/>
      <c r="C85" s="1676"/>
      <c r="D85" s="1866"/>
      <c r="E85" s="1562">
        <f t="shared" si="2"/>
        <v>0</v>
      </c>
      <c r="F85" s="1815">
        <f t="shared" si="3"/>
        <v>0</v>
      </c>
      <c r="G85" s="1816">
        <f t="shared" si="4"/>
        <v>0</v>
      </c>
    </row>
    <row r="86" spans="1:7" x14ac:dyDescent="0.25">
      <c r="A86" s="1675"/>
      <c r="B86" s="1689"/>
      <c r="C86" s="1676"/>
      <c r="D86" s="1866"/>
      <c r="E86" s="1562">
        <f t="shared" si="2"/>
        <v>0</v>
      </c>
      <c r="F86" s="1815">
        <f t="shared" si="3"/>
        <v>0</v>
      </c>
      <c r="G86" s="1816">
        <f t="shared" si="4"/>
        <v>0</v>
      </c>
    </row>
    <row r="87" spans="1:7" x14ac:dyDescent="0.25">
      <c r="A87" s="1675"/>
      <c r="B87" s="1689"/>
      <c r="C87" s="1676"/>
      <c r="D87" s="1866"/>
      <c r="E87" s="1562">
        <f t="shared" si="2"/>
        <v>0</v>
      </c>
      <c r="F87" s="1815">
        <f t="shared" si="3"/>
        <v>0</v>
      </c>
      <c r="G87" s="1816">
        <f t="shared" si="4"/>
        <v>0</v>
      </c>
    </row>
    <row r="88" spans="1:7" x14ac:dyDescent="0.25">
      <c r="A88" s="1675"/>
      <c r="B88" s="1689"/>
      <c r="C88" s="1676"/>
      <c r="D88" s="1866"/>
      <c r="E88" s="1562">
        <f t="shared" si="2"/>
        <v>0</v>
      </c>
      <c r="F88" s="1815">
        <f t="shared" si="3"/>
        <v>0</v>
      </c>
      <c r="G88" s="1816">
        <f t="shared" si="4"/>
        <v>0</v>
      </c>
    </row>
    <row r="89" spans="1:7" x14ac:dyDescent="0.25">
      <c r="A89" s="1675"/>
      <c r="B89" s="1689"/>
      <c r="C89" s="1676"/>
      <c r="D89" s="1866"/>
      <c r="E89" s="1562">
        <f t="shared" si="2"/>
        <v>0</v>
      </c>
      <c r="F89" s="1815">
        <f t="shared" si="3"/>
        <v>0</v>
      </c>
      <c r="G89" s="1816">
        <f t="shared" si="4"/>
        <v>0</v>
      </c>
    </row>
    <row r="90" spans="1:7" x14ac:dyDescent="0.25">
      <c r="A90" s="1675"/>
      <c r="B90" s="1689"/>
      <c r="C90" s="1676"/>
      <c r="D90" s="1866"/>
      <c r="E90" s="1562">
        <f t="shared" si="2"/>
        <v>0</v>
      </c>
      <c r="F90" s="1815">
        <f t="shared" si="3"/>
        <v>0</v>
      </c>
      <c r="G90" s="1816">
        <f t="shared" si="4"/>
        <v>0</v>
      </c>
    </row>
    <row r="91" spans="1:7" x14ac:dyDescent="0.25">
      <c r="A91" s="1675"/>
      <c r="B91" s="1689"/>
      <c r="C91" s="1676"/>
      <c r="D91" s="1866"/>
      <c r="E91" s="1562">
        <f t="shared" si="2"/>
        <v>0</v>
      </c>
      <c r="F91" s="1815">
        <f t="shared" si="3"/>
        <v>0</v>
      </c>
      <c r="G91" s="1816">
        <f t="shared" si="4"/>
        <v>0</v>
      </c>
    </row>
    <row r="92" spans="1:7" x14ac:dyDescent="0.25">
      <c r="A92" s="1675"/>
      <c r="B92" s="1689"/>
      <c r="C92" s="1676"/>
      <c r="D92" s="1866"/>
      <c r="E92" s="1562">
        <f t="shared" si="2"/>
        <v>0</v>
      </c>
      <c r="F92" s="1815">
        <f t="shared" si="3"/>
        <v>0</v>
      </c>
      <c r="G92" s="1816">
        <f t="shared" si="4"/>
        <v>0</v>
      </c>
    </row>
    <row r="93" spans="1:7" x14ac:dyDescent="0.25">
      <c r="A93" s="1675"/>
      <c r="B93" s="1689"/>
      <c r="C93" s="1676"/>
      <c r="D93" s="1866"/>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6"/>
      <c r="E94" s="1562">
        <f t="shared" si="2"/>
        <v>0</v>
      </c>
      <c r="F94" s="1815">
        <f t="shared" si="3"/>
        <v>0</v>
      </c>
      <c r="G94" s="1816">
        <f t="shared" si="4"/>
        <v>0</v>
      </c>
    </row>
    <row r="95" spans="1:7" x14ac:dyDescent="0.25">
      <c r="A95" s="1675"/>
      <c r="B95" s="1689"/>
      <c r="C95" s="1676"/>
      <c r="D95" s="1866"/>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6"/>
      <c r="E96" s="1562">
        <f t="shared" si="11"/>
        <v>0</v>
      </c>
      <c r="F96" s="1815">
        <f t="shared" si="12"/>
        <v>0</v>
      </c>
      <c r="G96" s="1816">
        <f t="shared" si="13"/>
        <v>0</v>
      </c>
    </row>
    <row r="97" spans="1:7" x14ac:dyDescent="0.25">
      <c r="A97" s="1675"/>
      <c r="B97" s="1689"/>
      <c r="C97" s="1676"/>
      <c r="D97" s="1866"/>
      <c r="E97" s="1562">
        <f t="shared" si="11"/>
        <v>0</v>
      </c>
      <c r="F97" s="1815">
        <f t="shared" si="12"/>
        <v>0</v>
      </c>
      <c r="G97" s="1816">
        <f t="shared" si="13"/>
        <v>0</v>
      </c>
    </row>
    <row r="98" spans="1:7" x14ac:dyDescent="0.25">
      <c r="A98" s="1675"/>
      <c r="B98" s="1689"/>
      <c r="C98" s="1676"/>
      <c r="D98" s="1866"/>
      <c r="E98" s="1562">
        <f t="shared" si="11"/>
        <v>0</v>
      </c>
      <c r="F98" s="1815">
        <f t="shared" si="12"/>
        <v>0</v>
      </c>
      <c r="G98" s="1816">
        <f t="shared" si="13"/>
        <v>0</v>
      </c>
    </row>
    <row r="99" spans="1:7" x14ac:dyDescent="0.25">
      <c r="A99" s="1675"/>
      <c r="B99" s="1689"/>
      <c r="C99" s="1676"/>
      <c r="D99" s="1866"/>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6"/>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6"/>
      <c r="E101" s="1562">
        <f t="shared" si="17"/>
        <v>0</v>
      </c>
      <c r="F101" s="1815">
        <f t="shared" si="18"/>
        <v>0</v>
      </c>
      <c r="G101" s="1816">
        <f t="shared" si="19"/>
        <v>0</v>
      </c>
    </row>
    <row r="102" spans="1:7" x14ac:dyDescent="0.25">
      <c r="A102" s="1675"/>
      <c r="B102" s="1689"/>
      <c r="C102" s="1676"/>
      <c r="D102" s="1866"/>
      <c r="E102" s="1562">
        <f t="shared" si="17"/>
        <v>0</v>
      </c>
      <c r="F102" s="1815">
        <f t="shared" si="18"/>
        <v>0</v>
      </c>
      <c r="G102" s="1816">
        <f t="shared" si="19"/>
        <v>0</v>
      </c>
    </row>
    <row r="103" spans="1:7" x14ac:dyDescent="0.25">
      <c r="A103" s="1675"/>
      <c r="B103" s="1689"/>
      <c r="C103" s="1676"/>
      <c r="D103" s="1866"/>
      <c r="E103" s="1562">
        <f t="shared" si="17"/>
        <v>0</v>
      </c>
      <c r="F103" s="1815">
        <f t="shared" si="18"/>
        <v>0</v>
      </c>
      <c r="G103" s="1816">
        <f t="shared" si="19"/>
        <v>0</v>
      </c>
    </row>
    <row r="104" spans="1:7" x14ac:dyDescent="0.25">
      <c r="A104" s="1675"/>
      <c r="B104" s="1689"/>
      <c r="C104" s="1676"/>
      <c r="D104" s="1866"/>
      <c r="E104" s="1562">
        <f t="shared" si="17"/>
        <v>0</v>
      </c>
      <c r="F104" s="1815">
        <f t="shared" si="18"/>
        <v>0</v>
      </c>
      <c r="G104" s="1816">
        <f t="shared" si="19"/>
        <v>0</v>
      </c>
    </row>
    <row r="105" spans="1:7" x14ac:dyDescent="0.25">
      <c r="A105" s="1675"/>
      <c r="B105" s="1689"/>
      <c r="C105" s="1676"/>
      <c r="D105" s="1866"/>
      <c r="E105" s="1562">
        <f t="shared" si="17"/>
        <v>0</v>
      </c>
      <c r="F105" s="1815">
        <f t="shared" si="18"/>
        <v>0</v>
      </c>
      <c r="G105" s="1816">
        <f t="shared" si="19"/>
        <v>0</v>
      </c>
    </row>
    <row r="106" spans="1:7" x14ac:dyDescent="0.25">
      <c r="A106" s="1675"/>
      <c r="B106" s="1689"/>
      <c r="C106" s="1676"/>
      <c r="D106" s="1866"/>
      <c r="E106" s="1562">
        <f t="shared" si="17"/>
        <v>0</v>
      </c>
      <c r="F106" s="1815">
        <f t="shared" si="18"/>
        <v>0</v>
      </c>
      <c r="G106" s="1816">
        <f t="shared" si="19"/>
        <v>0</v>
      </c>
    </row>
    <row r="107" spans="1:7" x14ac:dyDescent="0.25">
      <c r="A107" s="1675"/>
      <c r="B107" s="1689"/>
      <c r="C107" s="1676"/>
      <c r="D107" s="1866"/>
      <c r="E107" s="1562">
        <f t="shared" si="17"/>
        <v>0</v>
      </c>
      <c r="F107" s="1815">
        <f t="shared" si="18"/>
        <v>0</v>
      </c>
      <c r="G107" s="1816">
        <f t="shared" si="19"/>
        <v>0</v>
      </c>
    </row>
    <row r="108" spans="1:7" x14ac:dyDescent="0.25">
      <c r="A108" s="1675"/>
      <c r="B108" s="1689"/>
      <c r="C108" s="1676"/>
      <c r="D108" s="1866"/>
      <c r="E108" s="1562">
        <f t="shared" si="17"/>
        <v>0</v>
      </c>
      <c r="F108" s="1815">
        <f t="shared" si="18"/>
        <v>0</v>
      </c>
      <c r="G108" s="1816">
        <f t="shared" si="19"/>
        <v>0</v>
      </c>
    </row>
    <row r="109" spans="1:7" x14ac:dyDescent="0.25">
      <c r="A109" s="1675"/>
      <c r="B109" s="1689"/>
      <c r="C109" s="1676"/>
      <c r="D109" s="1866"/>
      <c r="E109" s="1562">
        <f t="shared" si="17"/>
        <v>0</v>
      </c>
      <c r="F109" s="1815">
        <f t="shared" si="18"/>
        <v>0</v>
      </c>
      <c r="G109" s="1816">
        <f t="shared" si="19"/>
        <v>0</v>
      </c>
    </row>
    <row r="110" spans="1:7" x14ac:dyDescent="0.25">
      <c r="A110" s="1675"/>
      <c r="B110" s="1689"/>
      <c r="C110" s="1676"/>
      <c r="D110" s="1866"/>
      <c r="E110" s="1562">
        <f t="shared" si="17"/>
        <v>0</v>
      </c>
      <c r="F110" s="1815">
        <f t="shared" si="18"/>
        <v>0</v>
      </c>
      <c r="G110" s="1816">
        <f t="shared" si="19"/>
        <v>0</v>
      </c>
    </row>
    <row r="111" spans="1:7" x14ac:dyDescent="0.25">
      <c r="A111" s="1675"/>
      <c r="B111" s="1689"/>
      <c r="C111" s="1676"/>
      <c r="D111" s="1866"/>
      <c r="E111" s="1562">
        <f t="shared" si="17"/>
        <v>0</v>
      </c>
      <c r="F111" s="1815">
        <f t="shared" si="18"/>
        <v>0</v>
      </c>
      <c r="G111" s="1816">
        <f t="shared" si="19"/>
        <v>0</v>
      </c>
    </row>
    <row r="112" spans="1:7" x14ac:dyDescent="0.25">
      <c r="A112" s="1675"/>
      <c r="B112" s="1689"/>
      <c r="C112" s="1676"/>
      <c r="D112" s="1866"/>
      <c r="E112" s="1562">
        <f t="shared" si="17"/>
        <v>0</v>
      </c>
      <c r="F112" s="1815">
        <f t="shared" si="18"/>
        <v>0</v>
      </c>
      <c r="G112" s="1816">
        <f t="shared" si="19"/>
        <v>0</v>
      </c>
    </row>
    <row r="113" spans="1:7" x14ac:dyDescent="0.25">
      <c r="A113" s="1675"/>
      <c r="B113" s="1689"/>
      <c r="C113" s="1676"/>
      <c r="D113" s="1866"/>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6"/>
      <c r="E114" s="1562">
        <f t="shared" si="20"/>
        <v>0</v>
      </c>
      <c r="F114" s="1815">
        <f t="shared" si="21"/>
        <v>0</v>
      </c>
      <c r="G114" s="1816">
        <f t="shared" si="22"/>
        <v>0</v>
      </c>
    </row>
    <row r="115" spans="1:7" x14ac:dyDescent="0.25">
      <c r="A115" s="1675"/>
      <c r="B115" s="1689"/>
      <c r="C115" s="1676"/>
      <c r="D115" s="1866"/>
      <c r="E115" s="1562">
        <f t="shared" si="20"/>
        <v>0</v>
      </c>
      <c r="F115" s="1815">
        <f t="shared" si="21"/>
        <v>0</v>
      </c>
      <c r="G115" s="1816">
        <f t="shared" si="22"/>
        <v>0</v>
      </c>
    </row>
    <row r="116" spans="1:7" x14ac:dyDescent="0.25">
      <c r="A116" s="1675"/>
      <c r="B116" s="1689"/>
      <c r="C116" s="1676"/>
      <c r="D116" s="1866"/>
      <c r="E116" s="1562">
        <f t="shared" si="20"/>
        <v>0</v>
      </c>
      <c r="F116" s="1815">
        <f t="shared" si="21"/>
        <v>0</v>
      </c>
      <c r="G116" s="1816">
        <f t="shared" si="22"/>
        <v>0</v>
      </c>
    </row>
    <row r="117" spans="1:7" x14ac:dyDescent="0.25">
      <c r="A117" s="1675"/>
      <c r="B117" s="1689"/>
      <c r="C117" s="1676"/>
      <c r="D117" s="1866"/>
      <c r="E117" s="1562">
        <f t="shared" si="20"/>
        <v>0</v>
      </c>
      <c r="F117" s="1815">
        <f t="shared" si="21"/>
        <v>0</v>
      </c>
      <c r="G117" s="1816">
        <f t="shared" si="22"/>
        <v>0</v>
      </c>
    </row>
    <row r="118" spans="1:7" x14ac:dyDescent="0.25">
      <c r="A118" s="1675"/>
      <c r="B118" s="1689"/>
      <c r="C118" s="1676"/>
      <c r="D118" s="1866"/>
      <c r="E118" s="1562">
        <f t="shared" si="20"/>
        <v>0</v>
      </c>
      <c r="F118" s="1815">
        <f t="shared" si="21"/>
        <v>0</v>
      </c>
      <c r="G118" s="1816">
        <f t="shared" si="22"/>
        <v>0</v>
      </c>
    </row>
    <row r="119" spans="1:7" x14ac:dyDescent="0.25">
      <c r="A119" s="1675"/>
      <c r="B119" s="1689"/>
      <c r="C119" s="1676"/>
      <c r="D119" s="1866"/>
      <c r="E119" s="1562">
        <f t="shared" si="20"/>
        <v>0</v>
      </c>
      <c r="F119" s="1815">
        <f t="shared" si="21"/>
        <v>0</v>
      </c>
      <c r="G119" s="1816">
        <f t="shared" si="22"/>
        <v>0</v>
      </c>
    </row>
    <row r="120" spans="1:7" x14ac:dyDescent="0.25">
      <c r="A120" s="1675"/>
      <c r="B120" s="1689"/>
      <c r="C120" s="1676"/>
      <c r="D120" s="1866"/>
      <c r="E120" s="1562">
        <f t="shared" si="20"/>
        <v>0</v>
      </c>
      <c r="F120" s="1815">
        <f t="shared" si="21"/>
        <v>0</v>
      </c>
      <c r="G120" s="1816">
        <f t="shared" si="22"/>
        <v>0</v>
      </c>
    </row>
    <row r="121" spans="1:7" x14ac:dyDescent="0.25">
      <c r="A121" s="1675"/>
      <c r="B121" s="1689"/>
      <c r="C121" s="1676"/>
      <c r="D121" s="1866"/>
      <c r="E121" s="1562">
        <f t="shared" si="20"/>
        <v>0</v>
      </c>
      <c r="F121" s="1815">
        <f t="shared" si="21"/>
        <v>0</v>
      </c>
      <c r="G121" s="1816">
        <f t="shared" si="22"/>
        <v>0</v>
      </c>
    </row>
    <row r="122" spans="1:7" x14ac:dyDescent="0.25">
      <c r="A122" s="1675"/>
      <c r="B122" s="1689"/>
      <c r="C122" s="1676"/>
      <c r="D122" s="1866"/>
      <c r="E122" s="1562">
        <f t="shared" si="20"/>
        <v>0</v>
      </c>
      <c r="F122" s="1815">
        <f t="shared" si="21"/>
        <v>0</v>
      </c>
      <c r="G122" s="1816">
        <f t="shared" si="22"/>
        <v>0</v>
      </c>
    </row>
    <row r="123" spans="1:7" x14ac:dyDescent="0.25">
      <c r="A123" s="1675"/>
      <c r="B123" s="1689"/>
      <c r="C123" s="1676"/>
      <c r="D123" s="1866"/>
      <c r="E123" s="1562">
        <f t="shared" si="20"/>
        <v>0</v>
      </c>
      <c r="F123" s="1815">
        <f t="shared" si="21"/>
        <v>0</v>
      </c>
      <c r="G123" s="1816">
        <f t="shared" si="22"/>
        <v>0</v>
      </c>
    </row>
    <row r="124" spans="1:7" x14ac:dyDescent="0.25">
      <c r="A124" s="1675"/>
      <c r="B124" s="1689"/>
      <c r="C124" s="1676"/>
      <c r="D124" s="1866"/>
      <c r="E124" s="1562">
        <f t="shared" si="20"/>
        <v>0</v>
      </c>
      <c r="F124" s="1815">
        <f t="shared" si="21"/>
        <v>0</v>
      </c>
      <c r="G124" s="1816">
        <f t="shared" si="22"/>
        <v>0</v>
      </c>
    </row>
    <row r="125" spans="1:7" x14ac:dyDescent="0.25">
      <c r="A125" s="1675"/>
      <c r="B125" s="1689"/>
      <c r="C125" s="1676"/>
      <c r="D125" s="1866"/>
      <c r="E125" s="1562">
        <f t="shared" si="20"/>
        <v>0</v>
      </c>
      <c r="F125" s="1815">
        <f t="shared" si="21"/>
        <v>0</v>
      </c>
      <c r="G125" s="1816">
        <f t="shared" si="22"/>
        <v>0</v>
      </c>
    </row>
    <row r="126" spans="1:7" x14ac:dyDescent="0.25">
      <c r="A126" s="1675"/>
      <c r="B126" s="1689"/>
      <c r="C126" s="1676"/>
      <c r="D126" s="1866"/>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6"/>
      <c r="E127" s="1562">
        <f t="shared" si="23"/>
        <v>0</v>
      </c>
      <c r="F127" s="1815">
        <f t="shared" si="24"/>
        <v>0</v>
      </c>
      <c r="G127" s="1816">
        <f t="shared" si="25"/>
        <v>0</v>
      </c>
    </row>
    <row r="128" spans="1:7" x14ac:dyDescent="0.25">
      <c r="A128" s="1675"/>
      <c r="B128" s="1689"/>
      <c r="C128" s="1676"/>
      <c r="D128" s="1866"/>
      <c r="E128" s="1562">
        <f t="shared" si="23"/>
        <v>0</v>
      </c>
      <c r="F128" s="1815">
        <f t="shared" si="24"/>
        <v>0</v>
      </c>
      <c r="G128" s="1816">
        <f t="shared" si="25"/>
        <v>0</v>
      </c>
    </row>
    <row r="129" spans="1:7" x14ac:dyDescent="0.25">
      <c r="A129" s="1675"/>
      <c r="B129" s="1689"/>
      <c r="C129" s="1676"/>
      <c r="D129" s="1866"/>
      <c r="E129" s="1562">
        <f t="shared" si="23"/>
        <v>0</v>
      </c>
      <c r="F129" s="1815">
        <f t="shared" si="24"/>
        <v>0</v>
      </c>
      <c r="G129" s="1816">
        <f t="shared" si="25"/>
        <v>0</v>
      </c>
    </row>
    <row r="130" spans="1:7" x14ac:dyDescent="0.25">
      <c r="A130" s="1675"/>
      <c r="B130" s="1689"/>
      <c r="C130" s="1676"/>
      <c r="D130" s="1866"/>
      <c r="E130" s="1562">
        <f t="shared" si="23"/>
        <v>0</v>
      </c>
      <c r="F130" s="1815">
        <f t="shared" si="24"/>
        <v>0</v>
      </c>
      <c r="G130" s="1816">
        <f t="shared" si="25"/>
        <v>0</v>
      </c>
    </row>
    <row r="131" spans="1:7" x14ac:dyDescent="0.25">
      <c r="A131" s="1675"/>
      <c r="B131" s="1860"/>
      <c r="C131" s="1676"/>
      <c r="D131" s="1866"/>
      <c r="E131" s="1562">
        <f t="shared" si="23"/>
        <v>0</v>
      </c>
      <c r="F131" s="1815">
        <f t="shared" si="24"/>
        <v>0</v>
      </c>
      <c r="G131" s="1816">
        <f t="shared" si="25"/>
        <v>0</v>
      </c>
    </row>
    <row r="132" spans="1:7" x14ac:dyDescent="0.25">
      <c r="A132" s="1675"/>
      <c r="B132" s="1860"/>
      <c r="C132" s="1676"/>
      <c r="D132" s="1866"/>
      <c r="E132" s="1562">
        <f t="shared" si="23"/>
        <v>0</v>
      </c>
      <c r="F132" s="1815">
        <f t="shared" si="24"/>
        <v>0</v>
      </c>
      <c r="G132" s="1816">
        <f t="shared" si="25"/>
        <v>0</v>
      </c>
    </row>
    <row r="133" spans="1:7" x14ac:dyDescent="0.25">
      <c r="A133" s="1675"/>
      <c r="B133" s="1689"/>
      <c r="C133" s="1676"/>
      <c r="D133" s="1866"/>
      <c r="E133" s="1562">
        <f t="shared" si="23"/>
        <v>0</v>
      </c>
      <c r="F133" s="1815">
        <f t="shared" si="24"/>
        <v>0</v>
      </c>
      <c r="G133" s="1816">
        <f t="shared" si="25"/>
        <v>0</v>
      </c>
    </row>
    <row r="134" spans="1:7" x14ac:dyDescent="0.25">
      <c r="A134" s="1675"/>
      <c r="B134" s="1689"/>
      <c r="C134" s="1676"/>
      <c r="D134" s="1866"/>
      <c r="E134" s="1562">
        <f t="shared" si="23"/>
        <v>0</v>
      </c>
      <c r="F134" s="1815">
        <f t="shared" si="24"/>
        <v>0</v>
      </c>
      <c r="G134" s="1816">
        <f t="shared" si="25"/>
        <v>0</v>
      </c>
    </row>
    <row r="135" spans="1:7" x14ac:dyDescent="0.25">
      <c r="A135" s="1675"/>
      <c r="B135" s="1689"/>
      <c r="C135" s="1676"/>
      <c r="D135" s="1866"/>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6"/>
      <c r="E136" s="1562">
        <f t="shared" si="26"/>
        <v>0</v>
      </c>
      <c r="F136" s="1815">
        <f t="shared" si="27"/>
        <v>0</v>
      </c>
      <c r="G136" s="1816">
        <f t="shared" si="28"/>
        <v>0</v>
      </c>
    </row>
    <row r="137" spans="1:7" x14ac:dyDescent="0.25">
      <c r="A137" s="1675"/>
      <c r="B137" s="1689"/>
      <c r="C137" s="1676"/>
      <c r="D137" s="1866"/>
      <c r="E137" s="1562">
        <f t="shared" si="26"/>
        <v>0</v>
      </c>
      <c r="F137" s="1815">
        <f t="shared" si="27"/>
        <v>0</v>
      </c>
      <c r="G137" s="1816">
        <f t="shared" si="28"/>
        <v>0</v>
      </c>
    </row>
    <row r="138" spans="1:7" x14ac:dyDescent="0.25">
      <c r="A138" s="1675"/>
      <c r="B138" s="1689"/>
      <c r="C138" s="1676"/>
      <c r="D138" s="1866"/>
      <c r="E138" s="1562">
        <f t="shared" si="26"/>
        <v>0</v>
      </c>
      <c r="F138" s="1815">
        <f t="shared" si="27"/>
        <v>0</v>
      </c>
      <c r="G138" s="1816">
        <f t="shared" si="28"/>
        <v>0</v>
      </c>
    </row>
    <row r="139" spans="1:7" x14ac:dyDescent="0.25">
      <c r="A139" s="1675"/>
      <c r="B139" s="1689"/>
      <c r="C139" s="1676"/>
      <c r="D139" s="1866"/>
      <c r="E139" s="1562">
        <f t="shared" si="26"/>
        <v>0</v>
      </c>
      <c r="F139" s="1815">
        <f t="shared" si="27"/>
        <v>0</v>
      </c>
      <c r="G139" s="1816">
        <f t="shared" si="28"/>
        <v>0</v>
      </c>
    </row>
    <row r="140" spans="1:7" x14ac:dyDescent="0.25">
      <c r="A140" s="1675"/>
      <c r="B140" s="1688"/>
      <c r="C140" s="1676"/>
      <c r="D140" s="1866"/>
      <c r="E140" s="1562">
        <f t="shared" si="2"/>
        <v>0</v>
      </c>
      <c r="F140" s="1815">
        <f t="shared" si="3"/>
        <v>0</v>
      </c>
      <c r="G140" s="1816">
        <f t="shared" si="4"/>
        <v>0</v>
      </c>
    </row>
    <row r="141" spans="1:7" x14ac:dyDescent="0.25">
      <c r="A141" s="1819" t="s">
        <v>158</v>
      </c>
      <c r="B141" s="1820"/>
      <c r="C141" s="1821"/>
      <c r="D141" s="1817">
        <f>SUM(D17:D140)</f>
        <v>403636</v>
      </c>
      <c r="E141" s="1563">
        <f t="shared" si="1"/>
        <v>25000</v>
      </c>
      <c r="F141" s="1817">
        <f>SUM(F17:F140)</f>
        <v>25000</v>
      </c>
      <c r="G141" s="1818">
        <f>SUM(G17:G140)</f>
        <v>378636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9" sqref="A19:H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1934232</v>
      </c>
      <c r="F19" s="1822"/>
      <c r="G19" s="1824">
        <f>'Expenditures 15-22'!K33-SUM('Expenditures 15-22'!G33,'Expenditures 15-22'!I33)+'Expenditures 15-22'!D229</f>
        <v>1934232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193855</v>
      </c>
      <c r="F21" s="1825"/>
      <c r="G21" s="1828">
        <f>'Expenditures 15-22'!K42-SUM('Expenditures 15-22'!G42,'Expenditures 15-22'!I42)+'Expenditures 15-22'!K120-SUM('Expenditures 15-22'!G120,'Expenditures 15-22'!I120)+'Expenditures 15-22'!K180-SUM('Expenditures 15-22'!G180,'Expenditures 15-22'!I180)+'Expenditures 15-22'!D238</f>
        <v>193855</v>
      </c>
      <c r="H21" s="988"/>
      <c r="I21" s="162"/>
    </row>
    <row r="22" spans="1:9" s="669" customFormat="1" ht="12" customHeight="1" x14ac:dyDescent="0.2">
      <c r="A22" s="995" t="s">
        <v>585</v>
      </c>
      <c r="B22" s="996"/>
      <c r="C22" s="994">
        <v>2200</v>
      </c>
      <c r="D22" s="1825"/>
      <c r="E22" s="1827">
        <f>'Expenditures 15-22'!K47-SUM('Expenditures 15-22'!G47,'Expenditures 15-22'!I47)+'Expenditures 15-22'!D243</f>
        <v>86190</v>
      </c>
      <c r="F22" s="1825"/>
      <c r="G22" s="1828">
        <f>'Expenditures 15-22'!K47-SUM('Expenditures 15-22'!G47,'Expenditures 15-22'!I47)+'Expenditures 15-22'!D243</f>
        <v>86190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326434</v>
      </c>
      <c r="F23" s="1825"/>
      <c r="G23" s="1827">
        <f>'Expenditures 15-22'!K53-SUM('Expenditures 15-22'!G53,'Expenditures 15-22'!I53)+'Expenditures 15-22'!D257+'Expenditures 15-22'!K330-SUM('Expenditures 15-22'!G330,'Expenditures 15-22'!I330)</f>
        <v>326434</v>
      </c>
      <c r="H23" s="988"/>
      <c r="I23" s="162"/>
    </row>
    <row r="24" spans="1:9" s="669" customFormat="1" ht="12" customHeight="1" x14ac:dyDescent="0.2">
      <c r="A24" s="995" t="s">
        <v>587</v>
      </c>
      <c r="B24" s="996"/>
      <c r="C24" s="994">
        <v>2400</v>
      </c>
      <c r="D24" s="1825"/>
      <c r="E24" s="1827">
        <f>'Expenditures 15-22'!K57-SUM('Expenditures 15-22'!G57,'Expenditures 15-22'!I57)+'Expenditures 15-22'!D261</f>
        <v>118960</v>
      </c>
      <c r="F24" s="1825"/>
      <c r="G24" s="1828">
        <f>'Expenditures 15-22'!K57-SUM('Expenditures 15-22'!G57,'Expenditures 15-22'!I57)+'Expenditures 15-22'!D261</f>
        <v>118960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26983</v>
      </c>
      <c r="E27" s="1827">
        <f>E8</f>
        <v>0</v>
      </c>
      <c r="F27" s="1827">
        <f>'Expenditures 15-22'!K60-SUM('Expenditures 15-22'!G60,'Expenditures 15-22'!I60)+'Expenditures 15-22'!D264-E8</f>
        <v>26983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358562</v>
      </c>
      <c r="F28" s="1829">
        <f>'Expenditures 15-22'!K61-SUM('Expenditures 15-22'!G61,'Expenditures 15-22'!I61)+'Expenditures 15-22'!K124-SUM('Expenditures 15-22'!G124,'Expenditures 15-22'!I124)+'Expenditures 15-22'!D266-E9</f>
        <v>358562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409333</v>
      </c>
      <c r="F29" s="1825"/>
      <c r="G29" s="1828">
        <f>'Expenditures 15-22'!K62-SUM('Expenditures 15-22'!G62,'Expenditures 15-22'!I62)+'Expenditures 15-22'!K125-SUM('Expenditures 15-22'!G125,'Expenditures 15-22'!I125)+'Expenditures 15-22'!K182-SUM('Expenditures 15-22'!G182,'Expenditures 15-22'!I182)+'Expenditures 15-22'!D267</f>
        <v>409333</v>
      </c>
      <c r="H29" s="986"/>
    </row>
    <row r="30" spans="1:9" ht="12" customHeight="1" x14ac:dyDescent="0.2">
      <c r="A30" s="995" t="s">
        <v>102</v>
      </c>
      <c r="B30" s="998"/>
      <c r="C30" s="994">
        <v>2560</v>
      </c>
      <c r="D30" s="1825"/>
      <c r="E30" s="1827">
        <f>'Expenditures 15-22'!K63-SUM('Expenditures 15-22'!G63,'Expenditures 15-22'!I63)+'Expenditures 15-22'!D268-E10</f>
        <v>133563</v>
      </c>
      <c r="F30" s="1825"/>
      <c r="G30" s="1827">
        <f>'Expenditures 15-22'!K63-SUM('Expenditures 15-22'!G63,'Expenditures 15-22'!I63)+'Expenditures 15-22'!D268-E10</f>
        <v>133563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250</v>
      </c>
      <c r="F38" s="1825"/>
      <c r="G38" s="1827">
        <f>'Expenditures 15-22'!K73-SUM('Expenditures 15-22'!G73,'Expenditures 15-22'!I73)+'Expenditures 15-22'!K128-SUM('Expenditures 15-22'!G128,'Expenditures 15-22'!I128)+'Expenditures 15-22'!K183-SUM('Expenditures 15-22'!G183,'Expenditures 15-22'!I183)+'Expenditures 15-22'!D278</f>
        <v>250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3883</v>
      </c>
      <c r="F39" s="1825"/>
      <c r="G39" s="1827">
        <f>'Expenditures 15-22'!K75-SUM('Expenditures 15-22'!G75,'Expenditures 15-22'!I75)+'Expenditures 15-22'!K130-SUM('Expenditures 15-22'!G130,'Expenditures 15-22'!I130)+'Expenditures 15-22'!K185-SUM('Expenditures 15-22'!G185,'Expenditures 15-22'!I185)+'Expenditures 15-22'!D280</f>
        <v>3883</v>
      </c>
    </row>
    <row r="40" spans="1:7" ht="12" customHeight="1" x14ac:dyDescent="0.2">
      <c r="A40" s="991" t="s">
        <v>1930</v>
      </c>
      <c r="B40" s="992"/>
      <c r="C40" s="994"/>
      <c r="D40" s="1825"/>
      <c r="E40" s="1829">
        <f>-'Contracts Paid in CY 29'!G141</f>
        <v>-378636</v>
      </c>
      <c r="F40" s="1825"/>
      <c r="G40" s="1829">
        <f>-'Contracts Paid in CY 29'!G141</f>
        <v>-378636</v>
      </c>
    </row>
    <row r="41" spans="1:7" ht="12" customHeight="1" x14ac:dyDescent="0.2">
      <c r="A41" s="999" t="s">
        <v>158</v>
      </c>
      <c r="B41" s="1000"/>
      <c r="C41" s="1001"/>
      <c r="D41" s="1829">
        <f>SUM(D19:D39)</f>
        <v>26983</v>
      </c>
      <c r="E41" s="1829">
        <f>SUM(E19:E40)</f>
        <v>3186626</v>
      </c>
      <c r="F41" s="1829">
        <f>SUM(F19:F39)</f>
        <v>385545</v>
      </c>
      <c r="G41" s="1829">
        <f>SUM(G19:G40)</f>
        <v>2828064</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26983</v>
      </c>
      <c r="F43" s="1830" t="s">
        <v>495</v>
      </c>
      <c r="G43" s="1831">
        <f>F41</f>
        <v>385545</v>
      </c>
    </row>
    <row r="44" spans="1:7" ht="12" customHeight="1" x14ac:dyDescent="0.2">
      <c r="A44" s="988"/>
      <c r="B44" s="162"/>
      <c r="C44" s="1002"/>
      <c r="D44" s="1830" t="s">
        <v>494</v>
      </c>
      <c r="E44" s="1831">
        <f>E41</f>
        <v>3186626</v>
      </c>
      <c r="F44" s="1830" t="s">
        <v>494</v>
      </c>
      <c r="G44" s="1831">
        <f>G41</f>
        <v>2828064</v>
      </c>
    </row>
    <row r="45" spans="1:7" ht="12" customHeight="1" x14ac:dyDescent="0.2">
      <c r="A45" s="988"/>
      <c r="B45" s="162"/>
      <c r="C45" s="162"/>
      <c r="D45" s="1832" t="s">
        <v>1063</v>
      </c>
      <c r="E45" s="1833">
        <f>(E43/E44)</f>
        <v>8.4675766782797857E-3</v>
      </c>
      <c r="F45" s="1832" t="s">
        <v>1063</v>
      </c>
      <c r="G45" s="1833">
        <f>(G43/G44)</f>
        <v>0.13632824433959062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9" sqref="A19:H19"/>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2" t="s">
        <v>1446</v>
      </c>
      <c r="B1" s="2322"/>
      <c r="C1" s="2322"/>
      <c r="D1" s="2322"/>
      <c r="E1" s="2322"/>
      <c r="F1" s="2322"/>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3" t="s">
        <v>1627</v>
      </c>
      <c r="B5" s="2324"/>
      <c r="C5" s="2325"/>
      <c r="D5" s="2325"/>
      <c r="E5" s="2325"/>
      <c r="F5" s="2325"/>
    </row>
    <row r="6" spans="1:10" ht="12" customHeight="1" x14ac:dyDescent="0.25">
      <c r="A6" s="1874"/>
      <c r="B6" s="1875"/>
      <c r="C6" s="2326" t="str">
        <f>COVER!A17</f>
        <v>Paris CUSD4</v>
      </c>
      <c r="D6" s="2326"/>
      <c r="E6" s="2326"/>
      <c r="F6" s="1876"/>
    </row>
    <row r="7" spans="1:10" ht="11.25" customHeight="1" thickBot="1" x14ac:dyDescent="0.3">
      <c r="A7" s="1874"/>
      <c r="B7" s="1875"/>
      <c r="C7" s="2327">
        <f>COVER!A13</f>
        <v>11023004026</v>
      </c>
      <c r="D7" s="2327"/>
      <c r="E7" s="2327"/>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2094</v>
      </c>
      <c r="D26" s="1889" t="s">
        <v>2094</v>
      </c>
      <c r="E26" s="1892" t="s">
        <v>2094</v>
      </c>
      <c r="F26" s="1891" t="s">
        <v>2095</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t="s">
        <v>2094</v>
      </c>
      <c r="D33" s="1889" t="s">
        <v>2094</v>
      </c>
      <c r="E33" s="1892" t="s">
        <v>2094</v>
      </c>
      <c r="F33" s="1891" t="s">
        <v>2096</v>
      </c>
      <c r="H33" s="1902">
        <f t="shared" si="0"/>
        <v>5</v>
      </c>
      <c r="I33" s="1902">
        <f t="shared" si="1"/>
        <v>5</v>
      </c>
      <c r="J33" s="1902">
        <f t="shared" si="2"/>
        <v>5</v>
      </c>
    </row>
    <row r="34" spans="1:11" ht="12" customHeight="1" x14ac:dyDescent="0.25">
      <c r="A34" s="1894"/>
      <c r="B34" s="1894"/>
      <c r="C34" s="1894"/>
      <c r="D34" s="1894"/>
      <c r="E34" s="1894"/>
      <c r="F34" s="1894"/>
      <c r="H34" s="1902">
        <f>SUM(H11:H32)</f>
        <v>5</v>
      </c>
      <c r="I34" s="1902">
        <f>SUM(I11:I32)</f>
        <v>5</v>
      </c>
      <c r="J34" s="1902">
        <f>SUM(J11:J32)</f>
        <v>5</v>
      </c>
      <c r="K34" s="1902">
        <f>SUM(H34:J34)</f>
        <v>15</v>
      </c>
    </row>
    <row r="35" spans="1:11" ht="12" customHeight="1" x14ac:dyDescent="0.2">
      <c r="A35" s="1895" t="s">
        <v>1459</v>
      </c>
      <c r="B35" s="1896"/>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7"/>
      <c r="B39" s="1897"/>
      <c r="C39" s="1897"/>
      <c r="D39" s="1897"/>
      <c r="E39" s="1897"/>
      <c r="F39" s="1897"/>
    </row>
    <row r="40" spans="1:11" s="1894" customFormat="1" ht="12" customHeight="1" x14ac:dyDescent="0.25">
      <c r="A40" s="1898" t="s">
        <v>1458</v>
      </c>
      <c r="B40" s="1899"/>
      <c r="C40" s="2317"/>
      <c r="D40" s="2317"/>
      <c r="E40" s="2317"/>
      <c r="F40" s="2318"/>
      <c r="H40" s="1903"/>
      <c r="I40" s="1903"/>
      <c r="J40" s="1903"/>
      <c r="K40" s="1903"/>
    </row>
    <row r="41" spans="1:11" s="1894" customFormat="1" ht="12" customHeight="1" x14ac:dyDescent="0.25">
      <c r="A41" s="2319"/>
      <c r="B41" s="2320"/>
      <c r="C41" s="2320"/>
      <c r="D41" s="2320"/>
      <c r="E41" s="2320"/>
      <c r="F41" s="2321"/>
      <c r="H41" s="1903"/>
      <c r="I41" s="1903"/>
      <c r="J41" s="1903"/>
      <c r="K41" s="1903"/>
    </row>
    <row r="42" spans="1:11" s="1894" customFormat="1" ht="12" customHeight="1" x14ac:dyDescent="0.25">
      <c r="A42" s="2319"/>
      <c r="B42" s="2320"/>
      <c r="C42" s="2320"/>
      <c r="D42" s="2320"/>
      <c r="E42" s="2320"/>
      <c r="F42" s="2321"/>
      <c r="H42" s="1903"/>
      <c r="I42" s="1903"/>
      <c r="J42" s="1903"/>
      <c r="K42" s="1903"/>
    </row>
    <row r="43" spans="1:11" s="1894" customFormat="1" ht="15" x14ac:dyDescent="0.25">
      <c r="A43" s="2308"/>
      <c r="B43" s="2309"/>
      <c r="C43" s="2309"/>
      <c r="D43" s="2309"/>
      <c r="E43" s="2309"/>
      <c r="F43" s="2310"/>
      <c r="H43" s="1903"/>
      <c r="I43" s="1903"/>
      <c r="J43" s="1903"/>
      <c r="K43" s="1903"/>
    </row>
    <row r="44" spans="1:11" s="1894" customFormat="1" ht="12" hidden="1" customHeight="1" x14ac:dyDescent="0.25">
      <c r="A44" s="2308"/>
      <c r="B44" s="2309"/>
      <c r="C44" s="2309"/>
      <c r="D44" s="2309"/>
      <c r="E44" s="2309"/>
      <c r="F44" s="231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9" sqref="A19: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5" t="str">
        <f>COVER!A17</f>
        <v>Paris CUSD4</v>
      </c>
      <c r="J6" s="2336"/>
      <c r="Q6" s="1686"/>
    </row>
    <row r="7" spans="1:17" x14ac:dyDescent="0.2">
      <c r="A7" s="2337" t="s">
        <v>924</v>
      </c>
      <c r="B7" s="2338"/>
      <c r="C7" s="2338"/>
      <c r="D7" s="2338"/>
      <c r="E7" s="2339"/>
      <c r="F7" s="1018"/>
      <c r="G7" s="1010"/>
      <c r="H7" s="1017" t="s">
        <v>390</v>
      </c>
      <c r="I7" s="2340">
        <f>COVER!A13</f>
        <v>11023004026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149499</v>
      </c>
      <c r="F12" s="1040"/>
      <c r="G12" s="1834">
        <f t="shared" ref="G12:G18" si="0">SUM(E12:F12)</f>
        <v>149499</v>
      </c>
      <c r="H12" s="1041">
        <v>156495</v>
      </c>
      <c r="I12" s="1040"/>
      <c r="J12" s="1834">
        <f t="shared" ref="J12:J18" si="1">SUM(H12:I12)</f>
        <v>156495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149499</v>
      </c>
      <c r="F19" s="1836">
        <f t="shared" si="2"/>
        <v>0</v>
      </c>
      <c r="G19" s="1836">
        <f t="shared" si="2"/>
        <v>149499</v>
      </c>
      <c r="H19" s="1836">
        <f t="shared" si="2"/>
        <v>156495</v>
      </c>
      <c r="I19" s="1836">
        <f t="shared" si="2"/>
        <v>0</v>
      </c>
      <c r="J19" s="1836">
        <f t="shared" si="2"/>
        <v>156495</v>
      </c>
    </row>
    <row r="20" spans="1:10" ht="13.5" thickTop="1" x14ac:dyDescent="0.2">
      <c r="A20" s="1036">
        <v>9</v>
      </c>
      <c r="B20" s="2347" t="s">
        <v>1703</v>
      </c>
      <c r="C20" s="2347"/>
      <c r="D20" s="2348"/>
      <c r="E20" s="1047"/>
      <c r="F20" s="1047"/>
      <c r="G20" s="1047"/>
      <c r="H20" s="1047"/>
      <c r="I20" s="1047"/>
      <c r="J20" s="1837">
        <f>IF(AND(G19&gt;0,J19&gt;0),(((J19-G19)/G19)),"Enter Budget Data")</f>
        <v>4.6796299640800273E-2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9" sqref="A19:H1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2111</v>
      </c>
    </row>
    <row r="6" spans="1:2" x14ac:dyDescent="0.2">
      <c r="A6" s="1069">
        <v>2</v>
      </c>
      <c r="B6" s="329" t="s">
        <v>2097</v>
      </c>
    </row>
    <row r="7" spans="1:2" x14ac:dyDescent="0.2">
      <c r="A7" s="1069">
        <v>3</v>
      </c>
      <c r="B7" s="329" t="s">
        <v>2098</v>
      </c>
    </row>
    <row r="8" spans="1:2" x14ac:dyDescent="0.2">
      <c r="A8" s="1069">
        <v>4</v>
      </c>
      <c r="B8" s="329" t="s">
        <v>2099</v>
      </c>
    </row>
    <row r="9" spans="1:2" x14ac:dyDescent="0.2">
      <c r="A9" s="1070">
        <v>5</v>
      </c>
      <c r="B9" s="329" t="s">
        <v>2100</v>
      </c>
    </row>
    <row r="10" spans="1:2" x14ac:dyDescent="0.2">
      <c r="A10" s="1070">
        <v>6</v>
      </c>
      <c r="B10" s="329" t="s">
        <v>2102</v>
      </c>
    </row>
    <row r="11" spans="1:2" x14ac:dyDescent="0.2">
      <c r="A11" s="1070">
        <v>7</v>
      </c>
      <c r="B11" s="329" t="s">
        <v>2101</v>
      </c>
    </row>
    <row r="12" spans="1:2" x14ac:dyDescent="0.2">
      <c r="A12" s="1070">
        <v>8</v>
      </c>
      <c r="B12" s="329" t="s">
        <v>2103</v>
      </c>
    </row>
    <row r="13" spans="1:2" x14ac:dyDescent="0.2">
      <c r="A13" s="1070">
        <v>9</v>
      </c>
      <c r="B13" s="329" t="s">
        <v>2104</v>
      </c>
    </row>
    <row r="14" spans="1:2" x14ac:dyDescent="0.2">
      <c r="A14" s="1070">
        <v>10</v>
      </c>
      <c r="B14" s="329" t="s">
        <v>2105</v>
      </c>
    </row>
    <row r="15" spans="1:2" x14ac:dyDescent="0.2">
      <c r="A15" s="1070">
        <v>11</v>
      </c>
      <c r="B15" s="329" t="s">
        <v>2106</v>
      </c>
    </row>
    <row r="16" spans="1:2" x14ac:dyDescent="0.2">
      <c r="A16" s="1070">
        <v>12</v>
      </c>
      <c r="B16" s="329" t="s">
        <v>2107</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Paris CUSD4</v>
      </c>
    </row>
    <row r="65" spans="2:2" x14ac:dyDescent="0.2">
      <c r="B65" s="1071">
        <f>COVER!A13</f>
        <v>11023004026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19" sqref="A19:H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9" sqref="A19:H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962025</xdr:colOff>
                <xdr:row>3</xdr:row>
                <xdr:rowOff>152400</xdr:rowOff>
              </from>
              <to>
                <xdr:col>1</xdr:col>
                <xdr:colOff>1876425</xdr:colOff>
                <xdr:row>8</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9" sqref="A19:H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4401228</v>
      </c>
      <c r="C8" s="1838">
        <f>'Acct Summary 7-8'!D8</f>
        <v>595875</v>
      </c>
      <c r="D8" s="1838">
        <f>'Acct Summary 7-8'!F8</f>
        <v>454747</v>
      </c>
      <c r="E8" s="1838">
        <f>'Acct Summary 7-8'!I8</f>
        <v>50686</v>
      </c>
      <c r="F8" s="1838">
        <f>SUM(B8:E8)</f>
        <v>5502536</v>
      </c>
    </row>
    <row r="9" spans="1:8" s="1080" customFormat="1" ht="14.25" customHeight="1" thickBot="1" x14ac:dyDescent="0.25">
      <c r="A9" s="1079" t="s">
        <v>1436</v>
      </c>
      <c r="B9" s="1839">
        <f>'Acct Summary 7-8'!C17</f>
        <v>3902630</v>
      </c>
      <c r="C9" s="1839">
        <f>'Acct Summary 7-8'!D17</f>
        <v>535242</v>
      </c>
      <c r="D9" s="1839">
        <f>'Acct Summary 7-8'!F17</f>
        <v>430944</v>
      </c>
      <c r="E9" s="1838"/>
      <c r="F9" s="1838">
        <f>SUM(B9:E9)</f>
        <v>4868816</v>
      </c>
    </row>
    <row r="10" spans="1:8" s="1080" customFormat="1" ht="14.25" thickTop="1" thickBot="1" x14ac:dyDescent="0.25">
      <c r="A10" s="1081" t="s">
        <v>1437</v>
      </c>
      <c r="B10" s="1840">
        <f>(B8-B9)</f>
        <v>498598</v>
      </c>
      <c r="C10" s="1840">
        <f>(C8-C9)</f>
        <v>60633</v>
      </c>
      <c r="D10" s="1840">
        <f>(D8-D9)</f>
        <v>23803</v>
      </c>
      <c r="E10" s="1839">
        <f>(E8-E9)</f>
        <v>50686</v>
      </c>
      <c r="F10" s="1841">
        <f>SUM(F8-F9)</f>
        <v>633720</v>
      </c>
    </row>
    <row r="11" spans="1:8" s="1080" customFormat="1" ht="14.25" thickTop="1" thickBot="1" x14ac:dyDescent="0.25">
      <c r="A11" s="1082" t="s">
        <v>1785</v>
      </c>
      <c r="B11" s="1842">
        <f>'Acct Summary 7-8'!C81</f>
        <v>912398</v>
      </c>
      <c r="C11" s="1842">
        <f>'Acct Summary 7-8'!D81</f>
        <v>217924</v>
      </c>
      <c r="D11" s="1842">
        <f>'Acct Summary 7-8'!F81</f>
        <v>858231</v>
      </c>
      <c r="E11" s="1842">
        <f>'Acct Summary 7-8'!I81</f>
        <v>660926</v>
      </c>
      <c r="F11" s="1843">
        <f>SUM(B11:E11)</f>
        <v>2649479</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11023004026</v>
      </c>
    </row>
    <row r="3" spans="1:2" x14ac:dyDescent="0.2">
      <c r="A3" t="s">
        <v>1013</v>
      </c>
      <c r="B3" s="138" t="str">
        <f>COVER!A15</f>
        <v>Edgar</v>
      </c>
    </row>
    <row r="4" spans="1:2" x14ac:dyDescent="0.2">
      <c r="A4" t="s">
        <v>1064</v>
      </c>
      <c r="B4" s="138" t="str">
        <f>COVER!A17</f>
        <v>Paris CUSD4</v>
      </c>
    </row>
    <row r="5" spans="1:2" x14ac:dyDescent="0.2">
      <c r="A5" t="s">
        <v>728</v>
      </c>
      <c r="B5" s="138" t="str">
        <f>COVER!A38</f>
        <v>Danette Young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065-007373</v>
      </c>
    </row>
    <row r="16" spans="1:2" x14ac:dyDescent="0.2">
      <c r="A16" t="s">
        <v>442</v>
      </c>
      <c r="B16" s="138" t="str">
        <f>COVER!T13</f>
        <v>James D Motley, CPA</v>
      </c>
    </row>
    <row r="17" spans="1:2" x14ac:dyDescent="0.2">
      <c r="A17" t="s">
        <v>939</v>
      </c>
      <c r="B17" s="138" t="str">
        <f>COVER!T15</f>
        <v>James D Motley</v>
      </c>
    </row>
    <row r="18" spans="1:2" x14ac:dyDescent="0.2">
      <c r="A18" t="s">
        <v>1212</v>
      </c>
      <c r="B18" s="138" t="str">
        <f>COVER!T17</f>
        <v>121 E Washington Street</v>
      </c>
    </row>
    <row r="19" spans="1:2" x14ac:dyDescent="0.2">
      <c r="A19" t="s">
        <v>941</v>
      </c>
      <c r="B19" s="138" t="str">
        <f>COVER!T25</f>
        <v>jdmotleycpa@gmail.com</v>
      </c>
    </row>
    <row r="20" spans="1:2" x14ac:dyDescent="0.2">
      <c r="A20" t="s">
        <v>942</v>
      </c>
      <c r="B20" s="138" t="str">
        <f>COVER!T19</f>
        <v>Paris</v>
      </c>
    </row>
    <row r="21" spans="1:2" x14ac:dyDescent="0.2">
      <c r="A21" t="s">
        <v>500</v>
      </c>
      <c r="B21" s="138" t="str">
        <f>COVER!X19</f>
        <v>IL</v>
      </c>
    </row>
    <row r="22" spans="1:2" x14ac:dyDescent="0.2">
      <c r="A22" t="s">
        <v>943</v>
      </c>
      <c r="B22" s="138">
        <f>COVER!Z19</f>
        <v>61944</v>
      </c>
    </row>
    <row r="23" spans="1:2" x14ac:dyDescent="0.2">
      <c r="A23" t="s">
        <v>1214</v>
      </c>
      <c r="B23" s="138" t="str">
        <f>COVER!T21</f>
        <v>217-465-8406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912398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912398</v>
      </c>
      <c r="D92" s="2" t="str">
        <f t="shared" si="0"/>
        <v>Error?</v>
      </c>
    </row>
    <row r="93" spans="1:4" x14ac:dyDescent="0.2">
      <c r="A93" s="5">
        <v>32</v>
      </c>
      <c r="B93" s="138">
        <f>'Assets-Liab 5-6'!C41</f>
        <v>912398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217924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217924</v>
      </c>
      <c r="D123" s="2" t="str">
        <f t="shared" si="0"/>
        <v>Error?</v>
      </c>
    </row>
    <row r="124" spans="1:4" x14ac:dyDescent="0.2">
      <c r="A124" s="5">
        <v>63</v>
      </c>
      <c r="B124" s="138">
        <f>'Assets-Liab 5-6'!D41</f>
        <v>217924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27450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27450</v>
      </c>
      <c r="D140" s="2" t="str">
        <f t="shared" si="1"/>
        <v>Error?</v>
      </c>
    </row>
    <row r="141" spans="1:4" x14ac:dyDescent="0.2">
      <c r="A141" s="5">
        <v>80</v>
      </c>
      <c r="B141" s="138">
        <f>'Assets-Liab 5-6'!E41</f>
        <v>27450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858231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858231</v>
      </c>
      <c r="D170" s="2" t="str">
        <f t="shared" si="1"/>
        <v>Error?</v>
      </c>
    </row>
    <row r="171" spans="1:4" x14ac:dyDescent="0.2">
      <c r="A171" s="5">
        <v>110</v>
      </c>
      <c r="B171" s="138">
        <f>'Assets-Liab 5-6'!F41</f>
        <v>858231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155004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155004</v>
      </c>
      <c r="D189" s="2" t="str">
        <f t="shared" si="1"/>
        <v>Error?</v>
      </c>
    </row>
    <row r="190" spans="1:4" x14ac:dyDescent="0.2">
      <c r="A190" s="5">
        <v>129</v>
      </c>
      <c r="B190" s="138">
        <f>'Assets-Liab 5-6'!G41</f>
        <v>155004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174509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174509</v>
      </c>
      <c r="D212" s="2" t="str">
        <f t="shared" si="2"/>
        <v>Error?</v>
      </c>
    </row>
    <row r="213" spans="1:4" x14ac:dyDescent="0.2">
      <c r="A213" s="12">
        <v>152</v>
      </c>
      <c r="B213" s="138">
        <f>'Assets-Liab 5-6'!H41</f>
        <v>174509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110000</v>
      </c>
      <c r="D273" s="2" t="str">
        <f t="shared" si="3"/>
        <v>Error?</v>
      </c>
    </row>
    <row r="274" spans="1:4" x14ac:dyDescent="0.2">
      <c r="A274" s="5">
        <v>213</v>
      </c>
      <c r="B274" s="138">
        <f>'Assets-Liab 5-6'!M17</f>
        <v>10132083</v>
      </c>
      <c r="D274" s="2" t="str">
        <f t="shared" si="3"/>
        <v>Error?</v>
      </c>
    </row>
    <row r="275" spans="1:4" x14ac:dyDescent="0.2">
      <c r="A275" s="5">
        <v>214</v>
      </c>
      <c r="B275" s="138">
        <f>'Assets-Liab 5-6'!M18</f>
        <v>214980</v>
      </c>
      <c r="D275" s="2" t="str">
        <f t="shared" si="3"/>
        <v>Error?</v>
      </c>
    </row>
    <row r="276" spans="1:4" x14ac:dyDescent="0.2">
      <c r="A276" s="5">
        <v>215</v>
      </c>
      <c r="B276" s="138">
        <f>'Assets-Liab 5-6'!M19</f>
        <v>1290372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11747435</v>
      </c>
      <c r="C279" s="2" t="s">
        <v>594</v>
      </c>
      <c r="D279" s="2" t="str">
        <f t="shared" si="3"/>
        <v>Error?</v>
      </c>
    </row>
    <row r="280" spans="1:4" x14ac:dyDescent="0.2">
      <c r="A280" s="5">
        <v>219</v>
      </c>
      <c r="B280" s="138">
        <f>'Assets-Liab 5-6'!M40</f>
        <v>11747435</v>
      </c>
      <c r="D280" s="2" t="str">
        <f t="shared" si="3"/>
        <v>Error?</v>
      </c>
    </row>
    <row r="281" spans="1:4" x14ac:dyDescent="0.2">
      <c r="A281" s="5">
        <v>220</v>
      </c>
      <c r="B281" s="138">
        <f>'Assets-Liab 5-6'!M41</f>
        <v>11747435</v>
      </c>
      <c r="C281" s="2" t="s">
        <v>594</v>
      </c>
      <c r="D281" s="2" t="str">
        <f t="shared" si="3"/>
        <v>Error?</v>
      </c>
    </row>
    <row r="282" spans="1:4" x14ac:dyDescent="0.2">
      <c r="A282" s="5">
        <v>221</v>
      </c>
      <c r="B282" s="138">
        <f>'Assets-Liab 5-6'!N21</f>
        <v>27450</v>
      </c>
      <c r="D282" s="2" t="str">
        <f t="shared" si="3"/>
        <v>Error?</v>
      </c>
    </row>
    <row r="283" spans="1:4" x14ac:dyDescent="0.2">
      <c r="A283" s="5">
        <v>222</v>
      </c>
      <c r="B283" s="138">
        <f>'Assets-Liab 5-6'!N22</f>
        <v>5632550</v>
      </c>
      <c r="D283" s="2" t="str">
        <f t="shared" si="3"/>
        <v>Error?</v>
      </c>
    </row>
    <row r="284" spans="1:4" x14ac:dyDescent="0.2">
      <c r="A284" s="5">
        <v>223</v>
      </c>
      <c r="B284" s="138">
        <f>'Assets-Liab 5-6'!N23</f>
        <v>5660000</v>
      </c>
      <c r="C284" s="2" t="s">
        <v>594</v>
      </c>
      <c r="D284" s="2" t="str">
        <f t="shared" si="3"/>
        <v>Error?</v>
      </c>
    </row>
    <row r="285" spans="1:4" x14ac:dyDescent="0.2">
      <c r="A285" s="5">
        <v>224</v>
      </c>
      <c r="B285" s="138">
        <f>'Assets-Liab 5-6'!N36</f>
        <v>5660000</v>
      </c>
      <c r="D285" s="2" t="str">
        <f t="shared" si="3"/>
        <v>Error?</v>
      </c>
    </row>
    <row r="286" spans="1:4" x14ac:dyDescent="0.2">
      <c r="A286" s="10">
        <v>225</v>
      </c>
      <c r="D286" s="2" t="str">
        <f t="shared" si="3"/>
        <v>OK</v>
      </c>
    </row>
    <row r="287" spans="1:4" x14ac:dyDescent="0.2">
      <c r="A287" s="5">
        <v>226</v>
      </c>
      <c r="B287" s="138">
        <f>'Assets-Liab 5-6'!N37</f>
        <v>5660000</v>
      </c>
      <c r="C287" s="2" t="s">
        <v>594</v>
      </c>
      <c r="D287" s="2" t="str">
        <f t="shared" si="3"/>
        <v>Error?</v>
      </c>
    </row>
    <row r="288" spans="1:4" x14ac:dyDescent="0.2">
      <c r="A288" s="5">
        <v>227</v>
      </c>
      <c r="B288" s="138">
        <f>'Assets-Liab 5-6'!N41</f>
        <v>5660000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1094381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34326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1376986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60290</v>
      </c>
      <c r="D722" s="2" t="str">
        <f t="shared" si="10"/>
        <v>Error?</v>
      </c>
    </row>
    <row r="723" spans="1:4" x14ac:dyDescent="0.2">
      <c r="A723" s="5">
        <v>662</v>
      </c>
      <c r="B723" s="138">
        <f>'Expenditures 15-22'!C38</f>
        <v>38044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35968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134302</v>
      </c>
      <c r="C727" s="2" t="s">
        <v>594</v>
      </c>
      <c r="D727" s="2" t="str">
        <f t="shared" si="10"/>
        <v>Error?</v>
      </c>
    </row>
    <row r="728" spans="1:4" x14ac:dyDescent="0.2">
      <c r="A728" s="5">
        <v>667</v>
      </c>
      <c r="B728" s="138">
        <f>'Expenditures 15-22'!C44</f>
        <v>2586</v>
      </c>
      <c r="D728" s="2" t="str">
        <f t="shared" si="10"/>
        <v>Error?</v>
      </c>
    </row>
    <row r="729" spans="1:4" x14ac:dyDescent="0.2">
      <c r="A729" s="5">
        <v>668</v>
      </c>
      <c r="B729" s="138">
        <f>'Expenditures 15-22'!C45</f>
        <v>56733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59319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116849</v>
      </c>
      <c r="D733" s="2" t="str">
        <f t="shared" si="10"/>
        <v>Error?</v>
      </c>
    </row>
    <row r="734" spans="1:4" x14ac:dyDescent="0.2">
      <c r="A734" s="5">
        <v>673</v>
      </c>
      <c r="B734" s="138">
        <f>'Expenditures 15-22'!C53</f>
        <v>116849</v>
      </c>
      <c r="C734" s="2" t="s">
        <v>594</v>
      </c>
      <c r="D734" s="2" t="str">
        <f t="shared" si="10"/>
        <v>Error?</v>
      </c>
    </row>
    <row r="735" spans="1:4" x14ac:dyDescent="0.2">
      <c r="A735" s="5">
        <v>674</v>
      </c>
      <c r="B735" s="138">
        <f>'Expenditures 15-22'!C55</f>
        <v>90683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90683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20378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40737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61115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462268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1839254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293263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372132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20906</v>
      </c>
      <c r="D780" s="2" t="str">
        <f t="shared" si="11"/>
        <v>Error?</v>
      </c>
    </row>
    <row r="781" spans="1:4" x14ac:dyDescent="0.2">
      <c r="A781" s="5">
        <v>720</v>
      </c>
      <c r="B781" s="138">
        <f>'Expenditures 15-22'!D38</f>
        <v>6152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11321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38379</v>
      </c>
      <c r="C785" s="2" t="s">
        <v>594</v>
      </c>
      <c r="D785" s="2" t="str">
        <f t="shared" si="11"/>
        <v>Error?</v>
      </c>
    </row>
    <row r="786" spans="1:4" x14ac:dyDescent="0.2">
      <c r="A786" s="5">
        <v>725</v>
      </c>
      <c r="B786" s="138">
        <f>'Expenditures 15-22'!D44</f>
        <v>56</v>
      </c>
      <c r="D786" s="2" t="str">
        <f t="shared" si="11"/>
        <v>Error?</v>
      </c>
    </row>
    <row r="787" spans="1:4" x14ac:dyDescent="0.2">
      <c r="A787" s="5">
        <v>726</v>
      </c>
      <c r="B787" s="138">
        <f>'Expenditures 15-22'!D45</f>
        <v>13529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13585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17129</v>
      </c>
      <c r="D791" s="2" t="str">
        <f t="shared" si="11"/>
        <v>Error?</v>
      </c>
    </row>
    <row r="792" spans="1:4" x14ac:dyDescent="0.2">
      <c r="A792" s="5">
        <v>731</v>
      </c>
      <c r="B792" s="138">
        <f>'Expenditures 15-22'!D53</f>
        <v>17129</v>
      </c>
      <c r="C792" s="2" t="s">
        <v>594</v>
      </c>
      <c r="D792" s="2" t="str">
        <f t="shared" si="11"/>
        <v>Error?</v>
      </c>
    </row>
    <row r="793" spans="1:4" x14ac:dyDescent="0.2">
      <c r="A793" s="5">
        <v>732</v>
      </c>
      <c r="B793" s="138">
        <f>'Expenditures 15-22'!D55</f>
        <v>18960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18960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3372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18705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22077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110130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482262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59232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3851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70014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13000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13000</v>
      </c>
      <c r="C843" s="2" t="s">
        <v>594</v>
      </c>
      <c r="D843" s="2" t="str">
        <f t="shared" si="12"/>
        <v>Error?</v>
      </c>
    </row>
    <row r="844" spans="1:4" x14ac:dyDescent="0.2">
      <c r="A844" s="5">
        <v>783</v>
      </c>
      <c r="B844" s="138">
        <f>'Expenditures 15-22'!E44</f>
        <v>4276</v>
      </c>
      <c r="D844" s="2" t="str">
        <f t="shared" si="12"/>
        <v>Error?</v>
      </c>
    </row>
    <row r="845" spans="1:4" x14ac:dyDescent="0.2">
      <c r="A845" s="5">
        <v>784</v>
      </c>
      <c r="B845" s="138">
        <f>'Expenditures 15-22'!E45</f>
        <v>819</v>
      </c>
      <c r="D845" s="2" t="str">
        <f t="shared" si="12"/>
        <v>Error?</v>
      </c>
    </row>
    <row r="846" spans="1:4" x14ac:dyDescent="0.2">
      <c r="A846" s="5">
        <v>785</v>
      </c>
      <c r="B846" s="138">
        <f>'Expenditures 15-22'!E46</f>
        <v>2602</v>
      </c>
      <c r="D846" s="2" t="str">
        <f t="shared" si="12"/>
        <v>Error?</v>
      </c>
    </row>
    <row r="847" spans="1:4" x14ac:dyDescent="0.2">
      <c r="A847" s="5">
        <v>786</v>
      </c>
      <c r="B847" s="138">
        <f>'Expenditures 15-22'!E47</f>
        <v>7697</v>
      </c>
      <c r="C847" s="2" t="s">
        <v>594</v>
      </c>
      <c r="D847" s="2" t="str">
        <f t="shared" si="12"/>
        <v>Error?</v>
      </c>
    </row>
    <row r="848" spans="1:4" x14ac:dyDescent="0.2">
      <c r="A848" s="5">
        <v>787</v>
      </c>
      <c r="B848" s="138">
        <f>'Expenditures 15-22'!E49</f>
        <v>25360</v>
      </c>
      <c r="D848" s="2" t="str">
        <f t="shared" si="12"/>
        <v>Error?</v>
      </c>
    </row>
    <row r="849" spans="1:4" x14ac:dyDescent="0.2">
      <c r="A849" s="5">
        <v>788</v>
      </c>
      <c r="B849" s="138">
        <f>'Expenditures 15-22'!E50</f>
        <v>12692</v>
      </c>
      <c r="D849" s="2" t="str">
        <f t="shared" si="12"/>
        <v>Error?</v>
      </c>
    </row>
    <row r="850" spans="1:4" x14ac:dyDescent="0.2">
      <c r="A850" s="5">
        <v>789</v>
      </c>
      <c r="B850" s="138">
        <f>'Expenditures 15-22'!E53</f>
        <v>38052</v>
      </c>
      <c r="C850" s="2" t="s">
        <v>594</v>
      </c>
      <c r="D850" s="2" t="str">
        <f t="shared" si="12"/>
        <v>Error?</v>
      </c>
    </row>
    <row r="851" spans="1:4" x14ac:dyDescent="0.2">
      <c r="A851" s="5">
        <v>790</v>
      </c>
      <c r="B851" s="138">
        <f>'Expenditures 15-22'!E55</f>
        <v>4276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4276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2140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2140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65165</v>
      </c>
      <c r="C871" s="2" t="s">
        <v>594</v>
      </c>
      <c r="D871" s="2" t="str">
        <f t="shared" si="12"/>
        <v>Error?</v>
      </c>
    </row>
    <row r="872" spans="1:4" x14ac:dyDescent="0.2">
      <c r="A872" s="5">
        <v>811</v>
      </c>
      <c r="B872" s="138">
        <f>'Expenditures 15-22'!E75</f>
        <v>1117</v>
      </c>
      <c r="D872" s="2" t="str">
        <f t="shared" si="12"/>
        <v>Error?</v>
      </c>
    </row>
    <row r="873" spans="1:4" x14ac:dyDescent="0.2">
      <c r="A873" s="5">
        <v>812</v>
      </c>
      <c r="B873" s="138">
        <f>'Expenditures 15-22'!E114</f>
        <v>1337316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60737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3256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69048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951</v>
      </c>
      <c r="D902" s="2" t="str">
        <f t="shared" si="13"/>
        <v>Error?</v>
      </c>
    </row>
    <row r="903" spans="1:4" x14ac:dyDescent="0.2">
      <c r="A903" s="5">
        <v>842</v>
      </c>
      <c r="B903" s="138">
        <f>'Expenditures 15-22'!F45</f>
        <v>3761</v>
      </c>
      <c r="D903" s="2" t="str">
        <f t="shared" si="13"/>
        <v>Error?</v>
      </c>
    </row>
    <row r="904" spans="1:4" x14ac:dyDescent="0.2">
      <c r="A904" s="5">
        <v>843</v>
      </c>
      <c r="B904" s="138">
        <f>'Expenditures 15-22'!F46</f>
        <v>28</v>
      </c>
      <c r="D904" s="2" t="str">
        <f t="shared" si="13"/>
        <v>Error?</v>
      </c>
    </row>
    <row r="905" spans="1:4" x14ac:dyDescent="0.2">
      <c r="A905" s="5">
        <v>844</v>
      </c>
      <c r="B905" s="138">
        <f>'Expenditures 15-22'!F47</f>
        <v>4740</v>
      </c>
      <c r="C905" s="2" t="s">
        <v>594</v>
      </c>
      <c r="D905" s="2" t="str">
        <f t="shared" si="13"/>
        <v>Error?</v>
      </c>
    </row>
    <row r="906" spans="1:4" x14ac:dyDescent="0.2">
      <c r="A906" s="5">
        <v>845</v>
      </c>
      <c r="B906" s="138">
        <f>'Expenditures 15-22'!F49</f>
        <v>337</v>
      </c>
      <c r="D906" s="2" t="str">
        <f t="shared" si="13"/>
        <v>Error?</v>
      </c>
    </row>
    <row r="907" spans="1:4" x14ac:dyDescent="0.2">
      <c r="A907" s="5">
        <v>846</v>
      </c>
      <c r="B907" s="138">
        <f>'Expenditures 15-22'!F50</f>
        <v>2829</v>
      </c>
      <c r="D907" s="2" t="str">
        <f t="shared" si="13"/>
        <v>Error?</v>
      </c>
    </row>
    <row r="908" spans="1:4" x14ac:dyDescent="0.2">
      <c r="A908" s="5">
        <v>847</v>
      </c>
      <c r="B908" s="138">
        <f>'Expenditures 15-22'!F53</f>
        <v>3166</v>
      </c>
      <c r="C908" s="2" t="s">
        <v>594</v>
      </c>
      <c r="D908" s="2" t="str">
        <f t="shared" si="13"/>
        <v>Error?</v>
      </c>
    </row>
    <row r="909" spans="1:4" x14ac:dyDescent="0.2">
      <c r="A909" s="5">
        <v>848</v>
      </c>
      <c r="B909" s="138">
        <f>'Expenditures 15-22'!F55</f>
        <v>37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65831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65831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250</v>
      </c>
      <c r="D928" s="2" t="str">
        <f t="shared" si="13"/>
        <v>Error?</v>
      </c>
    </row>
    <row r="929" spans="1:4" x14ac:dyDescent="0.2">
      <c r="A929" s="5">
        <v>868</v>
      </c>
      <c r="B929" s="138">
        <f>'Expenditures 15-22'!F74</f>
        <v>74024</v>
      </c>
      <c r="C929" s="2" t="s">
        <v>594</v>
      </c>
      <c r="D929" s="2" t="str">
        <f t="shared" si="13"/>
        <v>Error?</v>
      </c>
    </row>
    <row r="930" spans="1:4" x14ac:dyDescent="0.2">
      <c r="A930" s="5">
        <v>869</v>
      </c>
      <c r="B930" s="138">
        <f>'Expenditures 15-22'!F75</f>
        <v>2766</v>
      </c>
      <c r="D930" s="2" t="str">
        <f t="shared" si="13"/>
        <v>Error?</v>
      </c>
    </row>
    <row r="931" spans="1:4" x14ac:dyDescent="0.2">
      <c r="A931" s="5">
        <v>870</v>
      </c>
      <c r="B931" s="138">
        <f>'Expenditures 15-22'!F114</f>
        <v>145838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37650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37650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45995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45995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1277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1277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47272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84922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8389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8389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4649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4649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4649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13038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1545263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50054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1934219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81196</v>
      </c>
      <c r="C1110" s="2" t="s">
        <v>594</v>
      </c>
      <c r="D1110" s="2" t="str">
        <f t="shared" si="16"/>
        <v>Error?</v>
      </c>
    </row>
    <row r="1111" spans="1:4" x14ac:dyDescent="0.2">
      <c r="A1111" s="5">
        <v>1050</v>
      </c>
      <c r="B1111" s="138">
        <f>'Expenditures 15-22'!K38</f>
        <v>44196</v>
      </c>
      <c r="C1111" s="2" t="s">
        <v>594</v>
      </c>
      <c r="D1111" s="2" t="str">
        <f t="shared" si="16"/>
        <v>Error?</v>
      </c>
    </row>
    <row r="1112" spans="1:4" x14ac:dyDescent="0.2">
      <c r="A1112" s="5">
        <v>1051</v>
      </c>
      <c r="B1112" s="138">
        <f>'Expenditures 15-22'!K39</f>
        <v>13000</v>
      </c>
      <c r="C1112" s="2" t="s">
        <v>594</v>
      </c>
      <c r="D1112" s="2" t="str">
        <f t="shared" si="16"/>
        <v>Error?</v>
      </c>
    </row>
    <row r="1113" spans="1:4" x14ac:dyDescent="0.2">
      <c r="A1113" s="5">
        <v>1052</v>
      </c>
      <c r="B1113" s="138">
        <f>'Expenditures 15-22'!K40</f>
        <v>47289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185681</v>
      </c>
      <c r="C1115" s="2" t="s">
        <v>594</v>
      </c>
      <c r="D1115" s="2" t="str">
        <f t="shared" si="16"/>
        <v>Error?</v>
      </c>
    </row>
    <row r="1116" spans="1:4" x14ac:dyDescent="0.2">
      <c r="A1116" s="5">
        <v>1055</v>
      </c>
      <c r="B1116" s="138">
        <f>'Expenditures 15-22'!K44</f>
        <v>7869</v>
      </c>
      <c r="C1116" s="2" t="s">
        <v>594</v>
      </c>
      <c r="D1116" s="2" t="str">
        <f t="shared" si="16"/>
        <v>Error?</v>
      </c>
    </row>
    <row r="1117" spans="1:4" x14ac:dyDescent="0.2">
      <c r="A1117" s="5">
        <v>1056</v>
      </c>
      <c r="B1117" s="138">
        <f>'Expenditures 15-22'!K45</f>
        <v>120837</v>
      </c>
      <c r="C1117" s="2" t="s">
        <v>594</v>
      </c>
      <c r="D1117" s="2" t="str">
        <f t="shared" si="16"/>
        <v>Error?</v>
      </c>
    </row>
    <row r="1118" spans="1:4" x14ac:dyDescent="0.2">
      <c r="A1118" s="5">
        <v>1057</v>
      </c>
      <c r="B1118" s="138">
        <f>'Expenditures 15-22'!K46</f>
        <v>2630</v>
      </c>
      <c r="C1118" s="2" t="s">
        <v>594</v>
      </c>
      <c r="D1118" s="2" t="str">
        <f t="shared" si="16"/>
        <v>Error?</v>
      </c>
    </row>
    <row r="1119" spans="1:4" x14ac:dyDescent="0.2">
      <c r="A1119" s="5">
        <v>1058</v>
      </c>
      <c r="B1119" s="138">
        <f>'Expenditures 15-22'!K47</f>
        <v>131336</v>
      </c>
      <c r="C1119" s="2" t="s">
        <v>594</v>
      </c>
      <c r="D1119" s="2" t="str">
        <f t="shared" si="16"/>
        <v>Error?</v>
      </c>
    </row>
    <row r="1120" spans="1:4" x14ac:dyDescent="0.2">
      <c r="A1120" s="5">
        <v>1059</v>
      </c>
      <c r="B1120" s="138">
        <f>'Expenditures 15-22'!K49</f>
        <v>30346</v>
      </c>
      <c r="C1120" s="2" t="s">
        <v>594</v>
      </c>
      <c r="D1120" s="2" t="str">
        <f t="shared" si="16"/>
        <v>Error?</v>
      </c>
    </row>
    <row r="1121" spans="1:4" x14ac:dyDescent="0.2">
      <c r="A1121" s="5">
        <v>1060</v>
      </c>
      <c r="B1121" s="138">
        <f>'Expenditures 15-22'!K50</f>
        <v>149499</v>
      </c>
      <c r="C1121" s="2" t="s">
        <v>594</v>
      </c>
      <c r="D1121" s="2" t="str">
        <f t="shared" si="16"/>
        <v>Error?</v>
      </c>
    </row>
    <row r="1122" spans="1:4" x14ac:dyDescent="0.2">
      <c r="A1122" s="5">
        <v>1061</v>
      </c>
      <c r="B1122" s="138">
        <f>'Expenditures 15-22'!K53</f>
        <v>179845</v>
      </c>
      <c r="C1122" s="2" t="s">
        <v>594</v>
      </c>
      <c r="D1122" s="2" t="str">
        <f t="shared" si="16"/>
        <v>Error?</v>
      </c>
    </row>
    <row r="1123" spans="1:4" x14ac:dyDescent="0.2">
      <c r="A1123" s="5">
        <v>1062</v>
      </c>
      <c r="B1123" s="138">
        <f>'Expenditures 15-22'!K55</f>
        <v>113956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113956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23750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128690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152440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250</v>
      </c>
      <c r="C1142" s="2" t="s">
        <v>594</v>
      </c>
      <c r="D1142" s="2" t="str">
        <f t="shared" si="16"/>
        <v>Error?</v>
      </c>
    </row>
    <row r="1143" spans="1:4" x14ac:dyDescent="0.2">
      <c r="A1143" s="5">
        <v>1082</v>
      </c>
      <c r="B1143" s="138">
        <f>'Expenditures 15-22'!K74</f>
        <v>763508</v>
      </c>
      <c r="C1143" s="2" t="s">
        <v>594</v>
      </c>
      <c r="D1143" s="2" t="str">
        <f t="shared" si="16"/>
        <v>Error?</v>
      </c>
    </row>
    <row r="1144" spans="1:4" x14ac:dyDescent="0.2">
      <c r="A1144" s="5">
        <v>1083</v>
      </c>
      <c r="B1144" s="138">
        <f>'Expenditures 15-22'!K75</f>
        <v>3883</v>
      </c>
      <c r="C1144" s="2" t="s">
        <v>594</v>
      </c>
      <c r="D1144" s="2" t="str">
        <f t="shared" si="16"/>
        <v>Error?</v>
      </c>
    </row>
    <row r="1145" spans="1:4" x14ac:dyDescent="0.2">
      <c r="A1145" s="5">
        <v>1084</v>
      </c>
      <c r="B1145" s="138">
        <f>'Expenditures 15-22'!K102</f>
        <v>1201020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3902630</v>
      </c>
      <c r="C1152" s="2" t="s">
        <v>594</v>
      </c>
      <c r="D1152" s="2" t="str">
        <f t="shared" si="17"/>
        <v>Error?</v>
      </c>
    </row>
    <row r="1153" spans="1:4" x14ac:dyDescent="0.2">
      <c r="A1153" s="5">
        <v>1092</v>
      </c>
      <c r="B1153" s="138">
        <f>'Expenditures 15-22'!K115</f>
        <v>498598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137788</v>
      </c>
      <c r="D1221" s="2" t="str">
        <f t="shared" si="18"/>
        <v>Error?</v>
      </c>
    </row>
    <row r="1222" spans="1:4" x14ac:dyDescent="0.2">
      <c r="A1222" s="10">
        <v>1161</v>
      </c>
      <c r="D1222" s="2" t="str">
        <f t="shared" si="18"/>
        <v>OK</v>
      </c>
    </row>
    <row r="1223" spans="1:4" x14ac:dyDescent="0.2">
      <c r="A1223" s="5">
        <v>1162</v>
      </c>
      <c r="B1223" s="138">
        <f>'Expenditures 15-22'!C127</f>
        <v>137788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137788</v>
      </c>
      <c r="C1225" s="2" t="s">
        <v>594</v>
      </c>
      <c r="D1225" s="2" t="str">
        <f t="shared" si="18"/>
        <v>Error?</v>
      </c>
    </row>
    <row r="1226" spans="1:4" x14ac:dyDescent="0.2">
      <c r="A1226" s="5">
        <v>1165</v>
      </c>
      <c r="B1226" s="138">
        <f>'Expenditures 15-22'!C151</f>
        <v>137788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24615</v>
      </c>
      <c r="D1229" s="2" t="str">
        <f t="shared" si="18"/>
        <v>Error?</v>
      </c>
    </row>
    <row r="1230" spans="1:4" x14ac:dyDescent="0.2">
      <c r="A1230" s="10">
        <v>1169</v>
      </c>
      <c r="D1230" s="2" t="str">
        <f t="shared" si="18"/>
        <v>OK</v>
      </c>
    </row>
    <row r="1231" spans="1:4" x14ac:dyDescent="0.2">
      <c r="A1231" s="5">
        <v>1170</v>
      </c>
      <c r="B1231" s="138">
        <f>'Expenditures 15-22'!D127</f>
        <v>24615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24615</v>
      </c>
      <c r="C1233" s="2" t="s">
        <v>594</v>
      </c>
      <c r="D1233" s="2" t="str">
        <f t="shared" si="18"/>
        <v>Error?</v>
      </c>
    </row>
    <row r="1234" spans="1:4" x14ac:dyDescent="0.2">
      <c r="A1234" s="5">
        <v>1173</v>
      </c>
      <c r="B1234" s="138">
        <f>'Expenditures 15-22'!D151</f>
        <v>24615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43210</v>
      </c>
      <c r="D1237" s="2" t="str">
        <f t="shared" si="18"/>
        <v>Error?</v>
      </c>
    </row>
    <row r="1238" spans="1:4" x14ac:dyDescent="0.2">
      <c r="A1238" s="10">
        <v>1177</v>
      </c>
      <c r="D1238" s="2" t="str">
        <f t="shared" si="18"/>
        <v>OK</v>
      </c>
    </row>
    <row r="1239" spans="1:4" x14ac:dyDescent="0.2">
      <c r="A1239" s="5">
        <v>1178</v>
      </c>
      <c r="B1239" s="138">
        <f>'Expenditures 15-22'!E127</f>
        <v>43210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43210</v>
      </c>
      <c r="C1241" s="2" t="s">
        <v>594</v>
      </c>
      <c r="D1241" s="2" t="str">
        <f t="shared" si="18"/>
        <v>Error?</v>
      </c>
    </row>
    <row r="1242" spans="1:4" x14ac:dyDescent="0.2">
      <c r="A1242" s="5">
        <v>1181</v>
      </c>
      <c r="B1242" s="138">
        <f>'Expenditures 15-22'!E151</f>
        <v>238310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127614</v>
      </c>
      <c r="D1245" s="2" t="str">
        <f t="shared" si="18"/>
        <v>Error?</v>
      </c>
    </row>
    <row r="1246" spans="1:4" x14ac:dyDescent="0.2">
      <c r="A1246" s="10">
        <v>1185</v>
      </c>
      <c r="D1246" s="2" t="str">
        <f t="shared" si="18"/>
        <v>OK</v>
      </c>
    </row>
    <row r="1247" spans="1:4" x14ac:dyDescent="0.2">
      <c r="A1247" s="5">
        <v>1186</v>
      </c>
      <c r="B1247" s="138">
        <f>'Expenditures 15-22'!F127</f>
        <v>127614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127614</v>
      </c>
      <c r="C1249" s="2" t="s">
        <v>594</v>
      </c>
      <c r="D1249" s="2" t="str">
        <f t="shared" si="18"/>
        <v>Error?</v>
      </c>
    </row>
    <row r="1250" spans="1:4" x14ac:dyDescent="0.2">
      <c r="A1250" s="5">
        <v>1189</v>
      </c>
      <c r="B1250" s="138">
        <f>'Expenditures 15-22'!F151</f>
        <v>127614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6915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6915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6915</v>
      </c>
      <c r="C1258" s="2" t="s">
        <v>594</v>
      </c>
      <c r="D1258" s="2" t="str">
        <f t="shared" si="18"/>
        <v>Error?</v>
      </c>
    </row>
    <row r="1259" spans="1:4" x14ac:dyDescent="0.2">
      <c r="A1259" s="5">
        <v>1198</v>
      </c>
      <c r="B1259" s="138">
        <f>'Expenditures 15-22'!G151</f>
        <v>6915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340142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340142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340142</v>
      </c>
      <c r="C1281" s="2" t="s">
        <v>594</v>
      </c>
      <c r="D1281" s="2" t="str">
        <f t="shared" si="19"/>
        <v>Error?</v>
      </c>
    </row>
    <row r="1282" spans="1:4" x14ac:dyDescent="0.2">
      <c r="A1282" s="5">
        <v>1221</v>
      </c>
      <c r="B1282" s="138">
        <f>'Expenditures 15-22'!K139</f>
        <v>195100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535242</v>
      </c>
      <c r="C1288" s="2" t="s">
        <v>594</v>
      </c>
      <c r="D1288" s="2" t="str">
        <f t="shared" si="19"/>
        <v>Error?</v>
      </c>
    </row>
    <row r="1289" spans="1:4" x14ac:dyDescent="0.2">
      <c r="A1289" s="5">
        <v>1228</v>
      </c>
      <c r="B1289" s="138">
        <f>'Expenditures 15-22'!K152</f>
        <v>60633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211853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290000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501853</v>
      </c>
      <c r="C1317" s="2" t="s">
        <v>594</v>
      </c>
      <c r="D1317" s="2" t="str">
        <f t="shared" si="19"/>
        <v>Error?</v>
      </c>
    </row>
    <row r="1318" spans="1:4" x14ac:dyDescent="0.2">
      <c r="A1318" s="5">
        <v>1257</v>
      </c>
      <c r="B1318" s="138">
        <f>'Expenditures 15-22'!H174</f>
        <v>501853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211853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290000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502853</v>
      </c>
      <c r="C1331" s="2" t="s">
        <v>594</v>
      </c>
      <c r="D1331" s="2" t="str">
        <f t="shared" si="19"/>
        <v>Error?</v>
      </c>
    </row>
    <row r="1332" spans="1:4" x14ac:dyDescent="0.2">
      <c r="A1332" s="5">
        <v>1271</v>
      </c>
      <c r="B1332" s="138">
        <f>'Expenditures 15-22'!K174</f>
        <v>502853</v>
      </c>
      <c r="C1332" s="2" t="s">
        <v>594</v>
      </c>
      <c r="D1332" s="2" t="str">
        <f t="shared" si="19"/>
        <v>Error?</v>
      </c>
    </row>
    <row r="1333" spans="1:4" x14ac:dyDescent="0.2">
      <c r="A1333" s="5">
        <v>1272</v>
      </c>
      <c r="B1333" s="138">
        <f>'Expenditures 15-22'!K175</f>
        <v>4218</v>
      </c>
      <c r="C1333" s="2" t="s">
        <v>594</v>
      </c>
      <c r="D1333" s="2" t="str">
        <f t="shared" si="19"/>
        <v>Error?</v>
      </c>
    </row>
    <row r="1334" spans="1:4" x14ac:dyDescent="0.2">
      <c r="A1334" s="10">
        <v>1273</v>
      </c>
      <c r="D1334" s="2" t="str">
        <f t="shared" si="19"/>
        <v>OK</v>
      </c>
    </row>
    <row r="1335" spans="1:4" x14ac:dyDescent="0.2">
      <c r="A1335" s="5">
        <v>1274</v>
      </c>
      <c r="B1335" s="138">
        <f>'Expenditures 15-22'!C182</f>
        <v>5697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5697</v>
      </c>
      <c r="C1339" s="2" t="s">
        <v>594</v>
      </c>
      <c r="D1339" s="2" t="str">
        <f t="shared" si="19"/>
        <v>Error?</v>
      </c>
    </row>
    <row r="1340" spans="1:4" x14ac:dyDescent="0.2">
      <c r="A1340" s="5">
        <v>1279</v>
      </c>
      <c r="B1340" s="138">
        <f>'Expenditures 15-22'!C210</f>
        <v>5697</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403636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403636</v>
      </c>
      <c r="C1351" s="2" t="s">
        <v>594</v>
      </c>
      <c r="D1351" s="2" t="str">
        <f t="shared" si="20"/>
        <v>Error?</v>
      </c>
    </row>
    <row r="1352" spans="1:4" x14ac:dyDescent="0.2">
      <c r="A1352" s="5">
        <v>1291</v>
      </c>
      <c r="B1352" s="138">
        <f>'Expenditures 15-22'!E196</f>
        <v>21611</v>
      </c>
      <c r="C1352" s="2" t="s">
        <v>594</v>
      </c>
      <c r="D1352" s="2" t="str">
        <f t="shared" si="20"/>
        <v>Error?</v>
      </c>
    </row>
    <row r="1353" spans="1:4" x14ac:dyDescent="0.2">
      <c r="A1353" s="5">
        <v>1292</v>
      </c>
      <c r="B1353" s="138">
        <f>'Expenditures 15-22'!E210</f>
        <v>425247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409333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409333</v>
      </c>
      <c r="C1381" s="2" t="s">
        <v>594</v>
      </c>
      <c r="D1381" s="2" t="str">
        <f t="shared" si="20"/>
        <v>Error?</v>
      </c>
    </row>
    <row r="1382" spans="1:4" x14ac:dyDescent="0.2">
      <c r="A1382" s="5">
        <v>1321</v>
      </c>
      <c r="B1382" s="138">
        <f>'Expenditures 15-22'!K196</f>
        <v>21611</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430944</v>
      </c>
      <c r="C1388" s="2" t="s">
        <v>594</v>
      </c>
      <c r="D1388" s="2" t="str">
        <f t="shared" si="20"/>
        <v>Error?</v>
      </c>
    </row>
    <row r="1389" spans="1:4" x14ac:dyDescent="0.2">
      <c r="A1389" s="5">
        <v>1328</v>
      </c>
      <c r="B1389" s="138">
        <f>'Expenditures 15-22'!K211</f>
        <v>23803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1738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37663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856</v>
      </c>
      <c r="D1412" s="2" t="str">
        <f t="shared" si="21"/>
        <v>Error?</v>
      </c>
    </row>
    <row r="1413" spans="1:4" x14ac:dyDescent="0.2">
      <c r="A1413" s="5">
        <v>1352</v>
      </c>
      <c r="B1413" s="138">
        <f>'Expenditures 15-22'!D234</f>
        <v>6822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496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8174</v>
      </c>
      <c r="C1417" s="2" t="s">
        <v>594</v>
      </c>
      <c r="D1417" s="2" t="str">
        <f t="shared" si="21"/>
        <v>Error?</v>
      </c>
    </row>
    <row r="1418" spans="1:4" x14ac:dyDescent="0.2">
      <c r="A1418" s="5">
        <v>1357</v>
      </c>
      <c r="B1418" s="138">
        <f>'Expenditures 15-22'!D240</f>
        <v>37</v>
      </c>
      <c r="D1418" s="2" t="str">
        <f t="shared" si="21"/>
        <v>Error?</v>
      </c>
    </row>
    <row r="1419" spans="1:4" x14ac:dyDescent="0.2">
      <c r="A1419" s="5">
        <v>1358</v>
      </c>
      <c r="B1419" s="138">
        <f>'Expenditures 15-22'!D241</f>
        <v>812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849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7797</v>
      </c>
      <c r="D1423" s="2" t="str">
        <f t="shared" si="21"/>
        <v>Error?</v>
      </c>
    </row>
    <row r="1424" spans="1:4" x14ac:dyDescent="0.2">
      <c r="A1424" s="5">
        <v>1363</v>
      </c>
      <c r="B1424" s="138">
        <f>'Expenditures 15-22'!D257</f>
        <v>7797</v>
      </c>
      <c r="C1424" s="2" t="s">
        <v>594</v>
      </c>
      <c r="D1424" s="2" t="str">
        <f t="shared" si="21"/>
        <v>Error?</v>
      </c>
    </row>
    <row r="1425" spans="1:4" x14ac:dyDescent="0.2">
      <c r="A1425" s="5">
        <v>1364</v>
      </c>
      <c r="B1425" s="138">
        <f>'Expenditures 15-22'!D259</f>
        <v>5004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5004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3233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25335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6150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34718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56542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127553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1738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37663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856</v>
      </c>
      <c r="C1476" s="2" t="s">
        <v>594</v>
      </c>
      <c r="D1476" s="2" t="str">
        <f t="shared" si="22"/>
        <v>Error?</v>
      </c>
    </row>
    <row r="1477" spans="1:4" x14ac:dyDescent="0.2">
      <c r="A1477" s="5">
        <v>1416</v>
      </c>
      <c r="B1477" s="138">
        <f>'Expenditures 15-22'!K234</f>
        <v>6822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496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8174</v>
      </c>
      <c r="C1481" s="2" t="s">
        <v>594</v>
      </c>
      <c r="D1481" s="2" t="str">
        <f t="shared" si="22"/>
        <v>Error?</v>
      </c>
    </row>
    <row r="1482" spans="1:4" x14ac:dyDescent="0.2">
      <c r="A1482" s="5">
        <v>1421</v>
      </c>
      <c r="B1482" s="138">
        <f>'Expenditures 15-22'!K240</f>
        <v>37</v>
      </c>
      <c r="C1482" s="2" t="s">
        <v>594</v>
      </c>
      <c r="D1482" s="2" t="str">
        <f t="shared" si="22"/>
        <v>Error?</v>
      </c>
    </row>
    <row r="1483" spans="1:4" x14ac:dyDescent="0.2">
      <c r="A1483" s="5">
        <v>1422</v>
      </c>
      <c r="B1483" s="138">
        <f>'Expenditures 15-22'!K241</f>
        <v>812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849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7797</v>
      </c>
      <c r="C1487" s="2" t="s">
        <v>594</v>
      </c>
      <c r="D1487" s="2" t="str">
        <f t="shared" si="22"/>
        <v>Error?</v>
      </c>
    </row>
    <row r="1488" spans="1:4" x14ac:dyDescent="0.2">
      <c r="A1488" s="5">
        <v>1427</v>
      </c>
      <c r="B1488" s="138">
        <f>'Expenditures 15-22'!K257</f>
        <v>7797</v>
      </c>
      <c r="C1488" s="2" t="s">
        <v>594</v>
      </c>
      <c r="D1488" s="2" t="str">
        <f t="shared" si="22"/>
        <v>Error?</v>
      </c>
    </row>
    <row r="1489" spans="1:4" x14ac:dyDescent="0.2">
      <c r="A1489" s="5">
        <v>1428</v>
      </c>
      <c r="B1489" s="138">
        <f>'Expenditures 15-22'!K259</f>
        <v>5004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5004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3233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25335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6150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34718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56542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127553</v>
      </c>
      <c r="C1517" s="2" t="s">
        <v>594</v>
      </c>
      <c r="D1517" s="2" t="str">
        <f t="shared" si="22"/>
        <v>Error?</v>
      </c>
    </row>
    <row r="1518" spans="1:4" x14ac:dyDescent="0.2">
      <c r="A1518" s="5">
        <v>1457</v>
      </c>
      <c r="B1518" s="138">
        <f>'Expenditures 15-22'!K296</f>
        <v>45913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1700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1700</v>
      </c>
      <c r="C1547" s="2" t="s">
        <v>594</v>
      </c>
      <c r="D1547" s="2" t="str">
        <f t="shared" si="23"/>
        <v>Error?</v>
      </c>
    </row>
    <row r="1548" spans="1:4" x14ac:dyDescent="0.2">
      <c r="A1548" s="5">
        <v>1487</v>
      </c>
      <c r="B1548" s="138">
        <f>'Expenditures 15-22'!G312</f>
        <v>1700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1700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1700</v>
      </c>
      <c r="C1559" s="2" t="s">
        <v>594</v>
      </c>
      <c r="D1559" s="2" t="str">
        <f t="shared" si="23"/>
        <v>Error?</v>
      </c>
    </row>
    <row r="1560" spans="1:4" x14ac:dyDescent="0.2">
      <c r="A1560" s="5">
        <v>1499</v>
      </c>
      <c r="B1560" s="138">
        <f>'Expenditures 15-22'!K312</f>
        <v>1700</v>
      </c>
      <c r="C1560" s="2" t="s">
        <v>594</v>
      </c>
      <c r="D1560" s="2" t="str">
        <f t="shared" si="23"/>
        <v>Error?</v>
      </c>
    </row>
    <row r="1561" spans="1:4" x14ac:dyDescent="0.2">
      <c r="A1561" s="5">
        <v>1500</v>
      </c>
      <c r="B1561" s="138">
        <f>'Expenditures 15-22'!K313</f>
        <v>174509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413800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912398</v>
      </c>
      <c r="C1630" s="2" t="s">
        <v>594</v>
      </c>
      <c r="D1630" s="2" t="str">
        <f t="shared" si="24"/>
        <v>Error?</v>
      </c>
    </row>
    <row r="1631" spans="1:4" x14ac:dyDescent="0.2">
      <c r="A1631" s="5">
        <v>1570</v>
      </c>
      <c r="B1631" s="138">
        <f>'Acct Summary 7-8'!D79</f>
        <v>157291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217924</v>
      </c>
      <c r="C1644" s="2" t="s">
        <v>594</v>
      </c>
      <c r="D1644" s="2" t="str">
        <f t="shared" si="24"/>
        <v>Error?</v>
      </c>
    </row>
    <row r="1645" spans="1:4" x14ac:dyDescent="0.2">
      <c r="A1645" s="5">
        <v>1584</v>
      </c>
      <c r="B1645" s="138">
        <f>'Acct Summary 7-8'!E79</f>
        <v>23232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27450</v>
      </c>
      <c r="C1658" s="2" t="s">
        <v>594</v>
      </c>
      <c r="D1658" s="2" t="str">
        <f t="shared" si="24"/>
        <v>Error?</v>
      </c>
    </row>
    <row r="1659" spans="1:4" x14ac:dyDescent="0.2">
      <c r="A1659" s="5">
        <v>1598</v>
      </c>
      <c r="B1659" s="138">
        <f>'Acct Summary 7-8'!F79</f>
        <v>834428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858231</v>
      </c>
      <c r="C1672" s="2" t="s">
        <v>594</v>
      </c>
      <c r="D1672" s="2" t="str">
        <f t="shared" si="25"/>
        <v>Error?</v>
      </c>
    </row>
    <row r="1673" spans="1:4" x14ac:dyDescent="0.2">
      <c r="A1673" s="5">
        <v>1612</v>
      </c>
      <c r="B1673" s="138">
        <f>'Acct Summary 7-8'!G79</f>
        <v>109091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155004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174509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2130900</v>
      </c>
      <c r="C1744" s="2" t="s">
        <v>594</v>
      </c>
      <c r="D1744" s="2" t="str">
        <f t="shared" si="26"/>
        <v>Error?</v>
      </c>
    </row>
    <row r="1745" spans="1:5" x14ac:dyDescent="0.2">
      <c r="A1745" s="5">
        <v>1684</v>
      </c>
      <c r="B1745" s="138">
        <f>'Tax Sched 23'!B5</f>
        <v>484295</v>
      </c>
      <c r="C1745" s="2" t="s">
        <v>594</v>
      </c>
      <c r="D1745" s="2" t="str">
        <f t="shared" si="26"/>
        <v>Error?</v>
      </c>
    </row>
    <row r="1746" spans="1:5" x14ac:dyDescent="0.2">
      <c r="A1746" s="5">
        <v>1685</v>
      </c>
      <c r="B1746" s="138">
        <f>'Tax Sched 23'!B6</f>
        <v>506370</v>
      </c>
      <c r="C1746" s="2" t="s">
        <v>594</v>
      </c>
      <c r="D1746" s="2" t="str">
        <f t="shared" si="26"/>
        <v>Error?</v>
      </c>
    </row>
    <row r="1747" spans="1:5" x14ac:dyDescent="0.2">
      <c r="A1747" s="5">
        <v>1686</v>
      </c>
      <c r="B1747" s="138">
        <f>'Tax Sched 23'!B7</f>
        <v>193718</v>
      </c>
      <c r="C1747" s="2" t="s">
        <v>594</v>
      </c>
      <c r="D1747" s="2" t="str">
        <f t="shared" si="26"/>
        <v>Error?</v>
      </c>
    </row>
    <row r="1748" spans="1:5" x14ac:dyDescent="0.2">
      <c r="A1748" s="5">
        <v>1687</v>
      </c>
      <c r="B1748" s="138">
        <f>'Tax Sched 23'!B8</f>
        <v>74930</v>
      </c>
      <c r="C1748" s="2" t="s">
        <v>594</v>
      </c>
      <c r="D1748" s="2" t="str">
        <f t="shared" si="26"/>
        <v>Error?</v>
      </c>
    </row>
    <row r="1749" spans="1:5" x14ac:dyDescent="0.2">
      <c r="A1749" s="5">
        <v>1688</v>
      </c>
      <c r="B1749" s="138">
        <f>'Tax Sched 23'!B10</f>
        <v>48429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249751</v>
      </c>
      <c r="C1752" s="2" t="s">
        <v>594</v>
      </c>
      <c r="D1752" s="2" t="str">
        <f t="shared" si="26"/>
        <v>Error?</v>
      </c>
    </row>
    <row r="1753" spans="1:5" x14ac:dyDescent="0.2">
      <c r="A1753" s="5">
        <v>1692</v>
      </c>
      <c r="B1753" s="138">
        <f>'Tax Sched 23'!B12</f>
        <v>48430</v>
      </c>
      <c r="C1753" s="2" t="s">
        <v>594</v>
      </c>
      <c r="D1753" s="2" t="str">
        <f t="shared" si="26"/>
        <v>Error?</v>
      </c>
    </row>
    <row r="1754" spans="1:5" x14ac:dyDescent="0.2">
      <c r="A1754" s="5">
        <v>1693</v>
      </c>
      <c r="B1754" s="138">
        <f>'Tax Sched 23'!B14</f>
        <v>38744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3918900</v>
      </c>
      <c r="C1759" s="2" t="s">
        <v>594</v>
      </c>
      <c r="D1759" s="2" t="str">
        <f t="shared" si="26"/>
        <v>Error?</v>
      </c>
    </row>
    <row r="1760" spans="1:5" x14ac:dyDescent="0.2">
      <c r="A1760" s="5">
        <v>1699</v>
      </c>
      <c r="B1760" s="138">
        <f>'Tax Sched 23'!D4</f>
        <v>2130900</v>
      </c>
      <c r="C1760" s="2" t="s">
        <v>594</v>
      </c>
      <c r="D1760" s="2" t="str">
        <f t="shared" si="26"/>
        <v>Error?</v>
      </c>
    </row>
    <row r="1761" spans="1:5" x14ac:dyDescent="0.2">
      <c r="A1761" s="5">
        <v>1700</v>
      </c>
      <c r="B1761" s="138">
        <f>'Tax Sched 23'!D5</f>
        <v>484295</v>
      </c>
      <c r="C1761" s="2" t="s">
        <v>594</v>
      </c>
      <c r="D1761" s="2" t="str">
        <f t="shared" si="26"/>
        <v>Error?</v>
      </c>
    </row>
    <row r="1762" spans="1:5" s="8" customFormat="1" x14ac:dyDescent="0.2">
      <c r="A1762" s="5">
        <v>1701</v>
      </c>
      <c r="B1762" s="138">
        <f>'Tax Sched 23'!D6</f>
        <v>506370</v>
      </c>
      <c r="C1762" s="2" t="s">
        <v>594</v>
      </c>
      <c r="D1762" s="2" t="str">
        <f t="shared" si="26"/>
        <v>Error?</v>
      </c>
      <c r="E1762" s="9"/>
    </row>
    <row r="1763" spans="1:5" x14ac:dyDescent="0.2">
      <c r="A1763" s="5">
        <v>1702</v>
      </c>
      <c r="B1763" s="138">
        <f>'Tax Sched 23'!D7</f>
        <v>193718</v>
      </c>
      <c r="C1763" s="2" t="s">
        <v>594</v>
      </c>
      <c r="D1763" s="2" t="str">
        <f t="shared" si="26"/>
        <v>Error?</v>
      </c>
    </row>
    <row r="1764" spans="1:5" x14ac:dyDescent="0.2">
      <c r="A1764" s="5">
        <v>1703</v>
      </c>
      <c r="B1764" s="138">
        <f>'Tax Sched 23'!D8</f>
        <v>74930</v>
      </c>
      <c r="C1764" s="2" t="s">
        <v>594</v>
      </c>
      <c r="D1764" s="2" t="str">
        <f t="shared" si="26"/>
        <v>Error?</v>
      </c>
    </row>
    <row r="1765" spans="1:5" x14ac:dyDescent="0.2">
      <c r="A1765" s="5">
        <v>1704</v>
      </c>
      <c r="B1765" s="138">
        <f>'Tax Sched 23'!D10</f>
        <v>48429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249751</v>
      </c>
      <c r="C1768" s="2" t="s">
        <v>594</v>
      </c>
      <c r="D1768" s="2" t="str">
        <f t="shared" si="26"/>
        <v>Error?</v>
      </c>
    </row>
    <row r="1769" spans="1:5" x14ac:dyDescent="0.2">
      <c r="A1769" s="5">
        <v>1708</v>
      </c>
      <c r="B1769" s="138">
        <f>'Tax Sched 23'!D12</f>
        <v>48430</v>
      </c>
      <c r="C1769" s="2" t="s">
        <v>594</v>
      </c>
      <c r="D1769" s="2" t="str">
        <f t="shared" si="26"/>
        <v>Error?</v>
      </c>
    </row>
    <row r="1770" spans="1:5" x14ac:dyDescent="0.2">
      <c r="A1770" s="5">
        <v>1709</v>
      </c>
      <c r="B1770" s="138">
        <f>'Tax Sched 23'!D14</f>
        <v>38744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3918900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2229188</v>
      </c>
      <c r="C1792" s="2" t="s">
        <v>594</v>
      </c>
      <c r="D1792" s="2" t="str">
        <f t="shared" si="27"/>
        <v>Error?</v>
      </c>
    </row>
    <row r="1793" spans="1:4" x14ac:dyDescent="0.2">
      <c r="A1793" s="5">
        <v>1732</v>
      </c>
      <c r="B1793" s="138">
        <f>'Tax Sched 23'!F5</f>
        <v>506634</v>
      </c>
      <c r="C1793" s="2" t="s">
        <v>594</v>
      </c>
      <c r="D1793" s="2" t="str">
        <f t="shared" si="27"/>
        <v>Error?</v>
      </c>
    </row>
    <row r="1794" spans="1:4" x14ac:dyDescent="0.2">
      <c r="A1794" s="5">
        <v>1733</v>
      </c>
      <c r="B1794" s="138">
        <f>'Tax Sched 23'!F6</f>
        <v>515685</v>
      </c>
      <c r="C1794" s="2" t="s">
        <v>594</v>
      </c>
      <c r="D1794" s="2" t="str">
        <f t="shared" si="27"/>
        <v>Error?</v>
      </c>
    </row>
    <row r="1795" spans="1:4" x14ac:dyDescent="0.2">
      <c r="A1795" s="5">
        <v>1734</v>
      </c>
      <c r="B1795" s="138">
        <f>'Tax Sched 23'!F7</f>
        <v>202653</v>
      </c>
      <c r="C1795" s="2" t="s">
        <v>594</v>
      </c>
      <c r="D1795" s="2" t="str">
        <f t="shared" si="27"/>
        <v>Error?</v>
      </c>
    </row>
    <row r="1796" spans="1:4" x14ac:dyDescent="0.2">
      <c r="A1796" s="5">
        <v>1735</v>
      </c>
      <c r="B1796" s="138">
        <f>'Tax Sched 23'!F8</f>
        <v>55000</v>
      </c>
      <c r="C1796" s="2" t="s">
        <v>594</v>
      </c>
      <c r="D1796" s="2" t="str">
        <f t="shared" si="27"/>
        <v>Error?</v>
      </c>
    </row>
    <row r="1797" spans="1:4" x14ac:dyDescent="0.2">
      <c r="A1797" s="5">
        <v>1736</v>
      </c>
      <c r="B1797" s="138">
        <f>'Tax Sched 23'!F10</f>
        <v>50663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210000</v>
      </c>
      <c r="C1800" s="2" t="s">
        <v>594</v>
      </c>
      <c r="D1800" s="2" t="str">
        <f t="shared" si="27"/>
        <v>Error?</v>
      </c>
    </row>
    <row r="1801" spans="1:4" x14ac:dyDescent="0.2">
      <c r="A1801" s="5">
        <v>1740</v>
      </c>
      <c r="B1801" s="138">
        <f>'Tax Sched 23'!F12</f>
        <v>50663</v>
      </c>
      <c r="C1801" s="2" t="s">
        <v>594</v>
      </c>
      <c r="D1801" s="2" t="str">
        <f t="shared" si="27"/>
        <v>Error?</v>
      </c>
    </row>
    <row r="1802" spans="1:4" x14ac:dyDescent="0.2">
      <c r="A1802" s="5">
        <v>1741</v>
      </c>
      <c r="B1802" s="138">
        <f>'Tax Sched 23'!F14</f>
        <v>40531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3991677</v>
      </c>
      <c r="C1807" s="2" t="s">
        <v>594</v>
      </c>
      <c r="D1807" s="2" t="str">
        <f t="shared" si="27"/>
        <v>Error?</v>
      </c>
    </row>
    <row r="1808" spans="1:4" x14ac:dyDescent="0.2">
      <c r="A1808" s="5">
        <v>1747</v>
      </c>
      <c r="B1808" s="138">
        <f>'Tax Sched 23'!E4</f>
        <v>2229188</v>
      </c>
      <c r="D1808" s="2" t="str">
        <f t="shared" si="27"/>
        <v>Error?</v>
      </c>
    </row>
    <row r="1809" spans="1:4" x14ac:dyDescent="0.2">
      <c r="A1809" s="5">
        <v>1748</v>
      </c>
      <c r="B1809" s="138">
        <f>'Tax Sched 23'!E5</f>
        <v>506634</v>
      </c>
      <c r="D1809" s="2" t="str">
        <f t="shared" si="27"/>
        <v>Error?</v>
      </c>
    </row>
    <row r="1810" spans="1:4" x14ac:dyDescent="0.2">
      <c r="A1810" s="5">
        <v>1749</v>
      </c>
      <c r="B1810" s="138">
        <f>'Tax Sched 23'!E6</f>
        <v>515685</v>
      </c>
      <c r="D1810" s="2" t="str">
        <f t="shared" si="27"/>
        <v>Error?</v>
      </c>
    </row>
    <row r="1811" spans="1:4" x14ac:dyDescent="0.2">
      <c r="A1811" s="5">
        <v>1750</v>
      </c>
      <c r="B1811" s="138">
        <f>'Tax Sched 23'!E7</f>
        <v>202653</v>
      </c>
      <c r="D1811" s="2" t="str">
        <f t="shared" si="27"/>
        <v>Error?</v>
      </c>
    </row>
    <row r="1812" spans="1:4" x14ac:dyDescent="0.2">
      <c r="A1812" s="5">
        <v>1751</v>
      </c>
      <c r="B1812" s="138">
        <f>'Tax Sched 23'!E8</f>
        <v>55000</v>
      </c>
      <c r="D1812" s="2" t="str">
        <f t="shared" si="27"/>
        <v>Error?</v>
      </c>
    </row>
    <row r="1813" spans="1:4" x14ac:dyDescent="0.2">
      <c r="A1813" s="5">
        <v>1752</v>
      </c>
      <c r="B1813" s="138">
        <f>'Tax Sched 23'!E10</f>
        <v>50663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210000</v>
      </c>
      <c r="D1816" s="2" t="str">
        <f t="shared" si="27"/>
        <v>Error?</v>
      </c>
    </row>
    <row r="1817" spans="1:4" x14ac:dyDescent="0.2">
      <c r="A1817" s="5">
        <v>1756</v>
      </c>
      <c r="B1817" s="138">
        <f>'Tax Sched 23'!E12</f>
        <v>50663</v>
      </c>
      <c r="D1817" s="2" t="str">
        <f t="shared" si="27"/>
        <v>Error?</v>
      </c>
    </row>
    <row r="1818" spans="1:4" x14ac:dyDescent="0.2">
      <c r="A1818" s="5">
        <v>1757</v>
      </c>
      <c r="B1818" s="138">
        <f>'Tax Sched 23'!E14</f>
        <v>40531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3991677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5950000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38744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38744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38744</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110000</v>
      </c>
      <c r="D2008" s="2" t="str">
        <f t="shared" si="30"/>
        <v>Error?</v>
      </c>
    </row>
    <row r="2009" spans="1:4" x14ac:dyDescent="0.2">
      <c r="A2009" s="5">
        <v>1948</v>
      </c>
      <c r="B2009" s="138">
        <f>'Cap Outlay Deprec 26'!C8</f>
        <v>10132083</v>
      </c>
      <c r="D2009" s="2" t="str">
        <f t="shared" si="30"/>
        <v>Error?</v>
      </c>
    </row>
    <row r="2010" spans="1:4" x14ac:dyDescent="0.2">
      <c r="A2010" s="5">
        <v>1949</v>
      </c>
      <c r="B2010" s="138">
        <f>'Cap Outlay Deprec 26'!C10</f>
        <v>209950</v>
      </c>
      <c r="D2010" s="2" t="str">
        <f t="shared" si="30"/>
        <v>Error?</v>
      </c>
    </row>
    <row r="2011" spans="1:4" x14ac:dyDescent="0.2">
      <c r="A2011" s="5">
        <v>1950</v>
      </c>
      <c r="B2011" s="138">
        <f>'Cap Outlay Deprec 26'!C12</f>
        <v>600923</v>
      </c>
      <c r="D2011" s="2" t="str">
        <f t="shared" si="30"/>
        <v>Error?</v>
      </c>
    </row>
    <row r="2012" spans="1:4" x14ac:dyDescent="0.2">
      <c r="A2012" s="5">
        <v>1951</v>
      </c>
      <c r="B2012" s="138">
        <f>'Cap Outlay Deprec 26'!C13</f>
        <v>600942</v>
      </c>
      <c r="D2012" s="2" t="str">
        <f t="shared" si="30"/>
        <v>Error?</v>
      </c>
    </row>
    <row r="2013" spans="1:4" x14ac:dyDescent="0.2">
      <c r="A2013" s="5">
        <v>1952</v>
      </c>
      <c r="B2013" s="138">
        <f>'Cap Outlay Deprec 26'!C16</f>
        <v>11653898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5030</v>
      </c>
      <c r="D2016" s="2" t="str">
        <f t="shared" si="30"/>
        <v>Error?</v>
      </c>
    </row>
    <row r="2017" spans="1:4" x14ac:dyDescent="0.2">
      <c r="A2017" s="5">
        <v>1956</v>
      </c>
      <c r="B2017" s="138">
        <f>'Cap Outlay Deprec 26'!D12</f>
        <v>1277</v>
      </c>
      <c r="D2017" s="2" t="str">
        <f t="shared" si="30"/>
        <v>Error?</v>
      </c>
    </row>
    <row r="2018" spans="1:4" x14ac:dyDescent="0.2">
      <c r="A2018" s="5">
        <v>1957</v>
      </c>
      <c r="B2018" s="138">
        <f>'Cap Outlay Deprec 26'!D13</f>
        <v>87230</v>
      </c>
      <c r="D2018" s="2" t="str">
        <f t="shared" si="30"/>
        <v>Error?</v>
      </c>
    </row>
    <row r="2019" spans="1:4" x14ac:dyDescent="0.2">
      <c r="A2019" s="5">
        <v>1958</v>
      </c>
      <c r="B2019" s="138">
        <f>'Cap Outlay Deprec 26'!D16</f>
        <v>93537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110000</v>
      </c>
      <c r="C2026" s="2" t="s">
        <v>594</v>
      </c>
      <c r="D2026" s="2" t="str">
        <f t="shared" si="30"/>
        <v>Error?</v>
      </c>
    </row>
    <row r="2027" spans="1:4" x14ac:dyDescent="0.2">
      <c r="A2027" s="5">
        <v>1966</v>
      </c>
      <c r="B2027" s="138">
        <f>'Cap Outlay Deprec 26'!F8</f>
        <v>10132083</v>
      </c>
      <c r="C2027" s="2" t="s">
        <v>594</v>
      </c>
      <c r="D2027" s="2" t="str">
        <f t="shared" si="30"/>
        <v>Error?</v>
      </c>
    </row>
    <row r="2028" spans="1:4" x14ac:dyDescent="0.2">
      <c r="A2028" s="5">
        <v>1967</v>
      </c>
      <c r="B2028" s="138">
        <f>'Cap Outlay Deprec 26'!F10</f>
        <v>214980</v>
      </c>
      <c r="C2028" s="2" t="s">
        <v>594</v>
      </c>
      <c r="D2028" s="2" t="str">
        <f t="shared" si="30"/>
        <v>Error?</v>
      </c>
    </row>
    <row r="2029" spans="1:4" x14ac:dyDescent="0.2">
      <c r="A2029" s="5">
        <v>1968</v>
      </c>
      <c r="B2029" s="138">
        <f>'Cap Outlay Deprec 26'!F12</f>
        <v>602200</v>
      </c>
      <c r="C2029" s="2" t="s">
        <v>594</v>
      </c>
      <c r="D2029" s="2" t="str">
        <f t="shared" si="30"/>
        <v>Error?</v>
      </c>
    </row>
    <row r="2030" spans="1:4" x14ac:dyDescent="0.2">
      <c r="A2030" s="5">
        <v>1969</v>
      </c>
      <c r="B2030" s="138">
        <f>'Cap Outlay Deprec 26'!F13</f>
        <v>688172</v>
      </c>
      <c r="C2030" s="2" t="s">
        <v>594</v>
      </c>
      <c r="D2030" s="2" t="str">
        <f t="shared" si="30"/>
        <v>Error?</v>
      </c>
    </row>
    <row r="2031" spans="1:4" x14ac:dyDescent="0.2">
      <c r="A2031" s="5">
        <v>1970</v>
      </c>
      <c r="B2031" s="138">
        <f>'Cap Outlay Deprec 26'!F16</f>
        <v>11747435</v>
      </c>
      <c r="C2031" s="2" t="s">
        <v>594</v>
      </c>
      <c r="D2031" s="2" t="str">
        <f t="shared" si="30"/>
        <v>Error?</v>
      </c>
    </row>
    <row r="2032" spans="1:4" x14ac:dyDescent="0.2">
      <c r="A2032" s="10">
        <v>1971</v>
      </c>
      <c r="D2032" s="2" t="str">
        <f t="shared" si="30"/>
        <v>OK</v>
      </c>
    </row>
    <row r="2033" spans="1:4" x14ac:dyDescent="0.2">
      <c r="A2033" s="5">
        <v>1972</v>
      </c>
      <c r="B2033" s="138">
        <f>'Cap Outlay Deprec 26'!H8</f>
        <v>2932805</v>
      </c>
      <c r="D2033" s="2" t="str">
        <f t="shared" si="30"/>
        <v>Error?</v>
      </c>
    </row>
    <row r="2034" spans="1:4" x14ac:dyDescent="0.2">
      <c r="A2034" s="5">
        <v>1973</v>
      </c>
      <c r="B2034" s="138">
        <f>'Cap Outlay Deprec 26'!H10</f>
        <v>111038</v>
      </c>
      <c r="D2034" s="2" t="str">
        <f t="shared" si="30"/>
        <v>Error?</v>
      </c>
    </row>
    <row r="2035" spans="1:4" x14ac:dyDescent="0.2">
      <c r="A2035" s="5">
        <v>1974</v>
      </c>
      <c r="B2035" s="138">
        <f>'Cap Outlay Deprec 26'!H12</f>
        <v>430060</v>
      </c>
      <c r="D2035" s="2" t="str">
        <f t="shared" si="30"/>
        <v>Error?</v>
      </c>
    </row>
    <row r="2036" spans="1:4" x14ac:dyDescent="0.2">
      <c r="A2036" s="5">
        <v>1975</v>
      </c>
      <c r="B2036" s="138">
        <f>'Cap Outlay Deprec 26'!H13</f>
        <v>530526</v>
      </c>
      <c r="D2036" s="2" t="str">
        <f t="shared" si="30"/>
        <v>Error?</v>
      </c>
    </row>
    <row r="2037" spans="1:4" x14ac:dyDescent="0.2">
      <c r="A2037" s="5">
        <v>1976</v>
      </c>
      <c r="B2037" s="138">
        <f>'Cap Outlay Deprec 26'!H16</f>
        <v>4004429</v>
      </c>
      <c r="C2037" s="2" t="s">
        <v>594</v>
      </c>
      <c r="D2037" s="2" t="str">
        <f t="shared" si="30"/>
        <v>Error?</v>
      </c>
    </row>
    <row r="2038" spans="1:4" x14ac:dyDescent="0.2">
      <c r="A2038" s="10">
        <v>1977</v>
      </c>
      <c r="D2038" s="2" t="str">
        <f t="shared" si="30"/>
        <v>OK</v>
      </c>
    </row>
    <row r="2039" spans="1:4" x14ac:dyDescent="0.2">
      <c r="A2039" s="5">
        <v>1978</v>
      </c>
      <c r="B2039" s="138">
        <f>'Cap Outlay Deprec 26'!I8</f>
        <v>272756</v>
      </c>
      <c r="D2039" s="2" t="str">
        <f t="shared" si="30"/>
        <v>Error?</v>
      </c>
    </row>
    <row r="2040" spans="1:4" x14ac:dyDescent="0.2">
      <c r="A2040" s="5">
        <v>1979</v>
      </c>
      <c r="B2040" s="138">
        <f>'Cap Outlay Deprec 26'!I10</f>
        <v>14939</v>
      </c>
      <c r="D2040" s="2" t="str">
        <f t="shared" si="30"/>
        <v>Error?</v>
      </c>
    </row>
    <row r="2041" spans="1:4" x14ac:dyDescent="0.2">
      <c r="A2041" s="5">
        <v>1980</v>
      </c>
      <c r="B2041" s="138">
        <f>'Cap Outlay Deprec 26'!I12</f>
        <v>36270</v>
      </c>
      <c r="D2041" s="2" t="str">
        <f t="shared" si="30"/>
        <v>Error?</v>
      </c>
    </row>
    <row r="2042" spans="1:4" x14ac:dyDescent="0.2">
      <c r="A2042" s="5">
        <v>1981</v>
      </c>
      <c r="B2042" s="138">
        <f>'Cap Outlay Deprec 26'!I13</f>
        <v>37822</v>
      </c>
      <c r="D2042" s="2" t="str">
        <f t="shared" si="30"/>
        <v>Error?</v>
      </c>
    </row>
    <row r="2043" spans="1:4" x14ac:dyDescent="0.2">
      <c r="A2043" s="5">
        <v>1982</v>
      </c>
      <c r="B2043" s="138">
        <f>'Cap Outlay Deprec 26'!I16</f>
        <v>361787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3205561</v>
      </c>
      <c r="C2051" s="2" t="s">
        <v>594</v>
      </c>
      <c r="D2051" s="2" t="str">
        <f t="shared" si="31"/>
        <v>Error?</v>
      </c>
    </row>
    <row r="2052" spans="1:4" x14ac:dyDescent="0.2">
      <c r="A2052" s="5">
        <v>1991</v>
      </c>
      <c r="B2052" s="138">
        <f>'Cap Outlay Deprec 26'!K10</f>
        <v>125977</v>
      </c>
      <c r="C2052" s="2" t="s">
        <v>594</v>
      </c>
      <c r="D2052" s="2" t="str">
        <f t="shared" si="31"/>
        <v>Error?</v>
      </c>
    </row>
    <row r="2053" spans="1:4" x14ac:dyDescent="0.2">
      <c r="A2053" s="5">
        <v>1992</v>
      </c>
      <c r="B2053" s="138">
        <f>'Cap Outlay Deprec 26'!K12</f>
        <v>466330</v>
      </c>
      <c r="C2053" s="2" t="s">
        <v>594</v>
      </c>
      <c r="D2053" s="2" t="str">
        <f t="shared" si="31"/>
        <v>Error?</v>
      </c>
    </row>
    <row r="2054" spans="1:4" x14ac:dyDescent="0.2">
      <c r="A2054" s="5">
        <v>1993</v>
      </c>
      <c r="B2054" s="138">
        <f>'Cap Outlay Deprec 26'!K13</f>
        <v>568348</v>
      </c>
      <c r="C2054" s="2" t="s">
        <v>594</v>
      </c>
      <c r="D2054" s="2" t="str">
        <f t="shared" si="31"/>
        <v>Error?</v>
      </c>
    </row>
    <row r="2055" spans="1:4" x14ac:dyDescent="0.2">
      <c r="A2055" s="5">
        <v>1994</v>
      </c>
      <c r="B2055" s="138">
        <f>'Cap Outlay Deprec 26'!K16</f>
        <v>4366216</v>
      </c>
      <c r="C2055" s="2" t="s">
        <v>594</v>
      </c>
      <c r="D2055" s="2" t="str">
        <f t="shared" si="31"/>
        <v>Error?</v>
      </c>
    </row>
    <row r="2056" spans="1:4" x14ac:dyDescent="0.2">
      <c r="A2056" s="5">
        <v>1995</v>
      </c>
      <c r="B2056" s="138">
        <f>'Cap Outlay Deprec 26'!L5</f>
        <v>110000</v>
      </c>
      <c r="C2056" s="2" t="s">
        <v>594</v>
      </c>
      <c r="D2056" s="2" t="str">
        <f t="shared" si="31"/>
        <v>Error?</v>
      </c>
    </row>
    <row r="2057" spans="1:4" x14ac:dyDescent="0.2">
      <c r="A2057" s="5">
        <v>1996</v>
      </c>
      <c r="B2057" s="138">
        <f>'Cap Outlay Deprec 26'!L8</f>
        <v>6926522</v>
      </c>
      <c r="C2057" s="2" t="s">
        <v>594</v>
      </c>
      <c r="D2057" s="2" t="str">
        <f t="shared" si="31"/>
        <v>Error?</v>
      </c>
    </row>
    <row r="2058" spans="1:4" x14ac:dyDescent="0.2">
      <c r="A2058" s="5">
        <v>1997</v>
      </c>
      <c r="B2058" s="138">
        <f>'Cap Outlay Deprec 26'!L10</f>
        <v>89003</v>
      </c>
      <c r="C2058" s="2" t="s">
        <v>594</v>
      </c>
      <c r="D2058" s="2" t="str">
        <f t="shared" si="31"/>
        <v>Error?</v>
      </c>
    </row>
    <row r="2059" spans="1:4" x14ac:dyDescent="0.2">
      <c r="A2059" s="5">
        <v>1998</v>
      </c>
      <c r="B2059" s="138">
        <f>'Cap Outlay Deprec 26'!L12</f>
        <v>135870</v>
      </c>
      <c r="C2059" s="2" t="s">
        <v>594</v>
      </c>
      <c r="D2059" s="2" t="str">
        <f t="shared" si="31"/>
        <v>Error?</v>
      </c>
    </row>
    <row r="2060" spans="1:4" x14ac:dyDescent="0.2">
      <c r="A2060" s="5">
        <v>1999</v>
      </c>
      <c r="B2060" s="138">
        <f>'Cap Outlay Deprec 26'!L13</f>
        <v>119824</v>
      </c>
      <c r="C2060" s="2" t="s">
        <v>594</v>
      </c>
      <c r="D2060" s="2" t="str">
        <f t="shared" si="31"/>
        <v>Error?</v>
      </c>
    </row>
    <row r="2061" spans="1:4" x14ac:dyDescent="0.2">
      <c r="A2061" s="5">
        <v>2000</v>
      </c>
      <c r="B2061" s="138">
        <f>'Cap Outlay Deprec 26'!L16</f>
        <v>7381219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1201020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195100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2497777</v>
      </c>
      <c r="C2551" s="2" t="s">
        <v>594</v>
      </c>
      <c r="D2551" s="2" t="str">
        <f t="shared" si="38"/>
        <v>Error?</v>
      </c>
    </row>
    <row r="2552" spans="1:4" x14ac:dyDescent="0.2">
      <c r="A2552" s="10">
        <v>2491</v>
      </c>
      <c r="D2552" s="2" t="str">
        <f t="shared" si="38"/>
        <v>OK</v>
      </c>
    </row>
    <row r="2553" spans="1:4" x14ac:dyDescent="0.2">
      <c r="A2553" s="5">
        <v>2492</v>
      </c>
      <c r="B2553" s="138">
        <f>'Acct Summary 7-8'!C6</f>
        <v>1519125</v>
      </c>
      <c r="C2553" s="2" t="s">
        <v>594</v>
      </c>
      <c r="D2553" s="2" t="str">
        <f t="shared" si="38"/>
        <v>Error?</v>
      </c>
    </row>
    <row r="2554" spans="1:4" x14ac:dyDescent="0.2">
      <c r="A2554" s="5">
        <v>2493</v>
      </c>
      <c r="B2554" s="138">
        <f>'Acct Summary 7-8'!C7</f>
        <v>304676</v>
      </c>
      <c r="C2554" s="2" t="s">
        <v>594</v>
      </c>
      <c r="D2554" s="2" t="str">
        <f t="shared" si="38"/>
        <v>Error?</v>
      </c>
    </row>
    <row r="2555" spans="1:4" x14ac:dyDescent="0.2">
      <c r="A2555" s="5">
        <v>2494</v>
      </c>
      <c r="B2555" s="138">
        <f>'Acct Summary 7-8'!C8</f>
        <v>4401228</v>
      </c>
      <c r="C2555" s="2" t="s">
        <v>594</v>
      </c>
      <c r="D2555" s="2" t="str">
        <f t="shared" si="38"/>
        <v>Error?</v>
      </c>
    </row>
    <row r="2556" spans="1:4" x14ac:dyDescent="0.2">
      <c r="A2556" s="5">
        <v>2495</v>
      </c>
      <c r="B2556" s="138">
        <f>'Acct Summary 7-8'!C12</f>
        <v>1934219</v>
      </c>
      <c r="C2556" s="2" t="s">
        <v>594</v>
      </c>
      <c r="D2556" s="2" t="str">
        <f t="shared" si="38"/>
        <v>Error?</v>
      </c>
    </row>
    <row r="2557" spans="1:4" x14ac:dyDescent="0.2">
      <c r="A2557" s="5">
        <v>2496</v>
      </c>
      <c r="B2557" s="138">
        <f>'Acct Summary 7-8'!C13</f>
        <v>763508</v>
      </c>
      <c r="C2557" s="2" t="s">
        <v>594</v>
      </c>
      <c r="D2557" s="2" t="str">
        <f t="shared" si="38"/>
        <v>Error?</v>
      </c>
    </row>
    <row r="2558" spans="1:4" x14ac:dyDescent="0.2">
      <c r="A2558" s="5">
        <v>2497</v>
      </c>
      <c r="B2558" s="138">
        <f>'Acct Summary 7-8'!C14</f>
        <v>3883</v>
      </c>
      <c r="C2558" s="2" t="s">
        <v>594</v>
      </c>
      <c r="D2558" s="2" t="str">
        <f t="shared" si="38"/>
        <v>Error?</v>
      </c>
    </row>
    <row r="2559" spans="1:4" x14ac:dyDescent="0.2">
      <c r="A2559" s="5">
        <v>2498</v>
      </c>
      <c r="B2559" s="138">
        <f>'Acct Summary 7-8'!C15</f>
        <v>1201020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3902630</v>
      </c>
      <c r="C2561" s="2" t="s">
        <v>594</v>
      </c>
      <c r="D2561" s="2" t="str">
        <f t="shared" si="39"/>
        <v>Error?</v>
      </c>
    </row>
    <row r="2562" spans="1:4" x14ac:dyDescent="0.2">
      <c r="A2562" s="5">
        <v>2501</v>
      </c>
      <c r="B2562" s="138">
        <f>'Acct Summary 7-8'!C20</f>
        <v>498598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495875</v>
      </c>
      <c r="C2564" s="2" t="s">
        <v>594</v>
      </c>
      <c r="D2564" s="2" t="str">
        <f t="shared" si="39"/>
        <v>Error?</v>
      </c>
    </row>
    <row r="2565" spans="1:4" x14ac:dyDescent="0.2">
      <c r="A2565" s="10">
        <v>2504</v>
      </c>
      <c r="D2565" s="2" t="str">
        <f t="shared" si="39"/>
        <v>OK</v>
      </c>
    </row>
    <row r="2566" spans="1:4" x14ac:dyDescent="0.2">
      <c r="A2566" s="5">
        <v>2505</v>
      </c>
      <c r="B2566" s="138">
        <f>'Acct Summary 7-8'!D6</f>
        <v>100000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595875</v>
      </c>
      <c r="C2568" s="2" t="s">
        <v>594</v>
      </c>
      <c r="D2568" s="2" t="str">
        <f t="shared" si="39"/>
        <v>Error?</v>
      </c>
    </row>
    <row r="2569" spans="1:4" x14ac:dyDescent="0.2">
      <c r="A2569" s="5">
        <v>2508</v>
      </c>
      <c r="B2569" s="138">
        <f>'Acct Summary 7-8'!D13</f>
        <v>340142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195100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535242</v>
      </c>
      <c r="C2573" s="2" t="s">
        <v>594</v>
      </c>
      <c r="D2573" s="2" t="str">
        <f t="shared" si="39"/>
        <v>Error?</v>
      </c>
    </row>
    <row r="2574" spans="1:4" x14ac:dyDescent="0.2">
      <c r="A2574" s="5">
        <v>2513</v>
      </c>
      <c r="B2574" s="138">
        <f>'Acct Summary 7-8'!D20</f>
        <v>60633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197367</v>
      </c>
      <c r="C2591" s="2" t="s">
        <v>594</v>
      </c>
      <c r="D2591" s="2" t="str">
        <f t="shared" si="39"/>
        <v>Error?</v>
      </c>
    </row>
    <row r="2592" spans="1:4" x14ac:dyDescent="0.2">
      <c r="A2592" s="10">
        <v>2531</v>
      </c>
      <c r="D2592" s="2" t="str">
        <f t="shared" si="39"/>
        <v>OK</v>
      </c>
    </row>
    <row r="2593" spans="1:4" x14ac:dyDescent="0.2">
      <c r="A2593" s="5">
        <v>2532</v>
      </c>
      <c r="B2593" s="138">
        <f>'Acct Summary 7-8'!F6</f>
        <v>211827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454747</v>
      </c>
      <c r="C2595" s="2" t="s">
        <v>594</v>
      </c>
      <c r="D2595" s="2" t="str">
        <f t="shared" si="39"/>
        <v>Error?</v>
      </c>
    </row>
    <row r="2596" spans="1:4" x14ac:dyDescent="0.2">
      <c r="A2596" s="5">
        <v>2535</v>
      </c>
      <c r="B2596" s="138">
        <f>'Acct Summary 7-8'!F13</f>
        <v>409333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21611</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430944</v>
      </c>
      <c r="C2600" s="2" t="s">
        <v>594</v>
      </c>
      <c r="D2600" s="2" t="str">
        <f t="shared" si="39"/>
        <v>Error?</v>
      </c>
    </row>
    <row r="2601" spans="1:4" x14ac:dyDescent="0.2">
      <c r="A2601" s="5">
        <v>2540</v>
      </c>
      <c r="B2601" s="138">
        <f>'Acct Summary 7-8'!F20</f>
        <v>23803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173466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173466</v>
      </c>
      <c r="C2606" s="2" t="s">
        <v>594</v>
      </c>
      <c r="D2606" s="2" t="str">
        <f t="shared" si="39"/>
        <v>Error?</v>
      </c>
    </row>
    <row r="2607" spans="1:4" x14ac:dyDescent="0.2">
      <c r="A2607" s="5">
        <v>2546</v>
      </c>
      <c r="B2607" s="138">
        <f>'Acct Summary 7-8'!G12</f>
        <v>37663</v>
      </c>
      <c r="C2607" s="2" t="s">
        <v>594</v>
      </c>
      <c r="D2607" s="2" t="str">
        <f t="shared" si="39"/>
        <v>Error?</v>
      </c>
    </row>
    <row r="2608" spans="1:4" x14ac:dyDescent="0.2">
      <c r="A2608" s="5">
        <v>2547</v>
      </c>
      <c r="B2608" s="138">
        <f>'Acct Summary 7-8'!G13</f>
        <v>56542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127553</v>
      </c>
      <c r="C2612" s="2" t="s">
        <v>594</v>
      </c>
      <c r="D2612" s="2" t="str">
        <f t="shared" si="39"/>
        <v>Error?</v>
      </c>
    </row>
    <row r="2613" spans="1:4" x14ac:dyDescent="0.2">
      <c r="A2613" s="5">
        <v>2552</v>
      </c>
      <c r="B2613" s="138">
        <f>'Acct Summary 7-8'!G20</f>
        <v>45913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507071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507071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502853</v>
      </c>
      <c r="C2634" s="2" t="s">
        <v>594</v>
      </c>
      <c r="D2634" s="2" t="str">
        <f t="shared" si="40"/>
        <v>Error?</v>
      </c>
    </row>
    <row r="2635" spans="1:4" x14ac:dyDescent="0.2">
      <c r="A2635" s="5">
        <v>2574</v>
      </c>
      <c r="B2635" s="138">
        <f>'Acct Summary 7-8'!E17</f>
        <v>502853</v>
      </c>
      <c r="C2635" s="2" t="s">
        <v>594</v>
      </c>
      <c r="D2635" s="2" t="str">
        <f t="shared" si="40"/>
        <v>Error?</v>
      </c>
    </row>
    <row r="2636" spans="1:4" x14ac:dyDescent="0.2">
      <c r="A2636" s="5">
        <v>2575</v>
      </c>
      <c r="B2636" s="138">
        <f>'Acct Summary 7-8'!E20</f>
        <v>4218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176209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176209</v>
      </c>
      <c r="C2658" s="2" t="s">
        <v>594</v>
      </c>
      <c r="D2658" s="2" t="str">
        <f t="shared" si="40"/>
        <v>Error?</v>
      </c>
    </row>
    <row r="2659" spans="1:4" x14ac:dyDescent="0.2">
      <c r="A2659" s="5">
        <v>2598</v>
      </c>
      <c r="B2659" s="138">
        <f>'Acct Summary 7-8'!H13</f>
        <v>1700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1700</v>
      </c>
      <c r="C2661" s="2" t="s">
        <v>594</v>
      </c>
      <c r="D2661" s="2" t="str">
        <f t="shared" si="40"/>
        <v>Error?</v>
      </c>
    </row>
    <row r="2662" spans="1:4" x14ac:dyDescent="0.2">
      <c r="A2662" s="5">
        <v>2601</v>
      </c>
      <c r="B2662" s="138">
        <f>'Acct Summary 7-8'!H20</f>
        <v>174509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1201020</v>
      </c>
      <c r="C2789" s="2" t="s">
        <v>594</v>
      </c>
      <c r="D2789" s="2" t="str">
        <f t="shared" si="42"/>
        <v>Error?</v>
      </c>
    </row>
    <row r="2790" spans="1:4" x14ac:dyDescent="0.2">
      <c r="A2790" s="5">
        <v>2729</v>
      </c>
      <c r="B2790" s="138">
        <f>'Expenditures 15-22'!E102</f>
        <v>1201020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21611</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21611</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660926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2413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82481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660926</v>
      </c>
      <c r="D2912" s="2" t="str">
        <f t="shared" si="44"/>
        <v>Error?</v>
      </c>
    </row>
    <row r="2913" spans="1:4" x14ac:dyDescent="0.2">
      <c r="A2913" s="5">
        <v>2852</v>
      </c>
      <c r="B2913" s="138">
        <f>'Assets-Liab 5-6'!I41</f>
        <v>660926</v>
      </c>
      <c r="C2913" s="2" t="s">
        <v>594</v>
      </c>
      <c r="D2913" s="2" t="str">
        <f t="shared" si="44"/>
        <v>Error?</v>
      </c>
    </row>
    <row r="2914" spans="1:4" x14ac:dyDescent="0.2">
      <c r="A2914" s="5">
        <v>2853</v>
      </c>
      <c r="B2914" s="138">
        <f>'Assets-Liab 5-6'!L33</f>
        <v>82481</v>
      </c>
      <c r="D2914" s="2" t="str">
        <f t="shared" si="44"/>
        <v>Error?</v>
      </c>
    </row>
    <row r="2915" spans="1:4" x14ac:dyDescent="0.2">
      <c r="A2915" s="10">
        <v>2854</v>
      </c>
      <c r="D2915" s="2" t="str">
        <f t="shared" si="44"/>
        <v>OK</v>
      </c>
    </row>
    <row r="2916" spans="1:4" x14ac:dyDescent="0.2">
      <c r="A2916" s="5">
        <v>2855</v>
      </c>
      <c r="B2916" s="138">
        <f>'Assets-Liab 5-6'!L34</f>
        <v>82481</v>
      </c>
      <c r="C2916" s="2" t="s">
        <v>594</v>
      </c>
      <c r="D2916" s="2" t="str">
        <f t="shared" si="44"/>
        <v>Error?</v>
      </c>
    </row>
    <row r="2917" spans="1:4" x14ac:dyDescent="0.2">
      <c r="A2917" s="5">
        <v>2856</v>
      </c>
      <c r="B2917" s="138">
        <f>'Assets-Liab 5-6'!L41</f>
        <v>82481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1192068</v>
      </c>
      <c r="D2949" s="2" t="str">
        <f t="shared" si="45"/>
        <v>Error?</v>
      </c>
    </row>
    <row r="2950" spans="1:4" x14ac:dyDescent="0.2">
      <c r="A2950" s="5">
        <v>2889</v>
      </c>
      <c r="B2950" s="138">
        <f>'Expenditures 15-22'!E79</f>
        <v>8952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1192068</v>
      </c>
      <c r="C2973" s="2" t="s">
        <v>594</v>
      </c>
      <c r="D2973" s="2" t="str">
        <f t="shared" si="45"/>
        <v>Error?</v>
      </c>
    </row>
    <row r="2974" spans="1:4" x14ac:dyDescent="0.2">
      <c r="A2974" s="5">
        <v>2913</v>
      </c>
      <c r="B2974" s="138">
        <f>'Expenditures 15-22'!K79</f>
        <v>8952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100</v>
      </c>
      <c r="C2988" s="2" t="s">
        <v>594</v>
      </c>
      <c r="D2988" s="2" t="str">
        <f t="shared" si="45"/>
        <v>Error?</v>
      </c>
    </row>
    <row r="2989" spans="1:4" x14ac:dyDescent="0.2">
      <c r="A2989" s="5">
        <v>2928</v>
      </c>
      <c r="B2989" s="138">
        <f>'Expenditures 15-22'!E188</f>
        <v>21611</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21611</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44971</v>
      </c>
      <c r="D3055" s="2" t="str">
        <f t="shared" si="46"/>
        <v>Error?</v>
      </c>
    </row>
    <row r="3056" spans="1:4" x14ac:dyDescent="0.2">
      <c r="A3056" s="5">
        <v>2995</v>
      </c>
      <c r="B3056" s="138">
        <f>'Expenditures 15-22'!D10</f>
        <v>16382</v>
      </c>
      <c r="D3056" s="2" t="str">
        <f t="shared" si="46"/>
        <v>Error?</v>
      </c>
    </row>
    <row r="3057" spans="1:4" x14ac:dyDescent="0.2">
      <c r="A3057" s="5">
        <v>2996</v>
      </c>
      <c r="B3057" s="138">
        <f>'Expenditures 15-22'!E10</f>
        <v>3893</v>
      </c>
      <c r="D3057" s="2" t="str">
        <f t="shared" si="46"/>
        <v>Error?</v>
      </c>
    </row>
    <row r="3058" spans="1:4" x14ac:dyDescent="0.2">
      <c r="A3058" s="5">
        <v>2997</v>
      </c>
      <c r="B3058" s="138">
        <f>'Expenditures 15-22'!F10</f>
        <v>4071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69317</v>
      </c>
      <c r="C3062" s="2" t="s">
        <v>594</v>
      </c>
      <c r="D3062" s="2" t="str">
        <f t="shared" si="46"/>
        <v>Error?</v>
      </c>
    </row>
    <row r="3063" spans="1:4" x14ac:dyDescent="0.2">
      <c r="A3063" s="10">
        <v>3002</v>
      </c>
      <c r="D3063" s="2" t="str">
        <f t="shared" si="46"/>
        <v>OK</v>
      </c>
    </row>
    <row r="3064" spans="1:4" x14ac:dyDescent="0.2">
      <c r="A3064" s="5">
        <v>3003</v>
      </c>
      <c r="B3064" s="138">
        <f>'Expenditures 15-22'!D219</f>
        <v>631</v>
      </c>
      <c r="D3064" s="2" t="str">
        <f t="shared" si="46"/>
        <v>Error?</v>
      </c>
    </row>
    <row r="3065" spans="1:4" x14ac:dyDescent="0.2">
      <c r="A3065" s="5">
        <v>3004</v>
      </c>
      <c r="B3065" s="138">
        <f>'Expenditures 15-22'!K219</f>
        <v>631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50686</v>
      </c>
      <c r="C3225" s="2" t="s">
        <v>594</v>
      </c>
      <c r="D3225" s="2" t="str">
        <f t="shared" si="49"/>
        <v>Error?</v>
      </c>
    </row>
    <row r="3226" spans="1:4" x14ac:dyDescent="0.2">
      <c r="A3226" s="5">
        <v>3165</v>
      </c>
      <c r="B3226" s="138">
        <f>'Acct Summary 7-8'!I8</f>
        <v>50686</v>
      </c>
      <c r="C3226" s="2" t="s">
        <v>594</v>
      </c>
      <c r="D3226" s="2" t="str">
        <f t="shared" si="49"/>
        <v>Error?</v>
      </c>
    </row>
    <row r="3227" spans="1:4" x14ac:dyDescent="0.2">
      <c r="A3227" s="5">
        <v>3166</v>
      </c>
      <c r="B3227" s="138">
        <f>'Acct Summary 7-8'!I20</f>
        <v>50686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498598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60633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23803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45913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4218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174509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50686</v>
      </c>
      <c r="C3320" s="2" t="s">
        <v>594</v>
      </c>
      <c r="D3320" s="2" t="str">
        <f t="shared" si="50"/>
        <v>Error?</v>
      </c>
    </row>
    <row r="3321" spans="1:4" x14ac:dyDescent="0.2">
      <c r="A3321" s="5">
        <v>3260</v>
      </c>
      <c r="B3321" s="138">
        <f>'Acct Summary 7-8'!I79</f>
        <v>610240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660926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145226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44806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3038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194054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21884</v>
      </c>
      <c r="D3387" s="2" t="str">
        <f t="shared" si="51"/>
        <v>Error?</v>
      </c>
    </row>
    <row r="3388" spans="1:4" x14ac:dyDescent="0.2">
      <c r="A3388" s="5">
        <v>3327</v>
      </c>
      <c r="B3388" s="138">
        <f>'Expenditures 15-22'!D217</f>
        <v>9176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21884</v>
      </c>
      <c r="C3390" s="2" t="s">
        <v>594</v>
      </c>
      <c r="D3390" s="2" t="str">
        <f t="shared" si="51"/>
        <v>Error?</v>
      </c>
    </row>
    <row r="3391" spans="1:4" x14ac:dyDescent="0.2">
      <c r="A3391" s="5">
        <v>3330</v>
      </c>
      <c r="B3391" s="138">
        <f>'Expenditures 15-22'!K217</f>
        <v>9176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79650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45553</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912398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217924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27450</v>
      </c>
      <c r="D3417" s="2" t="str">
        <f t="shared" si="52"/>
        <v>Error?</v>
      </c>
    </row>
    <row r="3418" spans="1:4" x14ac:dyDescent="0.2">
      <c r="A3418" s="10">
        <v>3357</v>
      </c>
      <c r="D3418" s="2" t="str">
        <f t="shared" si="52"/>
        <v>OK</v>
      </c>
    </row>
    <row r="3419" spans="1:4" x14ac:dyDescent="0.2">
      <c r="A3419" s="5">
        <v>3358</v>
      </c>
      <c r="B3419" s="138">
        <f>'Assets-Liab 5-6'!F4</f>
        <v>858231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155004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174509</v>
      </c>
      <c r="D3425" s="2" t="str">
        <f t="shared" si="52"/>
        <v>Error?</v>
      </c>
    </row>
    <row r="3426" spans="1:4" x14ac:dyDescent="0.2">
      <c r="A3426" s="10">
        <v>3365</v>
      </c>
      <c r="D3426" s="2" t="str">
        <f t="shared" si="52"/>
        <v>OK</v>
      </c>
    </row>
    <row r="3427" spans="1:4" x14ac:dyDescent="0.2">
      <c r="A3427" s="5">
        <v>3366</v>
      </c>
      <c r="B3427" s="138">
        <f>'Assets-Liab 5-6'!I4</f>
        <v>660926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80068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94903</v>
      </c>
      <c r="C3446" s="2" t="s">
        <v>594</v>
      </c>
      <c r="D3446" s="2" t="str">
        <f t="shared" si="52"/>
        <v>Error?</v>
      </c>
    </row>
    <row r="3447" spans="1:4" x14ac:dyDescent="0.2">
      <c r="A3447" s="5">
        <v>3386</v>
      </c>
      <c r="B3447" s="138">
        <f>'Tax Sched 23'!D16</f>
        <v>94903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79997</v>
      </c>
      <c r="C3449" s="2" t="s">
        <v>594</v>
      </c>
      <c r="D3449" s="2" t="str">
        <f t="shared" si="52"/>
        <v>Error?</v>
      </c>
    </row>
    <row r="3450" spans="1:4" x14ac:dyDescent="0.2">
      <c r="A3450" s="5">
        <v>3389</v>
      </c>
      <c r="B3450" s="138">
        <f>'Tax Sched 23'!E16</f>
        <v>79997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316731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316731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316731</v>
      </c>
      <c r="D3567" s="2" t="str">
        <f t="shared" si="54"/>
        <v>Error?</v>
      </c>
    </row>
    <row r="3568" spans="1:4" x14ac:dyDescent="0.2">
      <c r="A3568" s="5">
        <v>3507</v>
      </c>
      <c r="B3568" s="138">
        <f>'Assets-Liab 5-6'!K41</f>
        <v>316731</v>
      </c>
      <c r="C3568" s="2" t="s">
        <v>594</v>
      </c>
      <c r="D3568" s="2" t="str">
        <f t="shared" si="54"/>
        <v>Error?</v>
      </c>
    </row>
    <row r="3569" spans="1:4" x14ac:dyDescent="0.2">
      <c r="A3569" s="5">
        <v>3508</v>
      </c>
      <c r="B3569" s="138">
        <f>'Acct Summary 7-8'!K4</f>
        <v>49472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49472</v>
      </c>
      <c r="C3571" s="2" t="s">
        <v>594</v>
      </c>
      <c r="D3571" s="2" t="str">
        <f t="shared" si="54"/>
        <v>Error?</v>
      </c>
    </row>
    <row r="3572" spans="1:4" x14ac:dyDescent="0.2">
      <c r="A3572" s="5">
        <v>3511</v>
      </c>
      <c r="B3572" s="138">
        <f>'Acct Summary 7-8'!K13</f>
        <v>111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111</v>
      </c>
      <c r="C3575" s="2" t="s">
        <v>594</v>
      </c>
      <c r="D3575" s="2" t="str">
        <f t="shared" si="54"/>
        <v>Error?</v>
      </c>
    </row>
    <row r="3576" spans="1:4" x14ac:dyDescent="0.2">
      <c r="A3576" s="5">
        <v>3515</v>
      </c>
      <c r="B3576" s="138">
        <f>'Acct Summary 7-8'!K20</f>
        <v>49361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49361</v>
      </c>
      <c r="C3588" s="2" t="s">
        <v>594</v>
      </c>
      <c r="D3588" s="2" t="str">
        <f t="shared" si="55"/>
        <v>Error?</v>
      </c>
    </row>
    <row r="3589" spans="1:4" x14ac:dyDescent="0.2">
      <c r="A3589" s="5">
        <v>3528</v>
      </c>
      <c r="B3589" s="138">
        <f>'Acct Summary 7-8'!K79</f>
        <v>267370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316731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111</v>
      </c>
      <c r="D3639" s="2" t="str">
        <f t="shared" si="55"/>
        <v>Error?</v>
      </c>
    </row>
    <row r="3640" spans="1:4" x14ac:dyDescent="0.2">
      <c r="A3640" s="5">
        <v>3579</v>
      </c>
      <c r="B3640" s="138">
        <f>'Expenditures 15-22'!F350</f>
        <v>111</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111</v>
      </c>
      <c r="C3642" s="2" t="s">
        <v>594</v>
      </c>
      <c r="D3642" s="2" t="str">
        <f t="shared" si="55"/>
        <v>Error?</v>
      </c>
    </row>
    <row r="3643" spans="1:4" x14ac:dyDescent="0.2">
      <c r="A3643" s="5">
        <v>3582</v>
      </c>
      <c r="B3643" s="138">
        <f>'Expenditures 15-22'!F367</f>
        <v>111</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111</v>
      </c>
      <c r="C3669" s="2" t="s">
        <v>594</v>
      </c>
      <c r="D3669" s="2" t="str">
        <f t="shared" si="56"/>
        <v>Error?</v>
      </c>
    </row>
    <row r="3670" spans="1:4" x14ac:dyDescent="0.2">
      <c r="A3670" s="5">
        <v>3609</v>
      </c>
      <c r="B3670" s="138">
        <f>'Expenditures 15-22'!K350</f>
        <v>111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49361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33348</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33348</v>
      </c>
      <c r="C3724" s="2" t="s">
        <v>594</v>
      </c>
      <c r="D3724" s="2" t="str">
        <f t="shared" si="57"/>
        <v>Error?</v>
      </c>
    </row>
    <row r="3725" spans="1:4" x14ac:dyDescent="0.2">
      <c r="A3725" s="5">
        <v>3664</v>
      </c>
      <c r="B3725" s="138">
        <f>'Tax Sched 23'!B13</f>
        <v>48430</v>
      </c>
      <c r="C3725" s="2" t="s">
        <v>594</v>
      </c>
      <c r="D3725" s="2" t="str">
        <f t="shared" si="57"/>
        <v>Error?</v>
      </c>
    </row>
    <row r="3726" spans="1:4" x14ac:dyDescent="0.2">
      <c r="A3726" s="5">
        <v>3665</v>
      </c>
      <c r="B3726" s="138">
        <f>'Tax Sched 23'!D13</f>
        <v>48430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50663</v>
      </c>
      <c r="C3728" s="2" t="s">
        <v>594</v>
      </c>
      <c r="D3728" s="2" t="str">
        <f t="shared" si="57"/>
        <v>Error?</v>
      </c>
    </row>
    <row r="3729" spans="1:4" x14ac:dyDescent="0.2">
      <c r="A3729" s="5">
        <v>3668</v>
      </c>
      <c r="B3729" s="138">
        <f>'Tax Sched 23'!E13</f>
        <v>50663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209301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4610529</v>
      </c>
      <c r="C4122" s="2" t="s">
        <v>594</v>
      </c>
      <c r="D4122" s="2" t="str">
        <f t="shared" si="63"/>
        <v>Error?</v>
      </c>
    </row>
    <row r="4123" spans="1:4" x14ac:dyDescent="0.2">
      <c r="A4123" s="5">
        <v>4062</v>
      </c>
      <c r="B4123" s="138">
        <f>'Acct Summary 7-8'!D10</f>
        <v>595875</v>
      </c>
      <c r="C4123" s="2" t="s">
        <v>594</v>
      </c>
      <c r="D4123" s="2" t="str">
        <f t="shared" si="63"/>
        <v>Error?</v>
      </c>
    </row>
    <row r="4124" spans="1:4" x14ac:dyDescent="0.2">
      <c r="A4124" s="5">
        <v>4063</v>
      </c>
      <c r="B4124" s="138">
        <f>'Acct Summary 7-8'!E10</f>
        <v>507071</v>
      </c>
      <c r="C4124" s="2" t="s">
        <v>594</v>
      </c>
      <c r="D4124" s="2" t="str">
        <f t="shared" si="63"/>
        <v>Error?</v>
      </c>
    </row>
    <row r="4125" spans="1:4" x14ac:dyDescent="0.2">
      <c r="A4125" s="5">
        <v>4064</v>
      </c>
      <c r="B4125" s="138">
        <f>'Acct Summary 7-8'!F10</f>
        <v>454747</v>
      </c>
      <c r="C4125" s="2" t="s">
        <v>594</v>
      </c>
      <c r="D4125" s="2" t="str">
        <f t="shared" si="63"/>
        <v>Error?</v>
      </c>
    </row>
    <row r="4126" spans="1:4" x14ac:dyDescent="0.2">
      <c r="A4126" s="5">
        <v>4065</v>
      </c>
      <c r="B4126" s="138">
        <f>'Acct Summary 7-8'!G10</f>
        <v>173466</v>
      </c>
      <c r="C4126" s="2" t="s">
        <v>594</v>
      </c>
      <c r="D4126" s="2" t="str">
        <f t="shared" si="63"/>
        <v>Error?</v>
      </c>
    </row>
    <row r="4127" spans="1:4" x14ac:dyDescent="0.2">
      <c r="A4127" s="5">
        <v>4066</v>
      </c>
      <c r="B4127" s="138">
        <f>'Acct Summary 7-8'!H10</f>
        <v>176209</v>
      </c>
      <c r="C4127" s="2" t="s">
        <v>594</v>
      </c>
      <c r="D4127" s="2" t="str">
        <f t="shared" si="63"/>
        <v>Error?</v>
      </c>
    </row>
    <row r="4128" spans="1:4" x14ac:dyDescent="0.2">
      <c r="A4128" s="5">
        <v>4067</v>
      </c>
      <c r="B4128" s="138">
        <f>'Acct Summary 7-8'!I10</f>
        <v>50686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49472</v>
      </c>
      <c r="C4130" s="2" t="s">
        <v>594</v>
      </c>
      <c r="D4130" s="2" t="str">
        <f t="shared" si="63"/>
        <v>Error?</v>
      </c>
    </row>
    <row r="4131" spans="1:4" x14ac:dyDescent="0.2">
      <c r="A4131" s="5">
        <v>4070</v>
      </c>
      <c r="B4131" s="138">
        <f>'Acct Summary 7-8'!C18</f>
        <v>209301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4111931</v>
      </c>
      <c r="C4136" s="2" t="s">
        <v>594</v>
      </c>
      <c r="D4136" s="2" t="str">
        <f t="shared" si="63"/>
        <v>Error?</v>
      </c>
    </row>
    <row r="4137" spans="1:4" x14ac:dyDescent="0.2">
      <c r="A4137" s="5">
        <v>4076</v>
      </c>
      <c r="B4137" s="138">
        <f>'Acct Summary 7-8'!D19</f>
        <v>535242</v>
      </c>
      <c r="C4137" s="2" t="s">
        <v>594</v>
      </c>
      <c r="D4137" s="2" t="str">
        <f t="shared" si="63"/>
        <v>Error?</v>
      </c>
    </row>
    <row r="4138" spans="1:4" x14ac:dyDescent="0.2">
      <c r="A4138" s="5">
        <v>4077</v>
      </c>
      <c r="B4138" s="138">
        <f>'Acct Summary 7-8'!E19</f>
        <v>502853</v>
      </c>
      <c r="C4138" s="2" t="s">
        <v>594</v>
      </c>
      <c r="D4138" s="2" t="str">
        <f t="shared" si="63"/>
        <v>Error?</v>
      </c>
    </row>
    <row r="4139" spans="1:4" x14ac:dyDescent="0.2">
      <c r="A4139" s="5">
        <v>4078</v>
      </c>
      <c r="B4139" s="138">
        <f>'Acct Summary 7-8'!F19</f>
        <v>430944</v>
      </c>
      <c r="C4139" s="2" t="s">
        <v>594</v>
      </c>
      <c r="D4139" s="2" t="str">
        <f t="shared" si="63"/>
        <v>Error?</v>
      </c>
    </row>
    <row r="4140" spans="1:4" x14ac:dyDescent="0.2">
      <c r="A4140" s="5">
        <v>4079</v>
      </c>
      <c r="B4140" s="138">
        <f>'Acct Summary 7-8'!G19</f>
        <v>127553</v>
      </c>
      <c r="C4140" s="2" t="s">
        <v>594</v>
      </c>
      <c r="D4140" s="2" t="str">
        <f t="shared" si="63"/>
        <v>Error?</v>
      </c>
    </row>
    <row r="4141" spans="1:4" x14ac:dyDescent="0.2">
      <c r="A4141" s="5">
        <v>4080</v>
      </c>
      <c r="B4141" s="138">
        <f>'Acct Summary 7-8'!H19</f>
        <v>1700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5660000</v>
      </c>
      <c r="C4171" s="2" t="s">
        <v>594</v>
      </c>
      <c r="D4171" s="2" t="str">
        <f t="shared" si="64"/>
        <v>Error?</v>
      </c>
    </row>
    <row r="4172" spans="1:4" x14ac:dyDescent="0.2">
      <c r="A4172" s="5">
        <v>4111</v>
      </c>
      <c r="B4172" s="138">
        <f>'Short-Term Long-Term Debt 24'!J49</f>
        <v>5632550</v>
      </c>
      <c r="C4172" s="2" t="s">
        <v>594</v>
      </c>
      <c r="D4172" s="2" t="str">
        <f t="shared" si="64"/>
        <v>Error?</v>
      </c>
    </row>
    <row r="4173" spans="1:4" x14ac:dyDescent="0.2">
      <c r="A4173" s="5">
        <v>4112</v>
      </c>
      <c r="B4173" s="138">
        <f>'Short-Term Long-Term Debt 24'!H49</f>
        <v>290000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100</v>
      </c>
      <c r="D4201" s="2" t="str">
        <f t="shared" si="64"/>
        <v>Error?</v>
      </c>
    </row>
    <row r="4202" spans="1:4" x14ac:dyDescent="0.2">
      <c r="A4202" s="5">
        <v>4141</v>
      </c>
      <c r="B4202" s="138">
        <f>'Expenditures 15-22'!E137</f>
        <v>195100</v>
      </c>
      <c r="C4202" s="2" t="s">
        <v>594</v>
      </c>
      <c r="D4202" s="2" t="str">
        <f t="shared" si="64"/>
        <v>Error?</v>
      </c>
    </row>
    <row r="4203" spans="1:4" x14ac:dyDescent="0.2">
      <c r="A4203" s="5">
        <v>4142</v>
      </c>
      <c r="B4203" s="138">
        <f>'Expenditures 15-22'!E139</f>
        <v>195100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2900</v>
      </c>
      <c r="C4268" s="2" t="s">
        <v>594</v>
      </c>
      <c r="D4268" s="2" t="str">
        <f t="shared" si="65"/>
        <v>Error?</v>
      </c>
    </row>
    <row r="4269" spans="1:5" x14ac:dyDescent="0.2">
      <c r="A4269" s="12">
        <v>4208</v>
      </c>
      <c r="B4269" s="138">
        <f>'FP Info 3'!J16</f>
        <v>2649479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11733</v>
      </c>
      <c r="D4331" s="2" t="str">
        <f t="shared" si="66"/>
        <v>Error?</v>
      </c>
    </row>
    <row r="4332" spans="1:4" x14ac:dyDescent="0.2">
      <c r="A4332" s="5">
        <v>4271</v>
      </c>
      <c r="B4332" s="138">
        <f>'Revenues 9-14'!C210</f>
        <v>35549</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14129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11388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9483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19527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12043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114311780</v>
      </c>
      <c r="D4995" s="2" t="str">
        <f t="shared" si="77"/>
        <v>Error?</v>
      </c>
    </row>
    <row r="4996" spans="1:4" x14ac:dyDescent="0.2">
      <c r="A4996" s="12">
        <v>4935</v>
      </c>
      <c r="B4996" s="138">
        <f>'FP Info 3'!H31</f>
        <v>15775025.640000001</v>
      </c>
      <c r="D4996" s="2" t="str">
        <f t="shared" si="77"/>
        <v>Error?</v>
      </c>
    </row>
    <row r="4997" spans="1:4" x14ac:dyDescent="0.2">
      <c r="A4997" s="12">
        <v>4936</v>
      </c>
      <c r="B4997" s="138">
        <f>'FP Info 3'!H37</f>
        <v>5660000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48430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2130900</v>
      </c>
      <c r="D5061" s="2" t="str">
        <f t="shared" si="78"/>
        <v>Error?</v>
      </c>
    </row>
    <row r="5062" spans="1:4" x14ac:dyDescent="0.2">
      <c r="A5062" s="10">
        <v>5001</v>
      </c>
      <c r="D5062" s="2" t="str">
        <f t="shared" si="78"/>
        <v>OK</v>
      </c>
    </row>
    <row r="5063" spans="1:4" x14ac:dyDescent="0.2">
      <c r="A5063" s="5">
        <v>5002</v>
      </c>
      <c r="B5063" s="138">
        <f>'Revenues 9-14'!C7</f>
        <v>38744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2218074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104212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104212</v>
      </c>
      <c r="C5071" s="2" t="s">
        <v>594</v>
      </c>
      <c r="D5071" s="2" t="str">
        <f t="shared" si="78"/>
        <v>Error?</v>
      </c>
    </row>
    <row r="5072" spans="1:4" x14ac:dyDescent="0.2">
      <c r="A5072" s="5">
        <v>5011</v>
      </c>
      <c r="B5072" s="138">
        <f>'Revenues 9-14'!C20</f>
        <v>8748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8748</v>
      </c>
      <c r="C5087" s="2" t="s">
        <v>594</v>
      </c>
      <c r="D5087" s="2" t="str">
        <f t="shared" si="78"/>
        <v>Error?</v>
      </c>
    </row>
    <row r="5088" spans="1:4" x14ac:dyDescent="0.2">
      <c r="A5088" s="5">
        <v>5027</v>
      </c>
      <c r="B5088" s="138">
        <f>'Revenues 9-14'!C65</f>
        <v>4906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4906</v>
      </c>
      <c r="C5090" s="2" t="s">
        <v>594</v>
      </c>
      <c r="D5090" s="2" t="str">
        <f t="shared" si="78"/>
        <v>Error?</v>
      </c>
    </row>
    <row r="5091" spans="1:4" x14ac:dyDescent="0.2">
      <c r="A5091" s="5">
        <v>5030</v>
      </c>
      <c r="B5091" s="138">
        <f>'Revenues 9-14'!C70</f>
        <v>6817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2465</v>
      </c>
      <c r="D5094" s="2" t="str">
        <f t="shared" si="78"/>
        <v>Error?</v>
      </c>
    </row>
    <row r="5095" spans="1:4" x14ac:dyDescent="0.2">
      <c r="A5095" s="5">
        <v>5034</v>
      </c>
      <c r="B5095" s="138">
        <f>'Revenues 9-14'!C74</f>
        <v>2100</v>
      </c>
      <c r="D5095" s="2" t="str">
        <f t="shared" si="78"/>
        <v>Error?</v>
      </c>
    </row>
    <row r="5096" spans="1:4" x14ac:dyDescent="0.2">
      <c r="A5096" s="5">
        <v>5035</v>
      </c>
      <c r="B5096" s="138">
        <f>'Revenues 9-14'!C75</f>
        <v>74730</v>
      </c>
      <c r="C5096" s="2" t="s">
        <v>594</v>
      </c>
      <c r="D5096" s="2" t="str">
        <f t="shared" si="78"/>
        <v>Error?</v>
      </c>
    </row>
    <row r="5097" spans="1:4" x14ac:dyDescent="0.2">
      <c r="A5097" s="5">
        <v>5036</v>
      </c>
      <c r="B5097" s="138">
        <f>'Revenues 9-14'!C77</f>
        <v>8013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8013</v>
      </c>
      <c r="C5102" s="2" t="s">
        <v>594</v>
      </c>
      <c r="D5102" s="2" t="str">
        <f t="shared" si="78"/>
        <v>Error?</v>
      </c>
    </row>
    <row r="5103" spans="1:4" x14ac:dyDescent="0.2">
      <c r="A5103" s="5">
        <v>5042</v>
      </c>
      <c r="B5103" s="138">
        <f>'Revenues 9-14'!C84</f>
        <v>22327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22327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19539</v>
      </c>
      <c r="D5115" s="2" t="str">
        <f t="shared" si="78"/>
        <v>Error?</v>
      </c>
    </row>
    <row r="5116" spans="1:4" x14ac:dyDescent="0.2">
      <c r="A5116" s="5">
        <v>5055</v>
      </c>
      <c r="B5116" s="138">
        <f>'Revenues 9-14'!C99</f>
        <v>331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24854</v>
      </c>
      <c r="D5119" s="2" t="str">
        <f t="shared" ref="D5119:D5182" si="79">IF(ISBLANK(B5119),"OK",IF(A5119-B5119=0,"OK","Error?"))</f>
        <v>Error?</v>
      </c>
    </row>
    <row r="5120" spans="1:4" x14ac:dyDescent="0.2">
      <c r="A5120" s="5">
        <v>5059</v>
      </c>
      <c r="B5120" s="138">
        <f>'Revenues 9-14'!C108</f>
        <v>56767</v>
      </c>
      <c r="C5120" s="2" t="s">
        <v>594</v>
      </c>
      <c r="D5120" s="2" t="str">
        <f t="shared" si="79"/>
        <v>Error?</v>
      </c>
    </row>
    <row r="5121" spans="1:4" x14ac:dyDescent="0.2">
      <c r="A5121" s="5">
        <v>5060</v>
      </c>
      <c r="B5121" s="138">
        <f>'Revenues 9-14'!C109</f>
        <v>2497777</v>
      </c>
      <c r="C5121" s="2" t="s">
        <v>594</v>
      </c>
      <c r="D5121" s="2" t="str">
        <f t="shared" si="79"/>
        <v>Error?</v>
      </c>
    </row>
    <row r="5122" spans="1:4" x14ac:dyDescent="0.2">
      <c r="A5122" s="5">
        <v>5061</v>
      </c>
      <c r="B5122" s="138">
        <f>'Revenues 9-14'!C111</f>
        <v>79650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79650</v>
      </c>
      <c r="C5125" s="2" t="s">
        <v>594</v>
      </c>
      <c r="D5125" s="2" t="str">
        <f t="shared" si="79"/>
        <v>Error?</v>
      </c>
    </row>
    <row r="5126" spans="1:4" x14ac:dyDescent="0.2">
      <c r="A5126" s="5">
        <v>5065</v>
      </c>
      <c r="B5126" s="138">
        <f>'Revenues 9-14'!C117</f>
        <v>1415953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1415953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43304</v>
      </c>
      <c r="D5134" s="2" t="str">
        <f t="shared" si="79"/>
        <v>Error?</v>
      </c>
    </row>
    <row r="5135" spans="1:4" x14ac:dyDescent="0.2">
      <c r="A5135" s="5">
        <v>5074</v>
      </c>
      <c r="B5135" s="138">
        <f>'Revenues 9-14'!C126</f>
        <v>33550</v>
      </c>
      <c r="D5135" s="2" t="str">
        <f t="shared" si="79"/>
        <v>Error?</v>
      </c>
    </row>
    <row r="5136" spans="1:4" x14ac:dyDescent="0.2">
      <c r="A5136" s="10">
        <v>5075</v>
      </c>
      <c r="D5136" s="2" t="str">
        <f t="shared" si="79"/>
        <v>OK</v>
      </c>
    </row>
    <row r="5137" spans="1:4" x14ac:dyDescent="0.2">
      <c r="A5137" s="5">
        <v>5076</v>
      </c>
      <c r="B5137" s="138">
        <f>'Revenues 9-14'!C127</f>
        <v>13185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90039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2577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1119</v>
      </c>
      <c r="D5167" s="2" t="str">
        <f t="shared" si="79"/>
        <v>Error?</v>
      </c>
    </row>
    <row r="5168" spans="1:4" x14ac:dyDescent="0.2">
      <c r="A5168" s="5">
        <v>5107</v>
      </c>
      <c r="B5168" s="138">
        <f>'Revenues 9-14'!C147</f>
        <v>7937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103172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1519125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18494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90107</v>
      </c>
      <c r="C5246" s="2" t="s">
        <v>594</v>
      </c>
      <c r="D5246" s="2" t="str">
        <f t="shared" si="80"/>
        <v>Error?</v>
      </c>
    </row>
    <row r="5247" spans="1:4" x14ac:dyDescent="0.2">
      <c r="A5247" s="5">
        <v>5186</v>
      </c>
      <c r="B5247" s="138">
        <f>'Revenues 9-14'!C203</f>
        <v>91948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9483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127497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32545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32545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304676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304676</v>
      </c>
      <c r="C5326" s="2" t="s">
        <v>594</v>
      </c>
      <c r="D5326" s="2" t="str">
        <f t="shared" si="82"/>
        <v>Error?</v>
      </c>
    </row>
    <row r="5327" spans="1:4" x14ac:dyDescent="0.2">
      <c r="A5327" s="5">
        <v>5266</v>
      </c>
      <c r="B5327" s="138">
        <f>'Revenues 9-14'!C275</f>
        <v>4401228</v>
      </c>
      <c r="C5327" s="2" t="s">
        <v>594</v>
      </c>
      <c r="D5327" s="2" t="str">
        <f t="shared" si="82"/>
        <v>Error?</v>
      </c>
    </row>
    <row r="5328" spans="1:4" x14ac:dyDescent="0.2">
      <c r="A5328" s="5">
        <v>5267</v>
      </c>
      <c r="B5328" s="138">
        <f>'Revenues 9-14'!D5</f>
        <v>484295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484295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1088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1088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8226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2266</v>
      </c>
      <c r="D5354" s="2" t="str">
        <f t="shared" si="82"/>
        <v>Error?</v>
      </c>
    </row>
    <row r="5355" spans="1:4" x14ac:dyDescent="0.2">
      <c r="A5355" s="5">
        <v>5294</v>
      </c>
      <c r="B5355" s="138">
        <f>'Revenues 9-14'!D108</f>
        <v>10492</v>
      </c>
      <c r="C5355" s="2" t="s">
        <v>594</v>
      </c>
      <c r="D5355" s="2" t="str">
        <f t="shared" si="82"/>
        <v>Error?</v>
      </c>
    </row>
    <row r="5356" spans="1:4" x14ac:dyDescent="0.2">
      <c r="A5356" s="5">
        <v>5295</v>
      </c>
      <c r="B5356" s="138">
        <f>'Revenues 9-14'!D109</f>
        <v>495875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595875</v>
      </c>
      <c r="C5508" s="2" t="s">
        <v>594</v>
      </c>
      <c r="D5508" s="2" t="str">
        <f t="shared" si="85"/>
        <v>Error?</v>
      </c>
    </row>
    <row r="5509" spans="1:4" x14ac:dyDescent="0.2">
      <c r="A5509" s="5">
        <v>5448</v>
      </c>
      <c r="B5509" s="138">
        <f>'Revenues 9-14'!E5</f>
        <v>506370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506370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701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507071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507071</v>
      </c>
      <c r="C5552" s="2" t="s">
        <v>594</v>
      </c>
      <c r="D5552" s="2" t="str">
        <f t="shared" si="85"/>
        <v>Error?</v>
      </c>
    </row>
    <row r="5553" spans="1:4" x14ac:dyDescent="0.2">
      <c r="A5553" s="5">
        <v>5492</v>
      </c>
      <c r="B5553" s="138">
        <f>'Revenues 9-14'!F5</f>
        <v>193718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193718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3222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3222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v>
      </c>
      <c r="D5585" s="2" t="str">
        <f t="shared" si="86"/>
        <v>Error?</v>
      </c>
    </row>
    <row r="5586" spans="1:4" x14ac:dyDescent="0.2">
      <c r="A5586" s="5">
        <v>5525</v>
      </c>
      <c r="B5586" s="138">
        <f>'Revenues 9-14'!F107</f>
        <v>422</v>
      </c>
      <c r="D5586" s="2" t="str">
        <f t="shared" si="86"/>
        <v>Error?</v>
      </c>
    </row>
    <row r="5587" spans="1:4" x14ac:dyDescent="0.2">
      <c r="A5587" s="5">
        <v>5526</v>
      </c>
      <c r="B5587" s="138">
        <f>'Revenues 9-14'!F108</f>
        <v>427</v>
      </c>
      <c r="C5587" s="2" t="s">
        <v>594</v>
      </c>
      <c r="D5587" s="2" t="str">
        <f t="shared" si="86"/>
        <v>Error?</v>
      </c>
    </row>
    <row r="5588" spans="1:4" x14ac:dyDescent="0.2">
      <c r="A5588" s="5">
        <v>5527</v>
      </c>
      <c r="B5588" s="138">
        <f>'Revenues 9-14'!F109</f>
        <v>197367</v>
      </c>
      <c r="C5588" s="2" t="s">
        <v>594</v>
      </c>
      <c r="D5588" s="2" t="str">
        <f t="shared" si="86"/>
        <v>Error?</v>
      </c>
    </row>
    <row r="5589" spans="1:4" x14ac:dyDescent="0.2">
      <c r="A5589" s="5">
        <v>5528</v>
      </c>
      <c r="B5589" s="138">
        <f>'Revenues 9-14'!F111</f>
        <v>45553</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45553</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147751</v>
      </c>
      <c r="D5615" s="2" t="str">
        <f t="shared" si="86"/>
        <v>Error?</v>
      </c>
    </row>
    <row r="5616" spans="1:4" x14ac:dyDescent="0.2">
      <c r="A5616" s="10">
        <v>5555</v>
      </c>
      <c r="D5616" s="2" t="str">
        <f t="shared" si="86"/>
        <v>OK</v>
      </c>
    </row>
    <row r="5617" spans="1:4" x14ac:dyDescent="0.2">
      <c r="A5617" s="5">
        <v>5556</v>
      </c>
      <c r="B5617" s="138">
        <f>'Revenues 9-14'!F152</f>
        <v>64076</v>
      </c>
      <c r="D5617" s="2" t="str">
        <f t="shared" si="86"/>
        <v>Error?</v>
      </c>
    </row>
    <row r="5618" spans="1:4" x14ac:dyDescent="0.2">
      <c r="A5618" s="5">
        <v>5557</v>
      </c>
      <c r="B5618" s="138">
        <f>'Revenues 9-14'!F154</f>
        <v>211827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211827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211827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454747</v>
      </c>
      <c r="C5720" s="2" t="s">
        <v>594</v>
      </c>
      <c r="D5720" s="2" t="str">
        <f t="shared" si="88"/>
        <v>Error?</v>
      </c>
    </row>
    <row r="5721" spans="1:4" x14ac:dyDescent="0.2">
      <c r="A5721" s="5">
        <v>5660</v>
      </c>
      <c r="B5721" s="138">
        <f>'Revenues 9-14'!G5</f>
        <v>74930</v>
      </c>
      <c r="D5721" s="2" t="str">
        <f t="shared" si="88"/>
        <v>Error?</v>
      </c>
    </row>
    <row r="5722" spans="1:4" x14ac:dyDescent="0.2">
      <c r="A5722" s="5">
        <v>5661</v>
      </c>
      <c r="B5722" s="138">
        <f>'Revenues 9-14'!G7</f>
        <v>0</v>
      </c>
      <c r="D5722" s="2" t="str">
        <f t="shared" si="88"/>
        <v>Error?</v>
      </c>
    </row>
    <row r="5723" spans="1:4" x14ac:dyDescent="0.2">
      <c r="A5723" s="5">
        <v>5662</v>
      </c>
      <c r="B5723" s="138">
        <f>'Revenues 9-14'!G8</f>
        <v>94903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169833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v>
      </c>
      <c r="C5730" s="2" t="s">
        <v>594</v>
      </c>
      <c r="D5730" s="2" t="str">
        <f t="shared" si="88"/>
        <v>Error?</v>
      </c>
    </row>
    <row r="5731" spans="1:4" x14ac:dyDescent="0.2">
      <c r="A5731" s="5">
        <v>5670</v>
      </c>
      <c r="B5731" s="138">
        <f>'Revenues 9-14'!G65</f>
        <v>633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633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173466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184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176025</v>
      </c>
      <c r="D5885" s="2" t="str">
        <f t="shared" si="90"/>
        <v>Error?</v>
      </c>
    </row>
    <row r="5886" spans="1:4" x14ac:dyDescent="0.2">
      <c r="A5886" s="5">
        <v>5825</v>
      </c>
      <c r="B5886" s="138">
        <f>'Revenues 9-14'!H108</f>
        <v>176025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176209</v>
      </c>
      <c r="C5915" s="2" t="s">
        <v>594</v>
      </c>
      <c r="D5915" s="2" t="str">
        <f t="shared" si="91"/>
        <v>Error?</v>
      </c>
    </row>
    <row r="5916" spans="1:4" x14ac:dyDescent="0.2">
      <c r="A5916" s="5">
        <v>5855</v>
      </c>
      <c r="B5916" s="138">
        <f>'Revenues 9-14'!I5</f>
        <v>48429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48429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2257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2257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50686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48430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48430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1042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1042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49472</v>
      </c>
      <c r="C6023" s="2" t="s">
        <v>594</v>
      </c>
      <c r="D6023" s="2" t="str">
        <f t="shared" si="93"/>
        <v>Error?</v>
      </c>
    </row>
    <row r="6024" spans="1:5" x14ac:dyDescent="0.2">
      <c r="A6024" s="5">
        <v>5963</v>
      </c>
      <c r="B6024" s="138">
        <f>'Revenues 9-14'!G109</f>
        <v>173466</v>
      </c>
      <c r="C6024" s="2" t="s">
        <v>594</v>
      </c>
      <c r="D6024" s="2" t="str">
        <f t="shared" si="93"/>
        <v>Error?</v>
      </c>
    </row>
    <row r="6025" spans="1:5" x14ac:dyDescent="0.2">
      <c r="A6025" s="5">
        <v>5964</v>
      </c>
      <c r="B6025" s="138">
        <f>'Revenues 9-14'!H109</f>
        <v>176209</v>
      </c>
      <c r="C6025" s="2" t="s">
        <v>594</v>
      </c>
      <c r="D6025" s="2" t="str">
        <f t="shared" si="93"/>
        <v>Error?</v>
      </c>
    </row>
    <row r="6026" spans="1:5" x14ac:dyDescent="0.2">
      <c r="A6026" s="5">
        <v>5965</v>
      </c>
      <c r="B6026" s="138">
        <f>'Revenues 9-14'!I109</f>
        <v>50686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49472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63348</v>
      </c>
      <c r="D6031" s="2" t="str">
        <f t="shared" si="93"/>
        <v>Error?</v>
      </c>
    </row>
    <row r="6032" spans="1:5" x14ac:dyDescent="0.2">
      <c r="A6032" s="5">
        <v>5971</v>
      </c>
      <c r="B6032" s="138">
        <f>'Acct Summary 7-8'!G15</f>
        <v>33348</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418.35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436986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436986</v>
      </c>
      <c r="D6215" s="2" t="str">
        <f t="shared" si="96"/>
        <v>Error?</v>
      </c>
      <c r="E6215" s="2" t="s">
        <v>199</v>
      </c>
    </row>
    <row r="6216" spans="1:5" x14ac:dyDescent="0.2">
      <c r="A6216">
        <v>6155</v>
      </c>
      <c r="B6216" s="138">
        <f>'Assets-Liab 5-6'!J41</f>
        <v>436986</v>
      </c>
      <c r="D6216" s="2" t="str">
        <f t="shared" si="96"/>
        <v>Error?</v>
      </c>
      <c r="E6216" s="2" t="s">
        <v>199</v>
      </c>
    </row>
    <row r="6217" spans="1:5" x14ac:dyDescent="0.2">
      <c r="A6217">
        <v>6156</v>
      </c>
      <c r="B6217" s="138">
        <f>'Assets-Liab 5-6'!J4</f>
        <v>436986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251558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251558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251558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175400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175400</v>
      </c>
      <c r="D6229" s="2" t="str">
        <f t="shared" si="96"/>
        <v>Error?</v>
      </c>
      <c r="E6229" s="2" t="s">
        <v>199</v>
      </c>
    </row>
    <row r="6230" spans="1:5" x14ac:dyDescent="0.2">
      <c r="A6230">
        <v>6169</v>
      </c>
      <c r="B6230" s="138">
        <f>'Acct Summary 7-8'!J20</f>
        <v>76158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76158</v>
      </c>
      <c r="D6263" s="2" t="str">
        <f t="shared" si="96"/>
        <v>Error?</v>
      </c>
      <c r="E6263" s="2" t="s">
        <v>199</v>
      </c>
    </row>
    <row r="6264" spans="1:5" x14ac:dyDescent="0.2">
      <c r="A6264">
        <v>6203</v>
      </c>
      <c r="B6264" s="138">
        <f>'Acct Summary 7-8'!J79</f>
        <v>360828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436986</v>
      </c>
      <c r="D6266" s="2" t="str">
        <f t="shared" si="96"/>
        <v>Error?</v>
      </c>
      <c r="E6266" s="2" t="s">
        <v>199</v>
      </c>
    </row>
    <row r="6267" spans="1:5" x14ac:dyDescent="0.2">
      <c r="A6267">
        <v>6206</v>
      </c>
      <c r="B6267" s="138">
        <f>'Acct Summary 7-8'!C82</f>
        <v>498598</v>
      </c>
      <c r="D6267" s="2" t="str">
        <f t="shared" si="96"/>
        <v>Error?</v>
      </c>
      <c r="E6267" s="2" t="s">
        <v>199</v>
      </c>
    </row>
    <row r="6268" spans="1:5" x14ac:dyDescent="0.2">
      <c r="A6268">
        <v>6207</v>
      </c>
      <c r="B6268" s="138">
        <f>'Acct Summary 7-8'!D82</f>
        <v>60633</v>
      </c>
      <c r="D6268" s="2" t="str">
        <f t="shared" si="96"/>
        <v>Error?</v>
      </c>
      <c r="E6268" s="2" t="s">
        <v>199</v>
      </c>
    </row>
    <row r="6269" spans="1:5" x14ac:dyDescent="0.2">
      <c r="A6269">
        <v>6208</v>
      </c>
      <c r="B6269" s="138">
        <f>'Acct Summary 7-8'!E82</f>
        <v>4218</v>
      </c>
      <c r="D6269" s="2" t="str">
        <f t="shared" si="96"/>
        <v>Error?</v>
      </c>
      <c r="E6269" s="2" t="s">
        <v>199</v>
      </c>
    </row>
    <row r="6270" spans="1:5" x14ac:dyDescent="0.2">
      <c r="A6270">
        <v>6209</v>
      </c>
      <c r="B6270" s="138">
        <f>'Acct Summary 7-8'!F82</f>
        <v>23803</v>
      </c>
      <c r="D6270" s="2" t="str">
        <f t="shared" si="96"/>
        <v>Error?</v>
      </c>
      <c r="E6270" s="2" t="s">
        <v>199</v>
      </c>
    </row>
    <row r="6271" spans="1:5" x14ac:dyDescent="0.2">
      <c r="A6271">
        <v>6210</v>
      </c>
      <c r="B6271" s="138">
        <f>'Acct Summary 7-8'!G82</f>
        <v>45913</v>
      </c>
      <c r="D6271" s="2" t="str">
        <f t="shared" ref="D6271:D6334" si="97">IF(ISBLANK(B6271),"OK",IF(A6271-B6271=0,"OK","Error?"))</f>
        <v>Error?</v>
      </c>
      <c r="E6271" s="2" t="s">
        <v>199</v>
      </c>
    </row>
    <row r="6272" spans="1:5" x14ac:dyDescent="0.2">
      <c r="A6272">
        <v>6211</v>
      </c>
      <c r="B6272" s="138">
        <f>'Acct Summary 7-8'!H82</f>
        <v>174509</v>
      </c>
      <c r="D6272" s="2" t="str">
        <f t="shared" si="97"/>
        <v>Error?</v>
      </c>
      <c r="E6272" s="2" t="s">
        <v>199</v>
      </c>
    </row>
    <row r="6273" spans="1:5" x14ac:dyDescent="0.2">
      <c r="A6273">
        <v>6212</v>
      </c>
      <c r="B6273" s="138">
        <f>'Acct Summary 7-8'!I82</f>
        <v>50686</v>
      </c>
      <c r="D6273" s="2" t="str">
        <f t="shared" si="97"/>
        <v>Error?</v>
      </c>
      <c r="E6273" s="2" t="s">
        <v>199</v>
      </c>
    </row>
    <row r="6274" spans="1:5" x14ac:dyDescent="0.2">
      <c r="A6274">
        <v>6213</v>
      </c>
      <c r="B6274" s="138">
        <f>'Acct Summary 7-8'!J82</f>
        <v>76158</v>
      </c>
      <c r="D6274" s="2" t="str">
        <f t="shared" si="97"/>
        <v>Error?</v>
      </c>
      <c r="E6274" s="2" t="s">
        <v>199</v>
      </c>
    </row>
    <row r="6275" spans="1:5" x14ac:dyDescent="0.2">
      <c r="A6275">
        <v>6214</v>
      </c>
      <c r="B6275" s="138">
        <f>'Acct Summary 7-8'!K82</f>
        <v>49361</v>
      </c>
      <c r="D6275" s="2" t="str">
        <f t="shared" si="97"/>
        <v>Error?</v>
      </c>
      <c r="E6275" s="2" t="s">
        <v>199</v>
      </c>
    </row>
    <row r="6276" spans="1:5" x14ac:dyDescent="0.2">
      <c r="A6276">
        <v>6215</v>
      </c>
      <c r="B6276" s="138">
        <f>'Acct Summary 7-8'!C83</f>
        <v>0.54646985197249442</v>
      </c>
      <c r="D6276" s="2" t="str">
        <f t="shared" si="97"/>
        <v>Error?</v>
      </c>
      <c r="E6276" s="2" t="s">
        <v>199</v>
      </c>
    </row>
    <row r="6277" spans="1:5" x14ac:dyDescent="0.2">
      <c r="A6277">
        <v>6216</v>
      </c>
      <c r="B6277" s="138">
        <f>'Acct Summary 7-8'!D83</f>
        <v>0.27823002514638129</v>
      </c>
      <c r="D6277" s="2" t="str">
        <f t="shared" si="97"/>
        <v>Error?</v>
      </c>
      <c r="E6277" s="2" t="s">
        <v>199</v>
      </c>
    </row>
    <row r="6278" spans="1:5" x14ac:dyDescent="0.2">
      <c r="A6278">
        <v>6217</v>
      </c>
      <c r="B6278" s="138">
        <f>'Acct Summary 7-8'!E83</f>
        <v>0.15366120218579235</v>
      </c>
      <c r="D6278" s="2" t="str">
        <f t="shared" si="97"/>
        <v>Error?</v>
      </c>
      <c r="E6278" s="2" t="s">
        <v>199</v>
      </c>
    </row>
    <row r="6279" spans="1:5" x14ac:dyDescent="0.2">
      <c r="A6279">
        <v>6218</v>
      </c>
      <c r="B6279" s="138">
        <f>'Acct Summary 7-8'!F83</f>
        <v>2.7734957138579239E-2</v>
      </c>
      <c r="D6279" s="2" t="str">
        <f t="shared" si="97"/>
        <v>Error?</v>
      </c>
      <c r="E6279" s="2" t="s">
        <v>199</v>
      </c>
    </row>
    <row r="6280" spans="1:5" x14ac:dyDescent="0.2">
      <c r="A6280">
        <v>6219</v>
      </c>
      <c r="B6280" s="138">
        <f>'Acct Summary 7-8'!G83</f>
        <v>0.29620525921911695</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7.6689372183875351E-2</v>
      </c>
      <c r="D6282" s="2" t="str">
        <f t="shared" si="97"/>
        <v>Error?</v>
      </c>
      <c r="E6282" s="2" t="s">
        <v>199</v>
      </c>
    </row>
    <row r="6283" spans="1:5" x14ac:dyDescent="0.2">
      <c r="A6283">
        <v>6222</v>
      </c>
      <c r="B6283" s="138">
        <f>'Acct Summary 7-8'!J83</f>
        <v>0.17428018288915434</v>
      </c>
      <c r="D6283" s="2" t="str">
        <f t="shared" si="97"/>
        <v>Error?</v>
      </c>
      <c r="E6283" s="2" t="s">
        <v>199</v>
      </c>
    </row>
    <row r="6284" spans="1:5" x14ac:dyDescent="0.2">
      <c r="A6284">
        <v>6223</v>
      </c>
      <c r="B6284" s="138">
        <f>'Acct Summary 7-8'!K83</f>
        <v>0.15584518092640126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249751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249751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1797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1797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10</v>
      </c>
      <c r="D6350" s="2" t="str">
        <f t="shared" si="98"/>
        <v>Error?</v>
      </c>
      <c r="E6350" s="2" t="s">
        <v>199</v>
      </c>
    </row>
    <row r="6351" spans="1:5" x14ac:dyDescent="0.2">
      <c r="A6351">
        <v>6290</v>
      </c>
      <c r="B6351" s="138">
        <f>'Revenues 9-14'!J108</f>
        <v>10</v>
      </c>
      <c r="D6351" s="2" t="str">
        <f t="shared" si="98"/>
        <v>Error?</v>
      </c>
      <c r="E6351" s="2" t="s">
        <v>199</v>
      </c>
    </row>
    <row r="6352" spans="1:5" x14ac:dyDescent="0.2">
      <c r="A6352">
        <v>6291</v>
      </c>
      <c r="B6352" s="138">
        <f>'Revenues 9-14'!J109</f>
        <v>251558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2577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59880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58082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75429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138792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251558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4234</v>
      </c>
      <c r="D7073" s="2" t="str">
        <f t="shared" si="109"/>
        <v>Error?</v>
      </c>
    </row>
    <row r="7074" spans="1:4" x14ac:dyDescent="0.2">
      <c r="A7074">
        <v>7013</v>
      </c>
      <c r="B7074" s="138">
        <f>'Expenditures 15-22'!K216</f>
        <v>4234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11744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11744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6767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6767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9312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9312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11527</v>
      </c>
      <c r="D7156" s="2" t="str">
        <f t="shared" si="110"/>
        <v>Error?</v>
      </c>
    </row>
    <row r="7157" spans="1:4" x14ac:dyDescent="0.2">
      <c r="A7157">
        <v>7096</v>
      </c>
      <c r="B7157" s="138">
        <f>'Expenditures 15-22'!F323</f>
        <v>89</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11616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60307</v>
      </c>
      <c r="D7172" s="2" t="str">
        <f t="shared" si="111"/>
        <v>Error?</v>
      </c>
    </row>
    <row r="7173" spans="1:4" x14ac:dyDescent="0.2">
      <c r="A7173">
        <v>7112</v>
      </c>
      <c r="B7173" s="138">
        <f>'Expenditures 15-22'!D325</f>
        <v>10896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71203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900</v>
      </c>
      <c r="D7198" s="2" t="str">
        <f t="shared" si="111"/>
        <v>Error?</v>
      </c>
    </row>
    <row r="7199" spans="1:4" x14ac:dyDescent="0.2">
      <c r="A7199">
        <v>7138</v>
      </c>
      <c r="B7199" s="138">
        <f>'Expenditures 15-22'!C330</f>
        <v>60307</v>
      </c>
      <c r="D7199" s="2" t="str">
        <f t="shared" si="111"/>
        <v>Error?</v>
      </c>
    </row>
    <row r="7200" spans="1:4" x14ac:dyDescent="0.2">
      <c r="A7200">
        <v>7139</v>
      </c>
      <c r="B7200" s="138">
        <f>'Expenditures 15-22'!D330</f>
        <v>10896</v>
      </c>
      <c r="D7200" s="2" t="str">
        <f t="shared" si="111"/>
        <v>Error?</v>
      </c>
    </row>
    <row r="7201" spans="1:4" x14ac:dyDescent="0.2">
      <c r="A7201">
        <v>7140</v>
      </c>
      <c r="B7201" s="138">
        <f>'Expenditures 15-22'!E330</f>
        <v>67500</v>
      </c>
      <c r="D7201" s="2" t="str">
        <f t="shared" si="111"/>
        <v>Error?</v>
      </c>
    </row>
    <row r="7202" spans="1:4" x14ac:dyDescent="0.2">
      <c r="A7202">
        <v>7141</v>
      </c>
      <c r="B7202" s="138">
        <f>'Expenditures 15-22'!F330</f>
        <v>89</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138792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60307</v>
      </c>
      <c r="D7216" s="2" t="str">
        <f t="shared" si="111"/>
        <v>Error?</v>
      </c>
    </row>
    <row r="7217" spans="1:4" x14ac:dyDescent="0.2">
      <c r="A7217">
        <v>7156</v>
      </c>
      <c r="B7217" s="138">
        <f>'Expenditures 15-22'!D342</f>
        <v>10896</v>
      </c>
      <c r="D7217" s="2" t="str">
        <f t="shared" si="111"/>
        <v>Error?</v>
      </c>
    </row>
    <row r="7218" spans="1:4" x14ac:dyDescent="0.2">
      <c r="A7218">
        <v>7157</v>
      </c>
      <c r="B7218" s="138">
        <f>'Expenditures 15-22'!E342</f>
        <v>67500</v>
      </c>
      <c r="D7218" s="2" t="str">
        <f t="shared" si="111"/>
        <v>Error?</v>
      </c>
    </row>
    <row r="7219" spans="1:4" x14ac:dyDescent="0.2">
      <c r="A7219">
        <v>7158</v>
      </c>
      <c r="B7219" s="138">
        <f>'Expenditures 15-22'!F342</f>
        <v>89</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36608</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175400</v>
      </c>
      <c r="D7224" s="2" t="str">
        <f t="shared" si="111"/>
        <v>Error?</v>
      </c>
    </row>
    <row r="7225" spans="1:4" x14ac:dyDescent="0.2">
      <c r="A7225">
        <v>7164</v>
      </c>
      <c r="B7225" s="138">
        <f>'Expenditures 15-22'!K343</f>
        <v>76158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17347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102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361787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24994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24994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2256</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2256</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7937</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7937</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7937</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38744</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7937</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195000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195000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33348</v>
      </c>
      <c r="D7783" s="2" t="str">
        <f t="shared" si="127"/>
        <v>Error?</v>
      </c>
      <c r="E7783" s="4" t="s">
        <v>1966</v>
      </c>
    </row>
    <row r="7784" spans="1:5" x14ac:dyDescent="0.2">
      <c r="A7784">
        <v>7723</v>
      </c>
      <c r="B7784" s="138">
        <f>'Expenditures 15-22'!K282</f>
        <v>33348</v>
      </c>
      <c r="D7784" s="2" t="str">
        <f t="shared" si="127"/>
        <v>Error?</v>
      </c>
      <c r="E7784" s="4" t="s">
        <v>1966</v>
      </c>
    </row>
    <row r="7785" spans="1:5" x14ac:dyDescent="0.2">
      <c r="A7785">
        <v>7724</v>
      </c>
      <c r="B7785" s="138">
        <f>'Expenditures 15-22'!H332</f>
        <v>36608</v>
      </c>
      <c r="D7785" s="2" t="str">
        <f t="shared" si="127"/>
        <v>Error?</v>
      </c>
      <c r="E7785" s="4" t="s">
        <v>1966</v>
      </c>
    </row>
    <row r="7786" spans="1:5" x14ac:dyDescent="0.2">
      <c r="A7786">
        <v>7725</v>
      </c>
      <c r="B7786" s="138">
        <f>'Expenditures 15-22'!K332</f>
        <v>36608</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36608</v>
      </c>
      <c r="D7789" s="2" t="str">
        <f t="shared" si="127"/>
        <v>Error?</v>
      </c>
      <c r="E7789" s="4" t="s">
        <v>1966</v>
      </c>
    </row>
    <row r="7790" spans="1:5" x14ac:dyDescent="0.2">
      <c r="A7790">
        <v>7729</v>
      </c>
      <c r="B7790" s="138">
        <f>'Expenditures 15-22'!K334</f>
        <v>36608</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36608</v>
      </c>
      <c r="D7796" s="2" t="str">
        <f t="shared" si="127"/>
        <v>Error?</v>
      </c>
      <c r="E7796" s="4" t="s">
        <v>1966</v>
      </c>
    </row>
    <row r="7797" spans="1:5" x14ac:dyDescent="0.2">
      <c r="A7797">
        <v>7736</v>
      </c>
      <c r="B7797" s="138">
        <f>'Contracts Paid in CY 29'!D141</f>
        <v>403636</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378636</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9" sqref="A19:H1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Paris CUSD4</v>
      </c>
      <c r="B7" s="2403"/>
      <c r="C7" s="2403"/>
      <c r="D7" s="2440"/>
      <c r="E7" s="2441">
        <f>COVER!A13</f>
        <v>11023004026</v>
      </c>
      <c r="F7" s="2442"/>
      <c r="G7" s="2409" t="str">
        <f>COVER!T23</f>
        <v>065-007373</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James D Motley, CPA</v>
      </c>
      <c r="H9" s="2416"/>
      <c r="I9" s="2416"/>
      <c r="J9" s="2416"/>
      <c r="K9" s="2416"/>
      <c r="L9" s="2417"/>
    </row>
    <row r="10" spans="1:29" ht="13.5" customHeight="1" x14ac:dyDescent="0.2">
      <c r="A10" s="2399" t="str">
        <f>COVER!A38</f>
        <v>Danette Young</v>
      </c>
      <c r="B10" s="2400"/>
      <c r="C10" s="2400"/>
      <c r="D10" s="2400"/>
      <c r="E10" s="2400"/>
      <c r="F10" s="2401"/>
      <c r="G10" s="2415" t="str">
        <f>COVER!T17</f>
        <v>121 E Washington Street</v>
      </c>
      <c r="H10" s="2428"/>
      <c r="I10" s="2428"/>
      <c r="J10" s="2428"/>
      <c r="K10" s="2428"/>
      <c r="L10" s="2429"/>
    </row>
    <row r="11" spans="1:29" ht="13.5" customHeight="1" x14ac:dyDescent="0.2">
      <c r="A11" s="1185" t="s">
        <v>1599</v>
      </c>
      <c r="B11" s="1186"/>
      <c r="C11" s="1187"/>
      <c r="D11" s="1192"/>
      <c r="E11" s="1187"/>
      <c r="F11" s="1191"/>
      <c r="G11" s="2415" t="str">
        <f>COVER!T19</f>
        <v>Paris</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jdmotleycpa@gmail.com</v>
      </c>
      <c r="J13" s="2437"/>
      <c r="K13" s="2437"/>
      <c r="L13" s="2438"/>
    </row>
    <row r="14" spans="1:29" ht="13.5" customHeight="1" x14ac:dyDescent="0.2">
      <c r="A14" s="2415" t="str">
        <f>COVER!A19</f>
        <v>15601 Hwy 150</v>
      </c>
      <c r="B14" s="2428"/>
      <c r="C14" s="2428"/>
      <c r="D14" s="2428"/>
      <c r="E14" s="2428"/>
      <c r="F14" s="2429"/>
      <c r="G14" s="1196" t="s">
        <v>1247</v>
      </c>
      <c r="H14" s="1194"/>
      <c r="I14" s="1194"/>
      <c r="J14" s="1194"/>
      <c r="K14" s="1194"/>
      <c r="L14" s="1195"/>
    </row>
    <row r="15" spans="1:29" ht="13.5" customHeight="1" x14ac:dyDescent="0.2">
      <c r="A15" s="2415" t="str">
        <f>COVER!A21</f>
        <v>Paris</v>
      </c>
      <c r="B15" s="2428"/>
      <c r="C15" s="2428"/>
      <c r="D15" s="2428"/>
      <c r="E15" s="2428"/>
      <c r="F15" s="2429"/>
      <c r="G15" s="2425" t="str">
        <f>COVER!T15</f>
        <v>James D Motley</v>
      </c>
      <c r="H15" s="2426"/>
      <c r="I15" s="2426"/>
      <c r="J15" s="2426"/>
      <c r="K15" s="2426"/>
      <c r="L15" s="2427"/>
    </row>
    <row r="16" spans="1:29" ht="12.2" customHeight="1" x14ac:dyDescent="0.2">
      <c r="A16" s="2405">
        <f>COVER!A25</f>
        <v>61944</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217-465-8406</v>
      </c>
      <c r="H18" s="2403"/>
      <c r="I18" s="2403"/>
      <c r="J18" s="2403"/>
      <c r="K18" s="2402" t="str">
        <f>COVER!X21</f>
        <v>217-465-8407</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9" sqref="A19:H1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Paris CUSD4</v>
      </c>
      <c r="B1" s="2439"/>
      <c r="C1" s="2439"/>
      <c r="D1" s="2439"/>
    </row>
    <row r="2" spans="1:11" s="1215" customFormat="1" ht="12.75" x14ac:dyDescent="0.2">
      <c r="A2" s="2444">
        <f>'Single Audit Cover'!E7</f>
        <v>11023004026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Paris CUSD4</v>
      </c>
      <c r="B1" s="2447"/>
      <c r="C1" s="2447"/>
      <c r="D1" s="2447"/>
      <c r="E1" s="2447"/>
    </row>
    <row r="2" spans="1:5" x14ac:dyDescent="0.2">
      <c r="A2" s="2448">
        <f>'Single Audit Cover'!E7</f>
        <v>11023004026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304676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-11388</v>
      </c>
    </row>
    <row r="19" spans="1:4" ht="13.5" thickBot="1" x14ac:dyDescent="0.25">
      <c r="A19" s="1265" t="s">
        <v>1297</v>
      </c>
      <c r="D19" s="1266">
        <f>SUM(D10:D17)</f>
        <v>293288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293288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293288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9" sqref="A19:H1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Paris CUSD4</v>
      </c>
      <c r="B1" s="2452"/>
      <c r="C1" s="2452"/>
      <c r="D1" s="2452"/>
      <c r="E1" s="2452"/>
      <c r="F1" s="2452"/>
    </row>
    <row r="2" spans="1:7" ht="13.5" customHeight="1" x14ac:dyDescent="0.2">
      <c r="A2" s="2453">
        <f>'Single Audit Cover'!E7</f>
        <v>11023004026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0" t="s">
        <v>1332</v>
      </c>
      <c r="D15" s="2457" t="s">
        <v>1331</v>
      </c>
      <c r="E15" s="2457"/>
      <c r="F15" s="2457"/>
    </row>
    <row r="16" spans="1:7" ht="13.5" customHeight="1" x14ac:dyDescent="0.2">
      <c r="A16" s="1282"/>
      <c r="B16" s="1276" t="s">
        <v>1330</v>
      </c>
      <c r="C16" s="1870"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61">
        <f>+C33+C34</f>
        <v>0</v>
      </c>
      <c r="F34" s="2462"/>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9"/>
      <c r="C50" s="1869"/>
      <c r="D50" s="1869"/>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Paris CUSD4</v>
      </c>
      <c r="C1" s="2464"/>
      <c r="D1" s="2464"/>
      <c r="E1" s="2464"/>
      <c r="F1" s="2464"/>
      <c r="G1" s="2464"/>
      <c r="H1" s="2464"/>
      <c r="I1" s="2464"/>
      <c r="J1" s="2464"/>
      <c r="K1" s="2464"/>
      <c r="L1" s="2464"/>
      <c r="M1" s="2464"/>
    </row>
    <row r="2" spans="2:14" ht="15" x14ac:dyDescent="0.2">
      <c r="B2" s="2453">
        <f>'Single Audit Cover'!E7</f>
        <v>11023004026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2"/>
      <c r="G118" s="1956"/>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19" sqref="A19:H1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Paris CUSD4</v>
      </c>
      <c r="C1" s="2472"/>
      <c r="D1" s="2472"/>
      <c r="E1" s="2472"/>
      <c r="F1" s="2472"/>
      <c r="G1" s="2472"/>
      <c r="H1" s="2472"/>
      <c r="I1" s="2472"/>
      <c r="J1" s="1422"/>
    </row>
    <row r="2" spans="2:10" s="317" customFormat="1" ht="12.75" customHeight="1" x14ac:dyDescent="0.2">
      <c r="B2" s="2473">
        <f>'Single Audit Cover'!E7</f>
        <v>11023004026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Paris CUSD4</v>
      </c>
      <c r="C1" s="2471"/>
      <c r="D1" s="2471"/>
      <c r="E1" s="2471"/>
      <c r="F1" s="2471"/>
      <c r="G1" s="2471"/>
      <c r="H1" s="2471"/>
      <c r="I1" s="2471"/>
      <c r="J1" s="2471"/>
      <c r="K1" s="2471"/>
      <c r="L1" s="1374"/>
      <c r="M1" s="1374"/>
    </row>
    <row r="2" spans="1:13" ht="12" customHeight="1" x14ac:dyDescent="0.2">
      <c r="B2" s="2473">
        <f>'Single Audit Cover'!E7</f>
        <v>11023004026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Paris CUSD4</v>
      </c>
      <c r="C1" s="2498"/>
      <c r="D1" s="2498"/>
      <c r="E1" s="2498"/>
      <c r="F1" s="2498"/>
      <c r="G1" s="2498"/>
      <c r="H1" s="2498"/>
      <c r="I1" s="2498"/>
      <c r="J1" s="2498"/>
      <c r="K1" s="2498"/>
      <c r="L1" s="1465"/>
    </row>
    <row r="2" spans="1:12" ht="12.75" customHeight="1" x14ac:dyDescent="0.2">
      <c r="B2" s="2499">
        <f>'Single Audit Cover'!E7</f>
        <v>11023004026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Paris CUSD4</v>
      </c>
      <c r="C1" s="2471"/>
      <c r="D1" s="2471"/>
      <c r="E1" s="1491"/>
    </row>
    <row r="2" spans="2:5" s="1282" customFormat="1" ht="12.75" customHeight="1" x14ac:dyDescent="0.2">
      <c r="B2" s="2473">
        <f>'Single Audit Cover'!E7</f>
        <v>11023004026</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114311780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2.1999999999999999E-2</v>
      </c>
      <c r="E10" s="356" t="s">
        <v>1062</v>
      </c>
      <c r="F10" s="355">
        <v>5.0000000000000001E-3</v>
      </c>
      <c r="G10" s="356" t="s">
        <v>1062</v>
      </c>
      <c r="H10" s="355">
        <v>2E-3</v>
      </c>
      <c r="I10" s="356" t="s">
        <v>1063</v>
      </c>
      <c r="J10" s="1754">
        <f>ROUND(D10+F10+H10,5)</f>
        <v>2.9000000000000001E-2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5502536</v>
      </c>
      <c r="E16" s="356"/>
      <c r="F16" s="1755">
        <f>SUM('Acct Summary 7-8'!C17,'Acct Summary 7-8'!D17,'Acct Summary 7-8'!F17)</f>
        <v>4868816</v>
      </c>
      <c r="G16" s="356"/>
      <c r="H16" s="1755">
        <f>SUM(D16-F16)</f>
        <v>633720</v>
      </c>
      <c r="I16" s="222"/>
      <c r="J16" s="1755">
        <f>SUM('Acct Summary 7-8'!C81,'Acct Summary 7-8'!D81,'Acct Summary 7-8'!F81,'Acct Summary 7-8'!I81)</f>
        <v>2649479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15775025.640000001</v>
      </c>
      <c r="I31" s="368"/>
      <c r="J31" s="222"/>
      <c r="K31" s="222"/>
      <c r="L31" s="222"/>
      <c r="M31" s="222"/>
    </row>
    <row r="32" spans="1:13" ht="13.35" customHeight="1" x14ac:dyDescent="0.2">
      <c r="B32" s="369" t="s">
        <v>2094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5660000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9" sqref="A19:H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Paris CUSD4</v>
      </c>
      <c r="E7" s="391"/>
      <c r="G7" s="252"/>
      <c r="H7" s="387"/>
      <c r="I7" s="387"/>
      <c r="J7" s="387"/>
      <c r="K7" s="387"/>
      <c r="L7" s="329"/>
      <c r="M7" s="329"/>
      <c r="N7" s="329"/>
      <c r="O7" s="329"/>
      <c r="P7" s="329"/>
    </row>
    <row r="8" spans="1:18" ht="12.75" x14ac:dyDescent="0.2">
      <c r="A8" s="329"/>
      <c r="B8" s="329"/>
      <c r="C8" s="389" t="s">
        <v>1187</v>
      </c>
      <c r="D8" s="392">
        <f>COVER!A13</f>
        <v>11023004026</v>
      </c>
      <c r="E8" s="393"/>
      <c r="G8" s="329"/>
      <c r="H8" s="329"/>
      <c r="I8" s="329"/>
      <c r="J8" s="329"/>
      <c r="K8" s="329"/>
      <c r="L8" s="329"/>
      <c r="M8" s="329"/>
      <c r="N8" s="329"/>
      <c r="O8" s="329"/>
      <c r="P8" s="329"/>
    </row>
    <row r="9" spans="1:18" ht="12.75" x14ac:dyDescent="0.2">
      <c r="A9" s="329"/>
      <c r="B9" s="329"/>
      <c r="C9" s="389" t="s">
        <v>737</v>
      </c>
      <c r="D9" s="394" t="str">
        <f>COVER!A15</f>
        <v>Edgar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2649479</v>
      </c>
      <c r="I12" s="404"/>
      <c r="J12" s="404"/>
      <c r="K12" s="405">
        <f>TRUNC((H12/H13*100000),5)/100000</f>
        <v>0.48150143859999994</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5502536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4868816</v>
      </c>
      <c r="I17" s="404"/>
      <c r="J17" s="416"/>
      <c r="K17" s="405">
        <f>TRUNC((H17/H18*100000),5)/100000</f>
        <v>0.88483128500000008</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5502536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2649479</v>
      </c>
      <c r="I24" s="422"/>
      <c r="J24" s="422"/>
      <c r="K24" s="423">
        <f>TRUNC(((H24/H25*100000)/100000),2)</f>
        <v>195.9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13524.488890000001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2817785.3769999999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5660000</v>
      </c>
      <c r="I32" s="420"/>
      <c r="J32" s="420"/>
      <c r="K32" s="423">
        <f>TRUNC(100-((((H32/H33*100))*100)/100),2)</f>
        <v>64.12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15775025.640000001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19" sqref="A19:H19"/>
      <selection pane="bottomLeft" activeCell="A19" sqref="A19:H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912398</v>
      </c>
      <c r="D4" s="466">
        <v>217924</v>
      </c>
      <c r="E4" s="466">
        <v>27450</v>
      </c>
      <c r="F4" s="466">
        <v>858231</v>
      </c>
      <c r="G4" s="466">
        <v>155004</v>
      </c>
      <c r="H4" s="466">
        <v>174509</v>
      </c>
      <c r="I4" s="466">
        <v>660926</v>
      </c>
      <c r="J4" s="467">
        <v>436986</v>
      </c>
      <c r="K4" s="466">
        <v>316731</v>
      </c>
      <c r="L4" s="466">
        <v>80068</v>
      </c>
      <c r="M4" s="468"/>
      <c r="N4" s="469"/>
    </row>
    <row r="5" spans="1:14" x14ac:dyDescent="0.2">
      <c r="A5" s="463" t="s">
        <v>1049</v>
      </c>
      <c r="B5" s="470">
        <v>120</v>
      </c>
      <c r="C5" s="465"/>
      <c r="D5" s="466"/>
      <c r="E5" s="466"/>
      <c r="F5" s="466"/>
      <c r="G5" s="466"/>
      <c r="H5" s="466"/>
      <c r="I5" s="466"/>
      <c r="J5" s="467"/>
      <c r="K5" s="471"/>
      <c r="L5" s="472">
        <v>2413</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912398</v>
      </c>
      <c r="D13" s="1759">
        <f t="shared" ref="D13:L13" si="0">SUM(D4:D12)</f>
        <v>217924</v>
      </c>
      <c r="E13" s="1759">
        <f t="shared" si="0"/>
        <v>27450</v>
      </c>
      <c r="F13" s="1759">
        <f t="shared" si="0"/>
        <v>858231</v>
      </c>
      <c r="G13" s="1759">
        <f t="shared" si="0"/>
        <v>155004</v>
      </c>
      <c r="H13" s="1759">
        <f t="shared" si="0"/>
        <v>174509</v>
      </c>
      <c r="I13" s="1759">
        <f t="shared" si="0"/>
        <v>660926</v>
      </c>
      <c r="J13" s="1759">
        <f t="shared" si="0"/>
        <v>436986</v>
      </c>
      <c r="K13" s="1759">
        <f t="shared" si="0"/>
        <v>316731</v>
      </c>
      <c r="L13" s="1759">
        <f t="shared" si="0"/>
        <v>82481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110000</v>
      </c>
      <c r="N16" s="484"/>
    </row>
    <row r="17" spans="1:14" s="485" customFormat="1" ht="12.75" customHeight="1" x14ac:dyDescent="0.2">
      <c r="A17" s="482" t="s">
        <v>1470</v>
      </c>
      <c r="B17" s="483">
        <v>230</v>
      </c>
      <c r="C17" s="477"/>
      <c r="D17" s="477"/>
      <c r="E17" s="477"/>
      <c r="F17" s="477"/>
      <c r="G17" s="477"/>
      <c r="H17" s="477"/>
      <c r="I17" s="477"/>
      <c r="J17" s="477"/>
      <c r="K17" s="477"/>
      <c r="L17" s="477"/>
      <c r="M17" s="467">
        <v>10132083</v>
      </c>
      <c r="N17" s="484"/>
    </row>
    <row r="18" spans="1:14" s="485" customFormat="1" ht="12.75" customHeight="1" x14ac:dyDescent="0.2">
      <c r="A18" s="482" t="s">
        <v>1471</v>
      </c>
      <c r="B18" s="483">
        <v>240</v>
      </c>
      <c r="C18" s="477"/>
      <c r="D18" s="477"/>
      <c r="E18" s="477"/>
      <c r="F18" s="477"/>
      <c r="G18" s="477"/>
      <c r="H18" s="477"/>
      <c r="I18" s="477"/>
      <c r="J18" s="477"/>
      <c r="K18" s="477"/>
      <c r="L18" s="477"/>
      <c r="M18" s="467">
        <v>214980</v>
      </c>
      <c r="N18" s="484"/>
    </row>
    <row r="19" spans="1:14" s="485" customFormat="1" ht="12.75" customHeight="1" x14ac:dyDescent="0.2">
      <c r="A19" s="482" t="s">
        <v>1472</v>
      </c>
      <c r="B19" s="483">
        <v>250</v>
      </c>
      <c r="C19" s="477"/>
      <c r="D19" s="477"/>
      <c r="E19" s="477"/>
      <c r="F19" s="477"/>
      <c r="G19" s="477"/>
      <c r="H19" s="477"/>
      <c r="I19" s="477"/>
      <c r="J19" s="477"/>
      <c r="K19" s="477"/>
      <c r="L19" s="477"/>
      <c r="M19" s="467">
        <v>1290372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27450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5632550</v>
      </c>
    </row>
    <row r="23" spans="1:14" ht="13.5" customHeight="1" thickBot="1" x14ac:dyDescent="0.25">
      <c r="A23" s="1758" t="s">
        <v>664</v>
      </c>
      <c r="B23" s="1763"/>
      <c r="C23" s="468"/>
      <c r="D23" s="468"/>
      <c r="E23" s="468"/>
      <c r="F23" s="468"/>
      <c r="G23" s="468"/>
      <c r="H23" s="468"/>
      <c r="I23" s="468"/>
      <c r="J23" s="468"/>
      <c r="K23" s="468"/>
      <c r="L23" s="468"/>
      <c r="M23" s="1710">
        <f>SUM(M15:M22)</f>
        <v>11747435</v>
      </c>
      <c r="N23" s="1710">
        <f>SUM(N21:N22)</f>
        <v>5660000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82481</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82481</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5660000</v>
      </c>
    </row>
    <row r="37" spans="1:14" ht="13.5" thickBot="1" x14ac:dyDescent="0.25">
      <c r="A37" s="1758" t="s">
        <v>674</v>
      </c>
      <c r="B37" s="1763"/>
      <c r="C37" s="477"/>
      <c r="D37" s="477"/>
      <c r="E37" s="477"/>
      <c r="F37" s="477"/>
      <c r="G37" s="477"/>
      <c r="H37" s="477"/>
      <c r="I37" s="477"/>
      <c r="J37" s="477"/>
      <c r="K37" s="477"/>
      <c r="L37" s="480"/>
      <c r="M37" s="468"/>
      <c r="N37" s="1710">
        <f>SUM(N36:N36)</f>
        <v>5660000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912398</v>
      </c>
      <c r="D39" s="466">
        <v>217924</v>
      </c>
      <c r="E39" s="466">
        <v>27450</v>
      </c>
      <c r="F39" s="466">
        <v>858231</v>
      </c>
      <c r="G39" s="466">
        <v>155004</v>
      </c>
      <c r="H39" s="466">
        <v>174509</v>
      </c>
      <c r="I39" s="466">
        <v>660926</v>
      </c>
      <c r="J39" s="467">
        <v>436986</v>
      </c>
      <c r="K39" s="466">
        <v>316731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11747435</v>
      </c>
      <c r="N40" s="497"/>
    </row>
    <row r="41" spans="1:14" ht="13.5" customHeight="1" thickBot="1" x14ac:dyDescent="0.25">
      <c r="A41" s="1758" t="s">
        <v>676</v>
      </c>
      <c r="B41" s="1728"/>
      <c r="C41" s="1710">
        <f>(SUM(C34,C37,C38,C39))</f>
        <v>912398</v>
      </c>
      <c r="D41" s="1710">
        <f t="shared" ref="D41:L41" si="2">SUM(D34,D37,D38:D39)</f>
        <v>217924</v>
      </c>
      <c r="E41" s="1710">
        <f t="shared" si="2"/>
        <v>27450</v>
      </c>
      <c r="F41" s="1710">
        <f t="shared" si="2"/>
        <v>858231</v>
      </c>
      <c r="G41" s="1710">
        <f t="shared" si="2"/>
        <v>155004</v>
      </c>
      <c r="H41" s="1710">
        <f t="shared" si="2"/>
        <v>174509</v>
      </c>
      <c r="I41" s="1710">
        <f t="shared" si="2"/>
        <v>660926</v>
      </c>
      <c r="J41" s="1710">
        <f t="shared" si="2"/>
        <v>436986</v>
      </c>
      <c r="K41" s="1710">
        <f t="shared" si="2"/>
        <v>316731</v>
      </c>
      <c r="L41" s="1710">
        <f t="shared" si="2"/>
        <v>82481</v>
      </c>
      <c r="M41" s="1710">
        <f>SUM(M40)</f>
        <v>11747435</v>
      </c>
      <c r="N41" s="1710">
        <f>SUM(N37)</f>
        <v>5660000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19" sqref="A19:H19"/>
      <selection pane="bottomLeft" activeCell="A19" sqref="A19:H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4">
        <f>'Revenues 9-14'!C109</f>
        <v>2497777</v>
      </c>
      <c r="D4" s="1764">
        <f>'Revenues 9-14'!D109</f>
        <v>495875</v>
      </c>
      <c r="E4" s="1764">
        <f>'Revenues 9-14'!E109</f>
        <v>507071</v>
      </c>
      <c r="F4" s="1764">
        <f>'Revenues 9-14'!F109</f>
        <v>197367</v>
      </c>
      <c r="G4" s="1764">
        <f>'Revenues 9-14'!G109</f>
        <v>173466</v>
      </c>
      <c r="H4" s="1764">
        <f>'Revenues 9-14'!H109</f>
        <v>176209</v>
      </c>
      <c r="I4" s="1764">
        <f>'Revenues 9-14'!I109</f>
        <v>50686</v>
      </c>
      <c r="J4" s="1764">
        <f>'Revenues 9-14'!J109</f>
        <v>251558</v>
      </c>
      <c r="K4" s="1764">
        <f>'Revenues 9-14'!K109</f>
        <v>49472</v>
      </c>
      <c r="L4" s="347"/>
    </row>
    <row r="5" spans="1:13" ht="15.75" customHeight="1" x14ac:dyDescent="0.2">
      <c r="A5" s="1598" t="s">
        <v>1580</v>
      </c>
      <c r="B5" s="1599">
        <v>2000</v>
      </c>
      <c r="C5" s="1765">
        <f>'Revenues 9-14'!C114</f>
        <v>79650</v>
      </c>
      <c r="D5" s="1765">
        <f>'Revenues 9-14'!D114</f>
        <v>0</v>
      </c>
      <c r="E5" s="508"/>
      <c r="F5" s="1765">
        <f>'Revenues 9-14'!F114</f>
        <v>45553</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1519125</v>
      </c>
      <c r="D6" s="1765">
        <f>'Revenues 9-14'!D173</f>
        <v>100000</v>
      </c>
      <c r="E6" s="1765">
        <f>'Revenues 9-14'!E173</f>
        <v>0</v>
      </c>
      <c r="F6" s="1765">
        <f>'Revenues 9-14'!F173</f>
        <v>211827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304676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4401228</v>
      </c>
      <c r="D8" s="1710">
        <f t="shared" ref="D8:K8" si="0">SUM(D4:D7)</f>
        <v>595875</v>
      </c>
      <c r="E8" s="1710">
        <f t="shared" si="0"/>
        <v>507071</v>
      </c>
      <c r="F8" s="1710">
        <f t="shared" si="0"/>
        <v>454747</v>
      </c>
      <c r="G8" s="1710">
        <f t="shared" si="0"/>
        <v>173466</v>
      </c>
      <c r="H8" s="1710">
        <f t="shared" si="0"/>
        <v>176209</v>
      </c>
      <c r="I8" s="1710">
        <f t="shared" si="0"/>
        <v>50686</v>
      </c>
      <c r="J8" s="1710">
        <f t="shared" si="0"/>
        <v>251558</v>
      </c>
      <c r="K8" s="1710">
        <f t="shared" si="0"/>
        <v>49472</v>
      </c>
      <c r="L8" s="347"/>
    </row>
    <row r="9" spans="1:13" ht="15.75" thickTop="1" x14ac:dyDescent="0.2">
      <c r="A9" s="514" t="s">
        <v>1752</v>
      </c>
      <c r="B9" s="515">
        <v>3998</v>
      </c>
      <c r="C9" s="481">
        <v>209301</v>
      </c>
      <c r="D9" s="516"/>
      <c r="E9" s="481"/>
      <c r="F9" s="481"/>
      <c r="G9" s="517"/>
      <c r="H9" s="481"/>
      <c r="I9" s="509" t="s">
        <v>1231</v>
      </c>
      <c r="J9" s="478"/>
      <c r="K9" s="481"/>
      <c r="L9" s="347"/>
    </row>
    <row r="10" spans="1:13" s="519" customFormat="1" ht="13.5" thickBot="1" x14ac:dyDescent="0.25">
      <c r="A10" s="1758" t="s">
        <v>1235</v>
      </c>
      <c r="B10" s="1731"/>
      <c r="C10" s="1710">
        <f>SUM(C8:C9)</f>
        <v>4610529</v>
      </c>
      <c r="D10" s="1710">
        <f t="shared" ref="D10:K10" si="1">SUM(D8:D9)</f>
        <v>595875</v>
      </c>
      <c r="E10" s="1710">
        <f t="shared" si="1"/>
        <v>507071</v>
      </c>
      <c r="F10" s="1710">
        <f t="shared" si="1"/>
        <v>454747</v>
      </c>
      <c r="G10" s="1710">
        <f t="shared" si="1"/>
        <v>173466</v>
      </c>
      <c r="H10" s="1710">
        <f t="shared" si="1"/>
        <v>176209</v>
      </c>
      <c r="I10" s="1710">
        <f t="shared" si="1"/>
        <v>50686</v>
      </c>
      <c r="J10" s="1710">
        <f t="shared" si="1"/>
        <v>251558</v>
      </c>
      <c r="K10" s="1710">
        <f t="shared" si="1"/>
        <v>49472</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1934219</v>
      </c>
      <c r="D12" s="520" t="s">
        <v>1231</v>
      </c>
      <c r="E12" s="468" t="s">
        <v>1231</v>
      </c>
      <c r="F12" s="468" t="s">
        <v>1231</v>
      </c>
      <c r="G12" s="1764">
        <f>'Expenditures 15-22'!K229</f>
        <v>37663</v>
      </c>
      <c r="H12" s="521"/>
      <c r="I12" s="468" t="s">
        <v>1231</v>
      </c>
      <c r="J12" s="468" t="s">
        <v>1231</v>
      </c>
      <c r="K12" s="521" t="s">
        <v>1231</v>
      </c>
      <c r="L12" s="347"/>
    </row>
    <row r="13" spans="1:13" ht="15.75" customHeight="1" x14ac:dyDescent="0.2">
      <c r="A13" s="1598" t="s">
        <v>477</v>
      </c>
      <c r="B13" s="1600">
        <v>2000</v>
      </c>
      <c r="C13" s="1765">
        <f>'Expenditures 15-22'!K74</f>
        <v>763508</v>
      </c>
      <c r="D13" s="1765">
        <f>'Expenditures 15-22'!K129</f>
        <v>340142</v>
      </c>
      <c r="E13" s="469" t="s">
        <v>1231</v>
      </c>
      <c r="F13" s="1765">
        <f>'Expenditures 15-22'!K184</f>
        <v>409333</v>
      </c>
      <c r="G13" s="1765">
        <f>'Expenditures 15-22'!K279</f>
        <v>56542</v>
      </c>
      <c r="H13" s="1765">
        <f>'Expenditures 15-22'!K303</f>
        <v>1700</v>
      </c>
      <c r="I13" s="468" t="s">
        <v>1231</v>
      </c>
      <c r="J13" s="1765">
        <f>'Expenditures 15-22'!K330</f>
        <v>138792</v>
      </c>
      <c r="K13" s="1769">
        <f>'Expenditures 15-22'!K352</f>
        <v>111</v>
      </c>
      <c r="L13" s="347"/>
    </row>
    <row r="14" spans="1:13" ht="15.75" customHeight="1" x14ac:dyDescent="0.2">
      <c r="A14" s="1598" t="s">
        <v>469</v>
      </c>
      <c r="B14" s="1600">
        <v>3000</v>
      </c>
      <c r="C14" s="1765">
        <f>'Expenditures 15-22'!K75</f>
        <v>3883</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1201020</v>
      </c>
      <c r="D15" s="1765">
        <f>'Expenditures 15-22'!K139</f>
        <v>195100</v>
      </c>
      <c r="E15" s="1765">
        <f>'Expenditures 15-22'!K160</f>
        <v>0</v>
      </c>
      <c r="F15" s="1765">
        <f>'Expenditures 15-22'!K196</f>
        <v>21611</v>
      </c>
      <c r="G15" s="1765">
        <f>'Expenditures 15-22'!K285</f>
        <v>33348</v>
      </c>
      <c r="H15" s="1765">
        <f>'Expenditures 15-22'!K310</f>
        <v>0</v>
      </c>
      <c r="I15" s="468" t="s">
        <v>1231</v>
      </c>
      <c r="J15" s="1858">
        <f>'Expenditures 15-22'!K334</f>
        <v>36608</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502853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3902630</v>
      </c>
      <c r="D17" s="1710">
        <f t="shared" si="2"/>
        <v>535242</v>
      </c>
      <c r="E17" s="1710">
        <f t="shared" si="2"/>
        <v>502853</v>
      </c>
      <c r="F17" s="1710">
        <f t="shared" si="2"/>
        <v>430944</v>
      </c>
      <c r="G17" s="1710">
        <f t="shared" si="2"/>
        <v>127553</v>
      </c>
      <c r="H17" s="1710">
        <f t="shared" si="2"/>
        <v>1700</v>
      </c>
      <c r="I17" s="468"/>
      <c r="J17" s="1710">
        <f>SUM(J12:J16)</f>
        <v>175400</v>
      </c>
      <c r="K17" s="1710">
        <f>SUM(K12:K16)</f>
        <v>111</v>
      </c>
      <c r="L17" s="347"/>
    </row>
    <row r="18" spans="1:12" ht="15" customHeight="1" thickTop="1" x14ac:dyDescent="0.2">
      <c r="A18" s="1766" t="s">
        <v>1753</v>
      </c>
      <c r="B18" s="1767">
        <v>4180</v>
      </c>
      <c r="C18" s="1764">
        <f t="shared" ref="C18:H18" si="3">C9</f>
        <v>209301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4111931</v>
      </c>
      <c r="D19" s="1710">
        <f t="shared" si="4"/>
        <v>535242</v>
      </c>
      <c r="E19" s="1710">
        <f t="shared" si="4"/>
        <v>502853</v>
      </c>
      <c r="F19" s="1710">
        <f t="shared" si="4"/>
        <v>430944</v>
      </c>
      <c r="G19" s="1710">
        <f t="shared" si="4"/>
        <v>127553</v>
      </c>
      <c r="H19" s="1710">
        <f t="shared" si="4"/>
        <v>1700</v>
      </c>
      <c r="I19" s="468"/>
      <c r="J19" s="1710">
        <f>SUM(J17:J18)</f>
        <v>175400</v>
      </c>
      <c r="K19" s="1710">
        <f>SUM(K17:K18)</f>
        <v>111</v>
      </c>
      <c r="L19" s="347"/>
    </row>
    <row r="20" spans="1:12" ht="16.5" thickTop="1" thickBot="1" x14ac:dyDescent="0.25">
      <c r="A20" s="2144" t="s">
        <v>1754</v>
      </c>
      <c r="B20" s="2145"/>
      <c r="C20" s="1768">
        <f>C8-C17</f>
        <v>498598</v>
      </c>
      <c r="D20" s="1768">
        <f t="shared" ref="D20:K20" si="5">D8-D17</f>
        <v>60633</v>
      </c>
      <c r="E20" s="1768">
        <f t="shared" si="5"/>
        <v>4218</v>
      </c>
      <c r="F20" s="1768">
        <f t="shared" si="5"/>
        <v>23803</v>
      </c>
      <c r="G20" s="1768">
        <f t="shared" si="5"/>
        <v>45913</v>
      </c>
      <c r="H20" s="1768">
        <f t="shared" si="5"/>
        <v>174509</v>
      </c>
      <c r="I20" s="1768">
        <f t="shared" si="5"/>
        <v>50686</v>
      </c>
      <c r="J20" s="1768">
        <f t="shared" si="5"/>
        <v>76158</v>
      </c>
      <c r="K20" s="1768">
        <f t="shared" si="5"/>
        <v>49361</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498598</v>
      </c>
      <c r="D78" s="1724">
        <f t="shared" si="9"/>
        <v>60633</v>
      </c>
      <c r="E78" s="1724">
        <f t="shared" si="9"/>
        <v>4218</v>
      </c>
      <c r="F78" s="1724">
        <f t="shared" si="9"/>
        <v>23803</v>
      </c>
      <c r="G78" s="1724">
        <f t="shared" si="9"/>
        <v>45913</v>
      </c>
      <c r="H78" s="1724">
        <f t="shared" si="9"/>
        <v>174509</v>
      </c>
      <c r="I78" s="1724">
        <f t="shared" si="9"/>
        <v>50686</v>
      </c>
      <c r="J78" s="1724">
        <f t="shared" si="9"/>
        <v>76158</v>
      </c>
      <c r="K78" s="1724">
        <f t="shared" si="9"/>
        <v>49361</v>
      </c>
      <c r="L78" s="533"/>
    </row>
    <row r="79" spans="1:12" ht="13.5" thickTop="1" x14ac:dyDescent="0.2">
      <c r="A79" s="1516" t="s">
        <v>2071</v>
      </c>
      <c r="B79" s="534"/>
      <c r="C79" s="478">
        <v>413800</v>
      </c>
      <c r="D79" s="535">
        <v>157291</v>
      </c>
      <c r="E79" s="535">
        <v>23232</v>
      </c>
      <c r="F79" s="535">
        <v>834428</v>
      </c>
      <c r="G79" s="535">
        <v>109091</v>
      </c>
      <c r="H79" s="535"/>
      <c r="I79" s="535">
        <v>610240</v>
      </c>
      <c r="J79" s="535">
        <v>360828</v>
      </c>
      <c r="K79" s="535">
        <v>267370</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912398</v>
      </c>
      <c r="D81" s="1710">
        <f>SUM(D78:D80)</f>
        <v>217924</v>
      </c>
      <c r="E81" s="1710">
        <f t="shared" ref="E81:K81" si="10">SUM(E78:E80)</f>
        <v>27450</v>
      </c>
      <c r="F81" s="1710">
        <f t="shared" si="10"/>
        <v>858231</v>
      </c>
      <c r="G81" s="1710">
        <f t="shared" si="10"/>
        <v>155004</v>
      </c>
      <c r="H81" s="1710">
        <f t="shared" si="10"/>
        <v>174509</v>
      </c>
      <c r="I81" s="1710">
        <f t="shared" si="10"/>
        <v>660926</v>
      </c>
      <c r="J81" s="1710">
        <f t="shared" si="10"/>
        <v>436986</v>
      </c>
      <c r="K81" s="1710">
        <f t="shared" si="10"/>
        <v>316731</v>
      </c>
      <c r="L81" s="347"/>
    </row>
    <row r="82" spans="1:12" ht="0.75" customHeight="1" thickTop="1" thickBot="1" x14ac:dyDescent="0.25">
      <c r="A82" s="536" t="s">
        <v>361</v>
      </c>
      <c r="B82" s="537"/>
      <c r="C82" s="538">
        <f>(C81-C79)</f>
        <v>498598</v>
      </c>
      <c r="D82" s="538">
        <f t="shared" ref="D82:K82" si="11">(D81-D79)</f>
        <v>60633</v>
      </c>
      <c r="E82" s="538">
        <f t="shared" si="11"/>
        <v>4218</v>
      </c>
      <c r="F82" s="538">
        <f t="shared" si="11"/>
        <v>23803</v>
      </c>
      <c r="G82" s="538">
        <f t="shared" si="11"/>
        <v>45913</v>
      </c>
      <c r="H82" s="538">
        <f t="shared" si="11"/>
        <v>174509</v>
      </c>
      <c r="I82" s="538">
        <f t="shared" si="11"/>
        <v>50686</v>
      </c>
      <c r="J82" s="538">
        <f t="shared" si="11"/>
        <v>76158</v>
      </c>
      <c r="K82" s="538">
        <f t="shared" si="11"/>
        <v>49361</v>
      </c>
    </row>
    <row r="83" spans="1:12" ht="14.25" hidden="1" thickTop="1" thickBot="1" x14ac:dyDescent="0.25">
      <c r="A83" s="539" t="s">
        <v>362</v>
      </c>
      <c r="B83" s="464"/>
      <c r="C83" s="540">
        <f>C82/C81</f>
        <v>0.54646985197249442</v>
      </c>
      <c r="D83" s="540">
        <f t="shared" ref="D83:K83" si="12">D82/D81</f>
        <v>0.27823002514638129</v>
      </c>
      <c r="E83" s="540">
        <f t="shared" si="12"/>
        <v>0.15366120218579235</v>
      </c>
      <c r="F83" s="540">
        <f t="shared" si="12"/>
        <v>2.7734957138579239E-2</v>
      </c>
      <c r="G83" s="540">
        <f t="shared" si="12"/>
        <v>0.29620525921911695</v>
      </c>
      <c r="H83" s="540">
        <f t="shared" si="12"/>
        <v>1</v>
      </c>
      <c r="I83" s="540">
        <f t="shared" si="12"/>
        <v>7.6689372183875351E-2</v>
      </c>
      <c r="J83" s="540">
        <f t="shared" si="12"/>
        <v>0.17428018288915434</v>
      </c>
      <c r="K83" s="540">
        <f t="shared" si="12"/>
        <v>0.15584518092640126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9" sqref="A19:H19"/>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2130900</v>
      </c>
      <c r="D5" s="481">
        <v>484295</v>
      </c>
      <c r="E5" s="466">
        <v>506370</v>
      </c>
      <c r="F5" s="548">
        <v>193718</v>
      </c>
      <c r="G5" s="466">
        <v>74930</v>
      </c>
      <c r="H5" s="466"/>
      <c r="I5" s="466">
        <v>48429</v>
      </c>
      <c r="J5" s="467">
        <v>249751</v>
      </c>
      <c r="K5" s="466">
        <v>48430</v>
      </c>
    </row>
    <row r="6" spans="1:12" ht="15" x14ac:dyDescent="0.2">
      <c r="A6" s="463" t="s">
        <v>1761</v>
      </c>
      <c r="B6" s="470">
        <v>1130</v>
      </c>
      <c r="C6" s="466">
        <v>48430</v>
      </c>
      <c r="D6" s="466"/>
      <c r="E6" s="475"/>
      <c r="F6" s="475"/>
      <c r="G6" s="468"/>
      <c r="H6" s="468"/>
      <c r="I6" s="468"/>
      <c r="J6" s="468"/>
      <c r="K6" s="468"/>
    </row>
    <row r="7" spans="1:12" x14ac:dyDescent="0.2">
      <c r="A7" s="463" t="s">
        <v>112</v>
      </c>
      <c r="B7" s="549">
        <v>1140</v>
      </c>
      <c r="C7" s="466">
        <v>38744</v>
      </c>
      <c r="D7" s="466"/>
      <c r="E7" s="468"/>
      <c r="F7" s="467"/>
      <c r="G7" s="467"/>
      <c r="H7" s="467"/>
      <c r="I7" s="468"/>
      <c r="J7" s="468"/>
      <c r="K7" s="468"/>
    </row>
    <row r="8" spans="1:12" x14ac:dyDescent="0.2">
      <c r="A8" s="463" t="s">
        <v>433</v>
      </c>
      <c r="B8" s="470">
        <v>1150</v>
      </c>
      <c r="C8" s="475"/>
      <c r="D8" s="475"/>
      <c r="E8" s="477"/>
      <c r="F8" s="477"/>
      <c r="G8" s="481">
        <v>94903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2218074</v>
      </c>
      <c r="D12" s="1729">
        <f t="shared" si="0"/>
        <v>484295</v>
      </c>
      <c r="E12" s="1729">
        <f t="shared" si="0"/>
        <v>506370</v>
      </c>
      <c r="F12" s="1729">
        <f t="shared" si="0"/>
        <v>193718</v>
      </c>
      <c r="G12" s="1729">
        <f t="shared" si="0"/>
        <v>169833</v>
      </c>
      <c r="H12" s="1729">
        <f t="shared" si="0"/>
        <v>0</v>
      </c>
      <c r="I12" s="1729">
        <f t="shared" si="0"/>
        <v>48429</v>
      </c>
      <c r="J12" s="1729">
        <f t="shared" si="0"/>
        <v>249751</v>
      </c>
      <c r="K12" s="1710">
        <f t="shared" si="0"/>
        <v>48430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104212</v>
      </c>
      <c r="D16" s="466"/>
      <c r="E16" s="466"/>
      <c r="F16" s="466"/>
      <c r="G16" s="466">
        <v>3000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104212</v>
      </c>
      <c r="D18" s="1732">
        <f t="shared" ref="D18:K18" si="1">SUM(D14:D17)</f>
        <v>0</v>
      </c>
      <c r="E18" s="1732">
        <f t="shared" si="1"/>
        <v>0</v>
      </c>
      <c r="F18" s="1732">
        <f t="shared" si="1"/>
        <v>0</v>
      </c>
      <c r="G18" s="1732">
        <f t="shared" si="1"/>
        <v>3000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8748</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8748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4906</v>
      </c>
      <c r="D65" s="466">
        <v>1088</v>
      </c>
      <c r="E65" s="466">
        <v>701</v>
      </c>
      <c r="F65" s="467">
        <v>3222</v>
      </c>
      <c r="G65" s="466">
        <v>633</v>
      </c>
      <c r="H65" s="466">
        <v>184</v>
      </c>
      <c r="I65" s="466">
        <v>2257</v>
      </c>
      <c r="J65" s="467">
        <v>1797</v>
      </c>
      <c r="K65" s="466">
        <v>1042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4906</v>
      </c>
      <c r="D67" s="1710">
        <f t="shared" ref="D67:K67" si="2">SUM(D65:D66)</f>
        <v>1088</v>
      </c>
      <c r="E67" s="1710">
        <f t="shared" si="2"/>
        <v>701</v>
      </c>
      <c r="F67" s="1710">
        <f t="shared" si="2"/>
        <v>3222</v>
      </c>
      <c r="G67" s="1710">
        <f t="shared" si="2"/>
        <v>633</v>
      </c>
      <c r="H67" s="1710">
        <f t="shared" si="2"/>
        <v>184</v>
      </c>
      <c r="I67" s="1710">
        <f t="shared" si="2"/>
        <v>2257</v>
      </c>
      <c r="J67" s="1710">
        <f t="shared" si="2"/>
        <v>1797</v>
      </c>
      <c r="K67" s="1710">
        <f t="shared" si="2"/>
        <v>1042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63348</v>
      </c>
      <c r="D69" s="468"/>
      <c r="E69" s="468"/>
      <c r="F69" s="468"/>
      <c r="G69" s="468"/>
      <c r="H69" s="468"/>
      <c r="I69" s="468"/>
      <c r="J69" s="468"/>
      <c r="K69" s="468"/>
    </row>
    <row r="70" spans="1:11" ht="12.75" customHeight="1" x14ac:dyDescent="0.2">
      <c r="A70" s="463" t="s">
        <v>1054</v>
      </c>
      <c r="B70" s="470">
        <v>1612</v>
      </c>
      <c r="C70" s="551">
        <v>6817</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2465</v>
      </c>
      <c r="D73" s="468"/>
      <c r="E73" s="468"/>
      <c r="F73" s="468"/>
      <c r="G73" s="468"/>
      <c r="H73" s="468"/>
      <c r="I73" s="468"/>
      <c r="J73" s="468"/>
      <c r="K73" s="468"/>
    </row>
    <row r="74" spans="1:11" ht="12.75" customHeight="1" x14ac:dyDescent="0.2">
      <c r="A74" s="463" t="s">
        <v>25</v>
      </c>
      <c r="B74" s="470">
        <v>1690</v>
      </c>
      <c r="C74" s="551">
        <v>2100</v>
      </c>
      <c r="D74" s="468"/>
      <c r="E74" s="468"/>
      <c r="F74" s="468"/>
      <c r="G74" s="468"/>
      <c r="H74" s="468"/>
      <c r="I74" s="468"/>
      <c r="J74" s="468"/>
      <c r="K74" s="468"/>
    </row>
    <row r="75" spans="1:11" ht="12.75" customHeight="1" thickBot="1" x14ac:dyDescent="0.25">
      <c r="A75" s="1730" t="s">
        <v>569</v>
      </c>
      <c r="B75" s="1731"/>
      <c r="C75" s="1710">
        <f>SUM(C69:C74)</f>
        <v>74730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8013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8013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22327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22327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8226</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19539</v>
      </c>
      <c r="D98" s="466"/>
      <c r="E98" s="512"/>
      <c r="F98" s="466"/>
      <c r="G98" s="512"/>
      <c r="H98" s="512"/>
      <c r="I98" s="510"/>
      <c r="J98" s="512"/>
      <c r="K98" s="512"/>
    </row>
    <row r="99" spans="1:12" ht="12.75" customHeight="1" x14ac:dyDescent="0.2">
      <c r="A99" s="463" t="s">
        <v>875</v>
      </c>
      <c r="B99" s="470">
        <v>1950</v>
      </c>
      <c r="C99" s="489">
        <v>331</v>
      </c>
      <c r="D99" s="466"/>
      <c r="E99" s="466"/>
      <c r="F99" s="466">
        <v>5</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12043</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24854</v>
      </c>
      <c r="D107" s="466">
        <v>2266</v>
      </c>
      <c r="E107" s="466"/>
      <c r="F107" s="466">
        <v>422</v>
      </c>
      <c r="G107" s="466"/>
      <c r="H107" s="466">
        <v>176025</v>
      </c>
      <c r="I107" s="466"/>
      <c r="J107" s="467">
        <v>10</v>
      </c>
      <c r="K107" s="466"/>
    </row>
    <row r="108" spans="1:12" ht="12.75" customHeight="1" thickBot="1" x14ac:dyDescent="0.25">
      <c r="A108" s="1730" t="s">
        <v>508</v>
      </c>
      <c r="B108" s="1734"/>
      <c r="C108" s="1729">
        <f>SUM(C95:C107)</f>
        <v>56767</v>
      </c>
      <c r="D108" s="1729">
        <f t="shared" ref="D108:K108" si="3">SUM(D95:D107)</f>
        <v>10492</v>
      </c>
      <c r="E108" s="1729">
        <f t="shared" si="3"/>
        <v>0</v>
      </c>
      <c r="F108" s="1729">
        <f t="shared" si="3"/>
        <v>427</v>
      </c>
      <c r="G108" s="1729">
        <f t="shared" si="3"/>
        <v>0</v>
      </c>
      <c r="H108" s="1729">
        <f t="shared" si="3"/>
        <v>176025</v>
      </c>
      <c r="I108" s="1729">
        <f t="shared" si="3"/>
        <v>0</v>
      </c>
      <c r="J108" s="1729">
        <f t="shared" si="3"/>
        <v>10</v>
      </c>
      <c r="K108" s="1710">
        <f t="shared" si="3"/>
        <v>0</v>
      </c>
    </row>
    <row r="109" spans="1:12" ht="14.25" thickTop="1" thickBot="1" x14ac:dyDescent="0.25">
      <c r="A109" s="1735" t="s">
        <v>266</v>
      </c>
      <c r="B109" s="1736" t="s">
        <v>591</v>
      </c>
      <c r="C109" s="1737">
        <f t="shared" ref="C109:K109" si="4">SUM(C12,C18,C40,C63,C67,C75,C82,C93,C108,)</f>
        <v>2497777</v>
      </c>
      <c r="D109" s="1737">
        <f t="shared" si="4"/>
        <v>495875</v>
      </c>
      <c r="E109" s="1737">
        <f t="shared" si="4"/>
        <v>507071</v>
      </c>
      <c r="F109" s="1737">
        <f t="shared" si="4"/>
        <v>197367</v>
      </c>
      <c r="G109" s="1737">
        <f t="shared" si="4"/>
        <v>173466</v>
      </c>
      <c r="H109" s="1737">
        <f t="shared" si="4"/>
        <v>176209</v>
      </c>
      <c r="I109" s="1737">
        <f t="shared" si="4"/>
        <v>50686</v>
      </c>
      <c r="J109" s="1737">
        <f t="shared" si="4"/>
        <v>251558</v>
      </c>
      <c r="K109" s="1724">
        <f t="shared" si="4"/>
        <v>49472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79650</v>
      </c>
      <c r="D111" s="481"/>
      <c r="E111" s="561"/>
      <c r="F111" s="481">
        <v>45553</v>
      </c>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79650</v>
      </c>
      <c r="D114" s="1740">
        <f>SUM(D111:D113)</f>
        <v>0</v>
      </c>
      <c r="E114" s="561" t="s">
        <v>1231</v>
      </c>
      <c r="F114" s="1740">
        <f>SUM(F111:F113)</f>
        <v>45553</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1415953</v>
      </c>
      <c r="D117" s="481">
        <v>100000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1415953</v>
      </c>
      <c r="D121" s="1729">
        <f t="shared" si="5"/>
        <v>100000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43304</v>
      </c>
      <c r="D125" s="561"/>
      <c r="E125" s="468"/>
      <c r="F125" s="466"/>
      <c r="G125" s="468"/>
      <c r="H125" s="468"/>
      <c r="I125" s="468"/>
      <c r="J125" s="468"/>
      <c r="K125" s="468"/>
    </row>
    <row r="126" spans="1:11" ht="12.75" customHeight="1" x14ac:dyDescent="0.2">
      <c r="A126" s="463" t="s">
        <v>922</v>
      </c>
      <c r="B126" s="562">
        <v>3110</v>
      </c>
      <c r="C126" s="551">
        <v>33550</v>
      </c>
      <c r="D126" s="466"/>
      <c r="E126" s="468"/>
      <c r="F126" s="466"/>
      <c r="G126" s="468"/>
      <c r="H126" s="468"/>
      <c r="I126" s="468"/>
      <c r="J126" s="468"/>
      <c r="K126" s="468"/>
    </row>
    <row r="127" spans="1:11" ht="12.75" customHeight="1" x14ac:dyDescent="0.2">
      <c r="A127" s="463" t="s">
        <v>107</v>
      </c>
      <c r="B127" s="562">
        <v>3120</v>
      </c>
      <c r="C127" s="466">
        <v>13185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90039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2577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2577</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1119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7937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147751</v>
      </c>
      <c r="G151" s="467"/>
      <c r="H151" s="468"/>
      <c r="I151" s="468"/>
      <c r="J151" s="468"/>
      <c r="K151" s="468"/>
    </row>
    <row r="152" spans="1:11" ht="12.75" customHeight="1" x14ac:dyDescent="0.2">
      <c r="A152" s="463" t="s">
        <v>1117</v>
      </c>
      <c r="B152" s="562">
        <v>3510</v>
      </c>
      <c r="C152" s="551"/>
      <c r="D152" s="466"/>
      <c r="E152" s="561"/>
      <c r="F152" s="466">
        <v>64076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211827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103172</v>
      </c>
      <c r="D172" s="1744">
        <f t="shared" si="6"/>
        <v>0</v>
      </c>
      <c r="E172" s="1744">
        <f t="shared" si="6"/>
        <v>0</v>
      </c>
      <c r="F172" s="1744">
        <f t="shared" si="6"/>
        <v>211827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1519125</v>
      </c>
      <c r="D173" s="1737">
        <f>SUM(D121,D172)</f>
        <v>100000</v>
      </c>
      <c r="E173" s="1737">
        <f>SUM(E121,E172)</f>
        <v>0</v>
      </c>
      <c r="F173" s="1737">
        <f t="shared" ref="F173:K173" si="7">SUM(F121,F172)</f>
        <v>211827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59880</v>
      </c>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18494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11733</v>
      </c>
      <c r="D200" s="468"/>
      <c r="E200" s="561"/>
      <c r="F200" s="468"/>
      <c r="G200" s="585"/>
      <c r="H200" s="468"/>
      <c r="I200" s="468"/>
      <c r="J200" s="468"/>
      <c r="K200" s="468"/>
    </row>
    <row r="201" spans="1:11" ht="12.75" customHeight="1" thickBot="1" x14ac:dyDescent="0.25">
      <c r="A201" s="1730" t="s">
        <v>569</v>
      </c>
      <c r="B201" s="1731"/>
      <c r="C201" s="1710">
        <f>SUM(C193:C200)</f>
        <v>90107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91948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v>35549</v>
      </c>
      <c r="D210" s="466"/>
      <c r="E210" s="468"/>
      <c r="F210" s="466"/>
      <c r="G210" s="466"/>
      <c r="H210" s="468"/>
      <c r="I210" s="468"/>
      <c r="J210" s="468"/>
      <c r="K210" s="468"/>
    </row>
    <row r="211" spans="1:11" ht="12.75" customHeight="1" thickBot="1" x14ac:dyDescent="0.25">
      <c r="A211" s="1730" t="s">
        <v>420</v>
      </c>
      <c r="B211" s="1731"/>
      <c r="C211" s="1729">
        <f>SUM(C203:C210)</f>
        <v>127497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9483</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9483</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32545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32545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19527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14129</v>
      </c>
      <c r="D270" s="576"/>
      <c r="E270" s="468"/>
      <c r="F270" s="576"/>
      <c r="G270" s="576"/>
      <c r="H270" s="468"/>
      <c r="I270" s="468"/>
      <c r="J270" s="468"/>
      <c r="K270" s="468"/>
    </row>
    <row r="271" spans="1:11" ht="12.75" customHeight="1" thickTop="1" thickBot="1" x14ac:dyDescent="0.25">
      <c r="A271" s="463" t="s">
        <v>395</v>
      </c>
      <c r="B271" s="470">
        <v>4992</v>
      </c>
      <c r="C271" s="575">
        <v>11388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304676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304676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4401228</v>
      </c>
      <c r="D275" s="1737">
        <f t="shared" si="12"/>
        <v>595875</v>
      </c>
      <c r="E275" s="1737">
        <f t="shared" si="12"/>
        <v>507071</v>
      </c>
      <c r="F275" s="1737">
        <f t="shared" si="12"/>
        <v>454747</v>
      </c>
      <c r="G275" s="1737">
        <f t="shared" si="12"/>
        <v>173466</v>
      </c>
      <c r="H275" s="1737">
        <f t="shared" si="12"/>
        <v>176209</v>
      </c>
      <c r="I275" s="1737">
        <f t="shared" si="12"/>
        <v>50686</v>
      </c>
      <c r="J275" s="1737">
        <f t="shared" si="12"/>
        <v>251558</v>
      </c>
      <c r="K275" s="1724">
        <f t="shared" si="12"/>
        <v>49472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3" activePane="bottomLeft" state="frozen"/>
      <selection activeCell="A19" sqref="A19:H19"/>
      <selection pane="bottomLeft" activeCell="A19" sqref="A19:H1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1094381</v>
      </c>
      <c r="D5" s="466">
        <v>293263</v>
      </c>
      <c r="E5" s="466">
        <v>59232</v>
      </c>
      <c r="F5" s="466">
        <v>60737</v>
      </c>
      <c r="G5" s="466">
        <v>37650</v>
      </c>
      <c r="H5" s="466"/>
      <c r="I5" s="467"/>
      <c r="J5" s="467"/>
      <c r="K5" s="1693">
        <f>SUM(C5:J5)</f>
        <v>1545263</v>
      </c>
      <c r="L5" s="466">
        <v>1532252</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58082</v>
      </c>
      <c r="D7" s="467">
        <v>17347</v>
      </c>
      <c r="E7" s="467"/>
      <c r="F7" s="467"/>
      <c r="G7" s="467"/>
      <c r="H7" s="467"/>
      <c r="I7" s="467"/>
      <c r="J7" s="467"/>
      <c r="K7" s="1693">
        <f t="shared" ref="K7:K32" si="0">SUM(C7:J7)</f>
        <v>75429</v>
      </c>
      <c r="L7" s="466">
        <v>74841</v>
      </c>
    </row>
    <row r="8" spans="1:14" x14ac:dyDescent="0.2">
      <c r="A8" s="1526" t="s">
        <v>166</v>
      </c>
      <c r="B8" s="615">
        <v>1200</v>
      </c>
      <c r="C8" s="466">
        <v>145226</v>
      </c>
      <c r="D8" s="466">
        <v>44806</v>
      </c>
      <c r="E8" s="466">
        <v>3038</v>
      </c>
      <c r="F8" s="466">
        <v>984</v>
      </c>
      <c r="G8" s="466"/>
      <c r="H8" s="466"/>
      <c r="I8" s="467"/>
      <c r="J8" s="467"/>
      <c r="K8" s="1693">
        <f t="shared" si="0"/>
        <v>194054</v>
      </c>
      <c r="L8" s="466">
        <v>194009</v>
      </c>
    </row>
    <row r="9" spans="1:14" x14ac:dyDescent="0.2">
      <c r="A9" s="1526" t="s">
        <v>745</v>
      </c>
      <c r="B9" s="615" t="s">
        <v>1025</v>
      </c>
      <c r="C9" s="467"/>
      <c r="D9" s="467">
        <v>102</v>
      </c>
      <c r="E9" s="467"/>
      <c r="F9" s="467"/>
      <c r="G9" s="467"/>
      <c r="H9" s="467"/>
      <c r="I9" s="467"/>
      <c r="J9" s="467"/>
      <c r="K9" s="1693">
        <f t="shared" si="0"/>
        <v>102</v>
      </c>
      <c r="L9" s="466"/>
    </row>
    <row r="10" spans="1:14" x14ac:dyDescent="0.2">
      <c r="A10" s="1526" t="s">
        <v>746</v>
      </c>
      <c r="B10" s="615">
        <v>1250</v>
      </c>
      <c r="C10" s="466">
        <v>44971</v>
      </c>
      <c r="D10" s="466">
        <v>16382</v>
      </c>
      <c r="E10" s="466">
        <v>3893</v>
      </c>
      <c r="F10" s="466">
        <v>4071</v>
      </c>
      <c r="G10" s="466"/>
      <c r="H10" s="466"/>
      <c r="I10" s="467"/>
      <c r="J10" s="467"/>
      <c r="K10" s="1693">
        <f t="shared" si="0"/>
        <v>69317</v>
      </c>
      <c r="L10" s="466">
        <v>62384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34326</v>
      </c>
      <c r="D14" s="466">
        <v>232</v>
      </c>
      <c r="E14" s="466">
        <v>3851</v>
      </c>
      <c r="F14" s="466">
        <v>3256</v>
      </c>
      <c r="G14" s="466"/>
      <c r="H14" s="466">
        <v>8389</v>
      </c>
      <c r="I14" s="467"/>
      <c r="J14" s="467"/>
      <c r="K14" s="1693">
        <f t="shared" si="0"/>
        <v>50054</v>
      </c>
      <c r="L14" s="466">
        <v>50668</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1376986</v>
      </c>
      <c r="D33" s="1692">
        <f t="shared" ref="D33:L33" si="1">SUM(D5:D32)</f>
        <v>372132</v>
      </c>
      <c r="E33" s="1692">
        <f t="shared" si="1"/>
        <v>70014</v>
      </c>
      <c r="F33" s="1692">
        <f t="shared" si="1"/>
        <v>69048</v>
      </c>
      <c r="G33" s="1692">
        <f t="shared" si="1"/>
        <v>37650</v>
      </c>
      <c r="H33" s="1692">
        <f t="shared" si="1"/>
        <v>8389</v>
      </c>
      <c r="I33" s="1692">
        <f t="shared" si="1"/>
        <v>0</v>
      </c>
      <c r="J33" s="1692">
        <f t="shared" si="1"/>
        <v>0</v>
      </c>
      <c r="K33" s="1692">
        <f t="shared" si="1"/>
        <v>1934219</v>
      </c>
      <c r="L33" s="1692">
        <f t="shared" si="1"/>
        <v>1914154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60290</v>
      </c>
      <c r="D37" s="466">
        <v>20906</v>
      </c>
      <c r="E37" s="466"/>
      <c r="F37" s="466"/>
      <c r="G37" s="466"/>
      <c r="H37" s="466"/>
      <c r="I37" s="467"/>
      <c r="J37" s="467"/>
      <c r="K37" s="1693">
        <f t="shared" si="2"/>
        <v>81196</v>
      </c>
      <c r="L37" s="466">
        <v>87397</v>
      </c>
    </row>
    <row r="38" spans="1:14" x14ac:dyDescent="0.2">
      <c r="A38" s="1526" t="s">
        <v>207</v>
      </c>
      <c r="B38" s="615">
        <v>2130</v>
      </c>
      <c r="C38" s="466">
        <v>38044</v>
      </c>
      <c r="D38" s="466">
        <v>6152</v>
      </c>
      <c r="E38" s="466"/>
      <c r="F38" s="466"/>
      <c r="G38" s="466"/>
      <c r="H38" s="466"/>
      <c r="I38" s="467"/>
      <c r="J38" s="467"/>
      <c r="K38" s="1693">
        <f t="shared" si="2"/>
        <v>44196</v>
      </c>
      <c r="L38" s="466">
        <v>45301</v>
      </c>
    </row>
    <row r="39" spans="1:14" x14ac:dyDescent="0.2">
      <c r="A39" s="1526" t="s">
        <v>208</v>
      </c>
      <c r="B39" s="615">
        <v>2140</v>
      </c>
      <c r="C39" s="466"/>
      <c r="D39" s="466"/>
      <c r="E39" s="466">
        <v>13000</v>
      </c>
      <c r="F39" s="466"/>
      <c r="G39" s="466"/>
      <c r="H39" s="466"/>
      <c r="I39" s="467"/>
      <c r="J39" s="467"/>
      <c r="K39" s="1693">
        <f t="shared" si="2"/>
        <v>13000</v>
      </c>
      <c r="L39" s="466">
        <v>13000</v>
      </c>
    </row>
    <row r="40" spans="1:14" x14ac:dyDescent="0.2">
      <c r="A40" s="1526" t="s">
        <v>209</v>
      </c>
      <c r="B40" s="615">
        <v>2150</v>
      </c>
      <c r="C40" s="466">
        <v>35968</v>
      </c>
      <c r="D40" s="466">
        <v>11321</v>
      </c>
      <c r="E40" s="466"/>
      <c r="F40" s="466"/>
      <c r="G40" s="466"/>
      <c r="H40" s="466"/>
      <c r="I40" s="467"/>
      <c r="J40" s="467"/>
      <c r="K40" s="1693">
        <f t="shared" si="2"/>
        <v>47289</v>
      </c>
      <c r="L40" s="466">
        <v>47856</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134302</v>
      </c>
      <c r="D42" s="1692">
        <f t="shared" ref="D42:L42" si="3">SUM(D36:D41)</f>
        <v>38379</v>
      </c>
      <c r="E42" s="1692">
        <f t="shared" si="3"/>
        <v>13000</v>
      </c>
      <c r="F42" s="1692">
        <f t="shared" si="3"/>
        <v>0</v>
      </c>
      <c r="G42" s="1692">
        <f t="shared" si="3"/>
        <v>0</v>
      </c>
      <c r="H42" s="1692">
        <f t="shared" si="3"/>
        <v>0</v>
      </c>
      <c r="I42" s="1692">
        <f t="shared" si="3"/>
        <v>0</v>
      </c>
      <c r="J42" s="1692">
        <f t="shared" si="3"/>
        <v>0</v>
      </c>
      <c r="K42" s="1692">
        <f t="shared" si="3"/>
        <v>185681</v>
      </c>
      <c r="L42" s="1692">
        <f t="shared" si="3"/>
        <v>193554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2586</v>
      </c>
      <c r="D44" s="481">
        <v>56</v>
      </c>
      <c r="E44" s="481">
        <v>4276</v>
      </c>
      <c r="F44" s="481">
        <v>951</v>
      </c>
      <c r="G44" s="481"/>
      <c r="H44" s="481"/>
      <c r="I44" s="467"/>
      <c r="J44" s="467"/>
      <c r="K44" s="1694">
        <f>SUM(C44:J44)</f>
        <v>7869</v>
      </c>
      <c r="L44" s="481">
        <v>12073</v>
      </c>
    </row>
    <row r="45" spans="1:14" x14ac:dyDescent="0.2">
      <c r="A45" s="1526" t="s">
        <v>869</v>
      </c>
      <c r="B45" s="615">
        <v>2220</v>
      </c>
      <c r="C45" s="466">
        <v>56733</v>
      </c>
      <c r="D45" s="466">
        <v>13529</v>
      </c>
      <c r="E45" s="466">
        <v>819</v>
      </c>
      <c r="F45" s="466">
        <v>3761</v>
      </c>
      <c r="G45" s="466">
        <v>45995</v>
      </c>
      <c r="H45" s="466"/>
      <c r="I45" s="467"/>
      <c r="J45" s="467"/>
      <c r="K45" s="1694">
        <f>SUM(C45:J45)</f>
        <v>120837</v>
      </c>
      <c r="L45" s="466">
        <v>75164</v>
      </c>
    </row>
    <row r="46" spans="1:14" x14ac:dyDescent="0.2">
      <c r="A46" s="1526" t="s">
        <v>870</v>
      </c>
      <c r="B46" s="615">
        <v>2230</v>
      </c>
      <c r="C46" s="466"/>
      <c r="D46" s="466"/>
      <c r="E46" s="466">
        <v>2602</v>
      </c>
      <c r="F46" s="466">
        <v>28</v>
      </c>
      <c r="G46" s="466"/>
      <c r="H46" s="466"/>
      <c r="I46" s="467"/>
      <c r="J46" s="467"/>
      <c r="K46" s="1694">
        <f>SUM(C46:J46)</f>
        <v>2630</v>
      </c>
      <c r="L46" s="466">
        <v>2900</v>
      </c>
    </row>
    <row r="47" spans="1:14" ht="12.75" customHeight="1" thickBot="1" x14ac:dyDescent="0.25">
      <c r="A47" s="1690" t="s">
        <v>582</v>
      </c>
      <c r="B47" s="1691" t="s">
        <v>32</v>
      </c>
      <c r="C47" s="1692">
        <f>SUM(C44:C46)</f>
        <v>59319</v>
      </c>
      <c r="D47" s="1692">
        <f t="shared" ref="D47:K47" si="4">SUM(D44:D46)</f>
        <v>13585</v>
      </c>
      <c r="E47" s="1692">
        <f t="shared" si="4"/>
        <v>7697</v>
      </c>
      <c r="F47" s="1692">
        <f t="shared" si="4"/>
        <v>4740</v>
      </c>
      <c r="G47" s="1692">
        <f t="shared" si="4"/>
        <v>45995</v>
      </c>
      <c r="H47" s="1692">
        <f t="shared" si="4"/>
        <v>0</v>
      </c>
      <c r="I47" s="1692">
        <f t="shared" si="4"/>
        <v>0</v>
      </c>
      <c r="J47" s="1692">
        <f t="shared" si="4"/>
        <v>0</v>
      </c>
      <c r="K47" s="1692">
        <f t="shared" si="4"/>
        <v>131336</v>
      </c>
      <c r="L47" s="1692">
        <f>SUM(L44:L46)</f>
        <v>90137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25360</v>
      </c>
      <c r="F49" s="481">
        <v>337</v>
      </c>
      <c r="G49" s="481"/>
      <c r="H49" s="481">
        <v>4649</v>
      </c>
      <c r="I49" s="467"/>
      <c r="J49" s="467"/>
      <c r="K49" s="1694">
        <f>SUM(C49:J49)</f>
        <v>30346</v>
      </c>
      <c r="L49" s="481">
        <v>34780</v>
      </c>
    </row>
    <row r="50" spans="1:14" x14ac:dyDescent="0.2">
      <c r="A50" s="1526" t="s">
        <v>872</v>
      </c>
      <c r="B50" s="615">
        <v>2320</v>
      </c>
      <c r="C50" s="466">
        <v>116849</v>
      </c>
      <c r="D50" s="466">
        <v>17129</v>
      </c>
      <c r="E50" s="466">
        <v>12692</v>
      </c>
      <c r="F50" s="466">
        <v>2829</v>
      </c>
      <c r="G50" s="466"/>
      <c r="H50" s="466"/>
      <c r="I50" s="467"/>
      <c r="J50" s="467"/>
      <c r="K50" s="1694">
        <f>SUM(C50:J50)</f>
        <v>149499</v>
      </c>
      <c r="L50" s="466">
        <v>158326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116849</v>
      </c>
      <c r="D53" s="1692">
        <f t="shared" ref="D53:L53" si="5">SUM(D49:D52)</f>
        <v>17129</v>
      </c>
      <c r="E53" s="1692">
        <f t="shared" si="5"/>
        <v>38052</v>
      </c>
      <c r="F53" s="1692">
        <f t="shared" si="5"/>
        <v>3166</v>
      </c>
      <c r="G53" s="1692">
        <f t="shared" si="5"/>
        <v>0</v>
      </c>
      <c r="H53" s="1692">
        <f t="shared" si="5"/>
        <v>4649</v>
      </c>
      <c r="I53" s="1692">
        <f t="shared" si="5"/>
        <v>0</v>
      </c>
      <c r="J53" s="1692">
        <f t="shared" si="5"/>
        <v>0</v>
      </c>
      <c r="K53" s="1692">
        <f t="shared" si="5"/>
        <v>179845</v>
      </c>
      <c r="L53" s="1692">
        <f t="shared" si="5"/>
        <v>193106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90683</v>
      </c>
      <c r="D55" s="481">
        <v>18960</v>
      </c>
      <c r="E55" s="481">
        <v>4276</v>
      </c>
      <c r="F55" s="481">
        <v>37</v>
      </c>
      <c r="G55" s="481"/>
      <c r="H55" s="481"/>
      <c r="I55" s="467"/>
      <c r="J55" s="467"/>
      <c r="K55" s="1694">
        <f>SUM(C55:J55)</f>
        <v>113956</v>
      </c>
      <c r="L55" s="481">
        <v>106590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90683</v>
      </c>
      <c r="D57" s="1696">
        <f t="shared" ref="D57:K57" si="6">SUM(D55:D56)</f>
        <v>18960</v>
      </c>
      <c r="E57" s="1696">
        <f t="shared" si="6"/>
        <v>4276</v>
      </c>
      <c r="F57" s="1696">
        <f t="shared" si="6"/>
        <v>37</v>
      </c>
      <c r="G57" s="1696">
        <f t="shared" si="6"/>
        <v>0</v>
      </c>
      <c r="H57" s="1696">
        <f t="shared" si="6"/>
        <v>0</v>
      </c>
      <c r="I57" s="1696">
        <f t="shared" si="6"/>
        <v>0</v>
      </c>
      <c r="J57" s="1696">
        <f t="shared" si="6"/>
        <v>0</v>
      </c>
      <c r="K57" s="1696">
        <f t="shared" si="6"/>
        <v>113956</v>
      </c>
      <c r="L57" s="1692">
        <f>SUM(L55:L56)</f>
        <v>106590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20378</v>
      </c>
      <c r="D60" s="466">
        <v>3372</v>
      </c>
      <c r="E60" s="466"/>
      <c r="F60" s="466"/>
      <c r="G60" s="466"/>
      <c r="H60" s="466"/>
      <c r="I60" s="467"/>
      <c r="J60" s="467"/>
      <c r="K60" s="1694">
        <f t="shared" si="7"/>
        <v>23750</v>
      </c>
      <c r="L60" s="466">
        <v>24670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40737</v>
      </c>
      <c r="D63" s="466">
        <v>18705</v>
      </c>
      <c r="E63" s="466">
        <v>2140</v>
      </c>
      <c r="F63" s="466">
        <v>65831</v>
      </c>
      <c r="G63" s="466">
        <v>1277</v>
      </c>
      <c r="H63" s="466"/>
      <c r="I63" s="467"/>
      <c r="J63" s="467"/>
      <c r="K63" s="1694">
        <f t="shared" si="7"/>
        <v>128690</v>
      </c>
      <c r="L63" s="466">
        <v>148364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61115</v>
      </c>
      <c r="D65" s="1692">
        <f t="shared" ref="D65:L65" si="8">SUM(D59:D64)</f>
        <v>22077</v>
      </c>
      <c r="E65" s="1692">
        <f t="shared" si="8"/>
        <v>2140</v>
      </c>
      <c r="F65" s="1692">
        <f t="shared" si="8"/>
        <v>65831</v>
      </c>
      <c r="G65" s="1692">
        <f t="shared" si="8"/>
        <v>1277</v>
      </c>
      <c r="H65" s="1692">
        <f t="shared" si="8"/>
        <v>0</v>
      </c>
      <c r="I65" s="1692">
        <f t="shared" si="8"/>
        <v>0</v>
      </c>
      <c r="J65" s="1692">
        <f t="shared" si="8"/>
        <v>0</v>
      </c>
      <c r="K65" s="1692">
        <f t="shared" si="8"/>
        <v>152440</v>
      </c>
      <c r="L65" s="1692">
        <f t="shared" si="8"/>
        <v>173034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250</v>
      </c>
      <c r="G73" s="573"/>
      <c r="H73" s="573"/>
      <c r="I73" s="531"/>
      <c r="J73" s="531"/>
      <c r="K73" s="1692">
        <f>SUM(C73:J73)</f>
        <v>250</v>
      </c>
      <c r="L73" s="576">
        <v>250</v>
      </c>
      <c r="M73" s="610"/>
      <c r="N73" s="610"/>
    </row>
    <row r="74" spans="1:14" ht="12.75" customHeight="1" thickTop="1" thickBot="1" x14ac:dyDescent="0.25">
      <c r="A74" s="1690" t="s">
        <v>865</v>
      </c>
      <c r="B74" s="1698">
        <v>2000</v>
      </c>
      <c r="C74" s="1699">
        <f>SUM(C42,C47,C53,C57,C65,C72,C73)</f>
        <v>462268</v>
      </c>
      <c r="D74" s="1699">
        <f t="shared" ref="D74:K74" si="10">SUM(D42,D47,D53,D57,D65,D72,D73)</f>
        <v>110130</v>
      </c>
      <c r="E74" s="1699">
        <f t="shared" si="10"/>
        <v>65165</v>
      </c>
      <c r="F74" s="1699">
        <f t="shared" si="10"/>
        <v>74024</v>
      </c>
      <c r="G74" s="1699">
        <f t="shared" si="10"/>
        <v>47272</v>
      </c>
      <c r="H74" s="1699">
        <f t="shared" si="10"/>
        <v>4649</v>
      </c>
      <c r="I74" s="1699">
        <f t="shared" si="10"/>
        <v>0</v>
      </c>
      <c r="J74" s="1699">
        <f t="shared" si="10"/>
        <v>0</v>
      </c>
      <c r="K74" s="1699">
        <f t="shared" si="10"/>
        <v>763508</v>
      </c>
      <c r="L74" s="1699">
        <f>SUM(L42,L47,L53,L57,L65,L72,L73)</f>
        <v>756671</v>
      </c>
    </row>
    <row r="75" spans="1:14" s="259" customFormat="1" ht="15.75" customHeight="1" thickTop="1" thickBot="1" x14ac:dyDescent="0.25">
      <c r="A75" s="1632" t="s">
        <v>49</v>
      </c>
      <c r="B75" s="1633" t="s">
        <v>596</v>
      </c>
      <c r="C75" s="573"/>
      <c r="D75" s="573"/>
      <c r="E75" s="573">
        <v>1117</v>
      </c>
      <c r="F75" s="573">
        <v>2766</v>
      </c>
      <c r="G75" s="573"/>
      <c r="H75" s="573"/>
      <c r="I75" s="531"/>
      <c r="J75" s="531"/>
      <c r="K75" s="1692">
        <f>SUM(C75:J75)</f>
        <v>3883</v>
      </c>
      <c r="L75" s="576">
        <v>1250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1192068</v>
      </c>
      <c r="F78" s="617"/>
      <c r="G78" s="617"/>
      <c r="H78" s="635"/>
      <c r="I78" s="477"/>
      <c r="J78" s="477"/>
      <c r="K78" s="1693">
        <f t="shared" ref="K78:K83" si="11">SUM(C78:J78)</f>
        <v>1192068</v>
      </c>
      <c r="L78" s="481">
        <v>1228676</v>
      </c>
    </row>
    <row r="79" spans="1:14" x14ac:dyDescent="0.2">
      <c r="A79" s="1526" t="s">
        <v>322</v>
      </c>
      <c r="B79" s="615">
        <v>4120</v>
      </c>
      <c r="C79" s="617"/>
      <c r="D79" s="617"/>
      <c r="E79" s="466">
        <v>8952</v>
      </c>
      <c r="F79" s="617"/>
      <c r="G79" s="617"/>
      <c r="H79" s="466"/>
      <c r="I79" s="477"/>
      <c r="J79" s="477"/>
      <c r="K79" s="1693">
        <f t="shared" si="11"/>
        <v>8952</v>
      </c>
      <c r="L79" s="466">
        <v>40000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v>378</v>
      </c>
    </row>
    <row r="84" spans="1:12" ht="13.5" thickBot="1" x14ac:dyDescent="0.25">
      <c r="A84" s="1690" t="s">
        <v>1565</v>
      </c>
      <c r="B84" s="1700">
        <v>4100</v>
      </c>
      <c r="C84" s="617"/>
      <c r="D84" s="617"/>
      <c r="E84" s="1692">
        <f>SUM(E78:E83)</f>
        <v>1201020</v>
      </c>
      <c r="F84" s="617"/>
      <c r="G84" s="617"/>
      <c r="H84" s="1692">
        <f>SUM(H78:H83)</f>
        <v>0</v>
      </c>
      <c r="I84" s="477"/>
      <c r="J84" s="477"/>
      <c r="K84" s="1692">
        <f>SUM(K78:K83)</f>
        <v>1201020</v>
      </c>
      <c r="L84" s="1692">
        <f>SUM(L78:L83)</f>
        <v>1269054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1201020</v>
      </c>
      <c r="F102" s="617"/>
      <c r="G102" s="617"/>
      <c r="H102" s="1699">
        <f>SUM(H84,H92,H100,H101)</f>
        <v>0</v>
      </c>
      <c r="I102" s="477"/>
      <c r="J102" s="477"/>
      <c r="K102" s="1699">
        <f>SUM(K84,K92,K100,K101)</f>
        <v>1201020</v>
      </c>
      <c r="L102" s="1699">
        <f>SUM(L84,L92,L100,L101)</f>
        <v>1269054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1839254</v>
      </c>
      <c r="D114" s="1692">
        <f t="shared" ref="D114:K114" si="13">SUM(D33,D74,D75,D102,D112,D113)</f>
        <v>482262</v>
      </c>
      <c r="E114" s="1692">
        <f t="shared" si="13"/>
        <v>1337316</v>
      </c>
      <c r="F114" s="1692">
        <f t="shared" si="13"/>
        <v>145838</v>
      </c>
      <c r="G114" s="1692">
        <f t="shared" si="13"/>
        <v>84922</v>
      </c>
      <c r="H114" s="1692">
        <f>SUM(H33,H74,H75,H102,H112,H113)</f>
        <v>13038</v>
      </c>
      <c r="I114" s="1692">
        <f t="shared" si="13"/>
        <v>0</v>
      </c>
      <c r="J114" s="1692">
        <f t="shared" si="13"/>
        <v>0</v>
      </c>
      <c r="K114" s="1692">
        <f t="shared" si="13"/>
        <v>3902630</v>
      </c>
      <c r="L114" s="1692">
        <f>SUM(L33,L74,L75,L102,L112,L113)</f>
        <v>3941129</v>
      </c>
    </row>
    <row r="115" spans="1:14" ht="13.5" thickTop="1" x14ac:dyDescent="0.2">
      <c r="A115" s="2174" t="s">
        <v>1053</v>
      </c>
      <c r="B115" s="2175"/>
      <c r="C115" s="619"/>
      <c r="D115" s="619"/>
      <c r="E115" s="619"/>
      <c r="F115" s="619"/>
      <c r="G115" s="619"/>
      <c r="H115" s="619"/>
      <c r="I115" s="619"/>
      <c r="J115" s="619"/>
      <c r="K115" s="1706">
        <f>'Revenues 9-14'!C275-'Expenditures 15-22'!K114</f>
        <v>498598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137788</v>
      </c>
      <c r="D124" s="466">
        <v>24615</v>
      </c>
      <c r="E124" s="466">
        <v>43210</v>
      </c>
      <c r="F124" s="466">
        <v>127614</v>
      </c>
      <c r="G124" s="466">
        <v>6915</v>
      </c>
      <c r="H124" s="466"/>
      <c r="I124" s="467"/>
      <c r="J124" s="467"/>
      <c r="K124" s="1692">
        <f>SUM(C124:J124)</f>
        <v>340142</v>
      </c>
      <c r="L124" s="466">
        <v>333768</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137788</v>
      </c>
      <c r="D127" s="1692">
        <f t="shared" ref="D127:L127" si="14">SUM(D122:D126)</f>
        <v>24615</v>
      </c>
      <c r="E127" s="1692">
        <f t="shared" si="14"/>
        <v>43210</v>
      </c>
      <c r="F127" s="1692">
        <f t="shared" si="14"/>
        <v>127614</v>
      </c>
      <c r="G127" s="1692">
        <f t="shared" si="14"/>
        <v>6915</v>
      </c>
      <c r="H127" s="1692">
        <f t="shared" si="14"/>
        <v>0</v>
      </c>
      <c r="I127" s="1692">
        <f t="shared" si="14"/>
        <v>0</v>
      </c>
      <c r="J127" s="1692">
        <f t="shared" si="14"/>
        <v>0</v>
      </c>
      <c r="K127" s="1692">
        <f t="shared" si="14"/>
        <v>340142</v>
      </c>
      <c r="L127" s="1692">
        <f t="shared" si="14"/>
        <v>333768</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137788</v>
      </c>
      <c r="D129" s="1699">
        <f t="shared" ref="D129:L129" si="15">SUM(D120,D127,D128)</f>
        <v>24615</v>
      </c>
      <c r="E129" s="1699">
        <f t="shared" si="15"/>
        <v>43210</v>
      </c>
      <c r="F129" s="1699">
        <f t="shared" si="15"/>
        <v>127614</v>
      </c>
      <c r="G129" s="1699">
        <f t="shared" si="15"/>
        <v>6915</v>
      </c>
      <c r="H129" s="1699">
        <f t="shared" si="15"/>
        <v>0</v>
      </c>
      <c r="I129" s="1699">
        <f t="shared" si="15"/>
        <v>0</v>
      </c>
      <c r="J129" s="1699">
        <f t="shared" si="15"/>
        <v>0</v>
      </c>
      <c r="K129" s="1699">
        <f t="shared" si="15"/>
        <v>340142</v>
      </c>
      <c r="L129" s="1699">
        <f t="shared" si="15"/>
        <v>333768</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1956</v>
      </c>
      <c r="C133" s="468"/>
      <c r="D133" s="468"/>
      <c r="E133" s="642">
        <v>195000</v>
      </c>
      <c r="F133" s="468"/>
      <c r="G133" s="468"/>
      <c r="H133" s="642"/>
      <c r="I133" s="468"/>
      <c r="J133" s="468"/>
      <c r="K133" s="1844">
        <f>SUM(E133,H133)</f>
        <v>195000</v>
      </c>
      <c r="L133" s="642">
        <v>195000</v>
      </c>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v>100</v>
      </c>
      <c r="F136" s="617"/>
      <c r="G136" s="617"/>
      <c r="H136" s="466"/>
      <c r="I136" s="477"/>
      <c r="J136" s="617"/>
      <c r="K136" s="1694">
        <f>SUM(E136,H136)</f>
        <v>100</v>
      </c>
      <c r="L136" s="466">
        <v>100</v>
      </c>
    </row>
    <row r="137" spans="1:14" ht="12.75" customHeight="1" thickBot="1" x14ac:dyDescent="0.25">
      <c r="A137" s="1690" t="s">
        <v>501</v>
      </c>
      <c r="B137" s="1700">
        <v>4100</v>
      </c>
      <c r="C137" s="617"/>
      <c r="D137" s="617"/>
      <c r="E137" s="1692">
        <f>SUM(E133:E136)</f>
        <v>195100</v>
      </c>
      <c r="F137" s="617"/>
      <c r="G137" s="617"/>
      <c r="H137" s="1692">
        <f>SUM(H133:H136)</f>
        <v>0</v>
      </c>
      <c r="I137" s="477"/>
      <c r="J137" s="617"/>
      <c r="K137" s="1692">
        <f>SUM(K133:K136)</f>
        <v>195100</v>
      </c>
      <c r="L137" s="1692">
        <f>SUM(L133:L136)</f>
        <v>195100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195100</v>
      </c>
      <c r="F139" s="617"/>
      <c r="G139" s="617"/>
      <c r="H139" s="1701">
        <f>SUM(H137:H138)</f>
        <v>0</v>
      </c>
      <c r="I139" s="477"/>
      <c r="J139" s="617"/>
      <c r="K139" s="1694">
        <f>SUM(K137,K138)</f>
        <v>195100</v>
      </c>
      <c r="L139" s="1701">
        <f>SUM(L137,L138)</f>
        <v>195100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137788</v>
      </c>
      <c r="D151" s="1692">
        <f t="shared" ref="D151:K151" si="16">SUM(D129,D130,D139,D149,D150)</f>
        <v>24615</v>
      </c>
      <c r="E151" s="1692">
        <f t="shared" si="16"/>
        <v>238310</v>
      </c>
      <c r="F151" s="1692">
        <f t="shared" si="16"/>
        <v>127614</v>
      </c>
      <c r="G151" s="1692">
        <f t="shared" si="16"/>
        <v>6915</v>
      </c>
      <c r="H151" s="1692">
        <f t="shared" si="16"/>
        <v>0</v>
      </c>
      <c r="I151" s="1692">
        <f t="shared" si="16"/>
        <v>0</v>
      </c>
      <c r="J151" s="1692">
        <f t="shared" si="16"/>
        <v>0</v>
      </c>
      <c r="K151" s="1692">
        <f t="shared" si="16"/>
        <v>535242</v>
      </c>
      <c r="L151" s="1692">
        <f>SUM(L129,L130,L139,L149,L150)</f>
        <v>528868</v>
      </c>
    </row>
    <row r="152" spans="1:14" ht="12.75" customHeight="1" thickTop="1" x14ac:dyDescent="0.2">
      <c r="A152" s="2194" t="s">
        <v>1240</v>
      </c>
      <c r="B152" s="2195"/>
      <c r="C152" s="619"/>
      <c r="D152" s="619"/>
      <c r="E152" s="619"/>
      <c r="F152" s="619"/>
      <c r="G152" s="619"/>
      <c r="H152" s="619"/>
      <c r="I152" s="619"/>
      <c r="J152" s="617"/>
      <c r="K152" s="1706">
        <f>'Revenues 9-14'!D275-'Expenditures 15-22'!K151</f>
        <v>60633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8"/>
      <c r="L155" s="1864"/>
      <c r="M155" s="620"/>
      <c r="N155" s="620"/>
    </row>
    <row r="156" spans="1:14" s="621" customFormat="1" ht="15.75" customHeight="1" thickTop="1" x14ac:dyDescent="0.2">
      <c r="A156" s="1845" t="s">
        <v>1957</v>
      </c>
      <c r="B156" s="1846"/>
      <c r="C156" s="617"/>
      <c r="D156" s="617"/>
      <c r="E156" s="617"/>
      <c r="F156" s="617"/>
      <c r="G156" s="617"/>
      <c r="H156" s="1865"/>
      <c r="I156" s="617"/>
      <c r="J156" s="617"/>
      <c r="K156" s="1847"/>
      <c r="L156" s="1865"/>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211853</v>
      </c>
      <c r="I169" s="617"/>
      <c r="J169" s="617"/>
      <c r="K169" s="1693">
        <f>SUM(C169:H169)</f>
        <v>211853</v>
      </c>
      <c r="L169" s="657">
        <v>211853</v>
      </c>
    </row>
    <row r="170" spans="1:14" ht="33.75" customHeight="1" x14ac:dyDescent="0.2">
      <c r="A170" s="670" t="s">
        <v>1769</v>
      </c>
      <c r="B170" s="672" t="s">
        <v>31</v>
      </c>
      <c r="C170" s="617"/>
      <c r="D170" s="617"/>
      <c r="E170" s="617"/>
      <c r="F170" s="617"/>
      <c r="G170" s="617"/>
      <c r="H170" s="569">
        <v>290000</v>
      </c>
      <c r="I170" s="617"/>
      <c r="J170" s="617"/>
      <c r="K170" s="1693">
        <f>SUM(C170:J170)</f>
        <v>290000</v>
      </c>
      <c r="L170" s="569">
        <v>290000</v>
      </c>
    </row>
    <row r="171" spans="1:14" ht="15.75" customHeight="1" x14ac:dyDescent="0.2">
      <c r="A171" s="622" t="s">
        <v>790</v>
      </c>
      <c r="B171" s="673" t="s">
        <v>86</v>
      </c>
      <c r="C171" s="617"/>
      <c r="D171" s="617"/>
      <c r="E171" s="466">
        <v>1000</v>
      </c>
      <c r="F171" s="617"/>
      <c r="G171" s="617"/>
      <c r="H171" s="569"/>
      <c r="I171" s="477"/>
      <c r="J171" s="617"/>
      <c r="K171" s="1693">
        <f>SUM(C171:J171)</f>
        <v>1000</v>
      </c>
      <c r="L171" s="569">
        <v>1000</v>
      </c>
    </row>
    <row r="172" spans="1:14" ht="12.75" customHeight="1" thickBot="1" x14ac:dyDescent="0.25">
      <c r="A172" s="1690" t="s">
        <v>659</v>
      </c>
      <c r="B172" s="1691" t="s">
        <v>513</v>
      </c>
      <c r="C172" s="617"/>
      <c r="D172" s="617"/>
      <c r="E172" s="1699">
        <f>SUM(E168,E169,E170,E171)</f>
        <v>1000</v>
      </c>
      <c r="F172" s="617"/>
      <c r="G172" s="617"/>
      <c r="H172" s="1699">
        <f>SUM(H168,H169,H170,H171)</f>
        <v>501853</v>
      </c>
      <c r="I172" s="639"/>
      <c r="J172" s="617"/>
      <c r="K172" s="1699">
        <f>SUM(K168,K169,K170,K171)</f>
        <v>502853</v>
      </c>
      <c r="L172" s="1699">
        <f>SUM(L168,L169,L170,L171)</f>
        <v>502853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1000</v>
      </c>
      <c r="F174" s="617"/>
      <c r="G174" s="617"/>
      <c r="H174" s="1699">
        <f>SUM(H160,H172,H173)</f>
        <v>501853</v>
      </c>
      <c r="I174" s="639"/>
      <c r="J174" s="617"/>
      <c r="K174" s="1699">
        <f>SUM(K160,K172,K173)</f>
        <v>502853</v>
      </c>
      <c r="L174" s="1699">
        <f>SUM(L160,L172,L173)</f>
        <v>502853</v>
      </c>
    </row>
    <row r="175" spans="1:14" ht="13.5" thickTop="1" x14ac:dyDescent="0.2">
      <c r="A175" s="2174" t="s">
        <v>1053</v>
      </c>
      <c r="B175" s="2175"/>
      <c r="C175" s="617"/>
      <c r="D175" s="617"/>
      <c r="E175" s="617"/>
      <c r="F175" s="617"/>
      <c r="G175" s="617"/>
      <c r="H175" s="619"/>
      <c r="I175" s="617"/>
      <c r="J175" s="617"/>
      <c r="K175" s="1706">
        <f>'Revenues 9-14'!E275-'Expenditures 15-22'!K174</f>
        <v>4218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5697</v>
      </c>
      <c r="D182" s="466"/>
      <c r="E182" s="466">
        <v>403636</v>
      </c>
      <c r="F182" s="466"/>
      <c r="G182" s="466"/>
      <c r="H182" s="466"/>
      <c r="I182" s="467"/>
      <c r="J182" s="467"/>
      <c r="K182" s="1693">
        <f>SUM(C182:J182)</f>
        <v>409333</v>
      </c>
      <c r="L182" s="466">
        <v>451093</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5697</v>
      </c>
      <c r="D184" s="1699">
        <f t="shared" ref="D184:J184" si="17">SUM(D180,D182,D183)</f>
        <v>0</v>
      </c>
      <c r="E184" s="1699">
        <f t="shared" si="17"/>
        <v>403636</v>
      </c>
      <c r="F184" s="1699">
        <f t="shared" si="17"/>
        <v>0</v>
      </c>
      <c r="G184" s="1699">
        <f t="shared" si="17"/>
        <v>0</v>
      </c>
      <c r="H184" s="1699">
        <f t="shared" si="17"/>
        <v>0</v>
      </c>
      <c r="I184" s="1699">
        <f t="shared" si="17"/>
        <v>0</v>
      </c>
      <c r="J184" s="1699">
        <f t="shared" si="17"/>
        <v>0</v>
      </c>
      <c r="K184" s="1699">
        <f>SUM(K180,K182,K183)</f>
        <v>409333</v>
      </c>
      <c r="L184" s="1699">
        <f>SUM(L180, L182:L183)</f>
        <v>451093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21611</v>
      </c>
      <c r="F188" s="617"/>
      <c r="G188" s="617"/>
      <c r="H188" s="466"/>
      <c r="I188" s="477"/>
      <c r="J188" s="617"/>
      <c r="K188" s="1693">
        <f t="shared" ref="K188:K193" si="18">SUM(E188,H188)</f>
        <v>21611</v>
      </c>
      <c r="L188" s="466">
        <v>21611</v>
      </c>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21611</v>
      </c>
      <c r="F194" s="617"/>
      <c r="G194" s="617"/>
      <c r="H194" s="1692">
        <f>SUM(H188:H193)</f>
        <v>0</v>
      </c>
      <c r="I194" s="477"/>
      <c r="J194" s="617"/>
      <c r="K194" s="1692">
        <f>SUM(K188:K193)</f>
        <v>21611</v>
      </c>
      <c r="L194" s="1692">
        <f>SUM(L188:L193)</f>
        <v>21611</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21611</v>
      </c>
      <c r="F196" s="617"/>
      <c r="G196" s="617"/>
      <c r="H196" s="1699">
        <f>SUM(H194,H195)</f>
        <v>0</v>
      </c>
      <c r="I196" s="477"/>
      <c r="J196" s="617"/>
      <c r="K196" s="1699">
        <f>SUM(K194,K195)</f>
        <v>21611</v>
      </c>
      <c r="L196" s="1699">
        <f>SUM(L194,L195)</f>
        <v>21611</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5697</v>
      </c>
      <c r="D210" s="1692">
        <f>SUM(D184,D185)</f>
        <v>0</v>
      </c>
      <c r="E210" s="1692">
        <f>SUM(E184,E185,E196)</f>
        <v>425247</v>
      </c>
      <c r="F210" s="1692">
        <f>SUM(F184,F185)</f>
        <v>0</v>
      </c>
      <c r="G210" s="1692">
        <f>SUM(G184,G185)</f>
        <v>0</v>
      </c>
      <c r="H210" s="1692">
        <f>SUM(H184,H185,H196,H208,H209)</f>
        <v>0</v>
      </c>
      <c r="I210" s="1692">
        <f>SUM(I184,I185)</f>
        <v>0</v>
      </c>
      <c r="J210" s="1692">
        <f>SUM(J184,J185)</f>
        <v>0</v>
      </c>
      <c r="K210" s="1693">
        <f>SUM(K184,K185,K196,K208,K209)</f>
        <v>430944</v>
      </c>
      <c r="L210" s="1692">
        <f>SUM(L184,L185,L196,L208,L209)</f>
        <v>472704</v>
      </c>
    </row>
    <row r="211" spans="1:14" ht="13.5" thickTop="1" x14ac:dyDescent="0.2">
      <c r="A211" s="2174" t="s">
        <v>1053</v>
      </c>
      <c r="B211" s="2175"/>
      <c r="C211" s="619"/>
      <c r="D211" s="619"/>
      <c r="E211" s="619"/>
      <c r="F211" s="619"/>
      <c r="G211" s="619"/>
      <c r="H211" s="619"/>
      <c r="I211" s="617"/>
      <c r="J211" s="617"/>
      <c r="K211" s="1706">
        <f>'Revenues 9-14'!F275-'Expenditures 15-22'!K210</f>
        <v>23803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21884</v>
      </c>
      <c r="E215" s="617"/>
      <c r="F215" s="617"/>
      <c r="G215" s="617"/>
      <c r="H215" s="617"/>
      <c r="I215" s="617"/>
      <c r="J215" s="617"/>
      <c r="K215" s="1693">
        <f>D215</f>
        <v>21884</v>
      </c>
      <c r="L215" s="466">
        <v>20320</v>
      </c>
    </row>
    <row r="216" spans="1:14" x14ac:dyDescent="0.2">
      <c r="A216" s="1526" t="s">
        <v>165</v>
      </c>
      <c r="B216" s="615" t="s">
        <v>1024</v>
      </c>
      <c r="C216" s="617"/>
      <c r="D216" s="467">
        <v>4234</v>
      </c>
      <c r="E216" s="617"/>
      <c r="F216" s="617"/>
      <c r="G216" s="617"/>
      <c r="H216" s="617"/>
      <c r="I216" s="617"/>
      <c r="J216" s="617"/>
      <c r="K216" s="1693">
        <f t="shared" ref="K216:K228" si="19">D216</f>
        <v>4234</v>
      </c>
      <c r="L216" s="466">
        <v>4075</v>
      </c>
    </row>
    <row r="217" spans="1:14" x14ac:dyDescent="0.2">
      <c r="A217" s="1526" t="s">
        <v>166</v>
      </c>
      <c r="B217" s="615">
        <v>1200</v>
      </c>
      <c r="C217" s="617"/>
      <c r="D217" s="466">
        <v>9176</v>
      </c>
      <c r="E217" s="617"/>
      <c r="F217" s="617"/>
      <c r="G217" s="617"/>
      <c r="H217" s="617"/>
      <c r="I217" s="617"/>
      <c r="J217" s="617"/>
      <c r="K217" s="1693">
        <f t="shared" si="19"/>
        <v>9176</v>
      </c>
      <c r="L217" s="466">
        <v>10317</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631</v>
      </c>
      <c r="E219" s="617"/>
      <c r="F219" s="617"/>
      <c r="G219" s="617"/>
      <c r="H219" s="617"/>
      <c r="I219" s="617"/>
      <c r="J219" s="617"/>
      <c r="K219" s="1693">
        <f t="shared" si="19"/>
        <v>631</v>
      </c>
      <c r="L219" s="466">
        <v>4025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1738</v>
      </c>
      <c r="E223" s="617"/>
      <c r="F223" s="617"/>
      <c r="G223" s="617"/>
      <c r="H223" s="617"/>
      <c r="I223" s="617"/>
      <c r="J223" s="617"/>
      <c r="K223" s="1693">
        <f t="shared" si="19"/>
        <v>1738</v>
      </c>
      <c r="L223" s="466">
        <v>1600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37663</v>
      </c>
      <c r="E229" s="617"/>
      <c r="F229" s="617"/>
      <c r="G229" s="617"/>
      <c r="H229" s="617"/>
      <c r="I229" s="617"/>
      <c r="J229" s="617"/>
      <c r="K229" s="1692">
        <f>SUM(K215:K228)</f>
        <v>37663</v>
      </c>
      <c r="L229" s="1692">
        <f>SUM(L215:L228)</f>
        <v>40337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856</v>
      </c>
      <c r="E233" s="617"/>
      <c r="F233" s="617"/>
      <c r="G233" s="617"/>
      <c r="H233" s="617"/>
      <c r="I233" s="617"/>
      <c r="J233" s="617"/>
      <c r="K233" s="1693">
        <f t="shared" si="20"/>
        <v>856</v>
      </c>
      <c r="L233" s="466">
        <v>952</v>
      </c>
    </row>
    <row r="234" spans="1:12" x14ac:dyDescent="0.2">
      <c r="A234" s="1526" t="s">
        <v>207</v>
      </c>
      <c r="B234" s="615">
        <v>2130</v>
      </c>
      <c r="C234" s="617"/>
      <c r="D234" s="466">
        <v>6822</v>
      </c>
      <c r="E234" s="617"/>
      <c r="F234" s="617"/>
      <c r="G234" s="617"/>
      <c r="H234" s="617"/>
      <c r="I234" s="617"/>
      <c r="J234" s="617"/>
      <c r="K234" s="1693">
        <f t="shared" si="20"/>
        <v>6822</v>
      </c>
      <c r="L234" s="466">
        <v>6960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496</v>
      </c>
      <c r="E236" s="617"/>
      <c r="F236" s="617"/>
      <c r="G236" s="617"/>
      <c r="H236" s="617"/>
      <c r="I236" s="617"/>
      <c r="J236" s="617"/>
      <c r="K236" s="1693">
        <f t="shared" si="20"/>
        <v>496</v>
      </c>
      <c r="L236" s="466">
        <v>530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8174</v>
      </c>
      <c r="E238" s="617"/>
      <c r="F238" s="617"/>
      <c r="G238" s="617"/>
      <c r="H238" s="617"/>
      <c r="I238" s="617"/>
      <c r="J238" s="617"/>
      <c r="K238" s="1692">
        <f>SUM(K232:K237)</f>
        <v>8174</v>
      </c>
      <c r="L238" s="1692">
        <f>SUM(L232:L237)</f>
        <v>8442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37</v>
      </c>
      <c r="E240" s="617"/>
      <c r="F240" s="617"/>
      <c r="G240" s="617"/>
      <c r="H240" s="617"/>
      <c r="I240" s="617"/>
      <c r="J240" s="617"/>
      <c r="K240" s="1694">
        <f>D240</f>
        <v>37</v>
      </c>
      <c r="L240" s="481">
        <v>103</v>
      </c>
    </row>
    <row r="241" spans="1:12" x14ac:dyDescent="0.2">
      <c r="A241" s="1526" t="s">
        <v>869</v>
      </c>
      <c r="B241" s="615">
        <v>2220</v>
      </c>
      <c r="C241" s="617"/>
      <c r="D241" s="466">
        <v>812</v>
      </c>
      <c r="E241" s="617"/>
      <c r="F241" s="617"/>
      <c r="G241" s="617"/>
      <c r="H241" s="617"/>
      <c r="I241" s="617"/>
      <c r="J241" s="617"/>
      <c r="K241" s="1694">
        <f>D241</f>
        <v>812</v>
      </c>
      <c r="L241" s="466">
        <v>820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849</v>
      </c>
      <c r="E243" s="617"/>
      <c r="F243" s="617"/>
      <c r="G243" s="617"/>
      <c r="H243" s="617"/>
      <c r="I243" s="617"/>
      <c r="J243" s="617"/>
      <c r="K243" s="1692">
        <f>SUM(K240:K242)</f>
        <v>849</v>
      </c>
      <c r="L243" s="1692">
        <f>SUM(L240:L242)</f>
        <v>923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7797</v>
      </c>
      <c r="E246" s="617"/>
      <c r="F246" s="617"/>
      <c r="G246" s="617"/>
      <c r="H246" s="617"/>
      <c r="I246" s="617"/>
      <c r="J246" s="617"/>
      <c r="K246" s="1694">
        <f t="shared" ref="K246:K256" si="21">D246</f>
        <v>7797</v>
      </c>
      <c r="L246" s="466">
        <v>8400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7797</v>
      </c>
      <c r="E257" s="617"/>
      <c r="F257" s="617"/>
      <c r="G257" s="617"/>
      <c r="H257" s="617"/>
      <c r="I257" s="617"/>
      <c r="J257" s="617"/>
      <c r="K257" s="1692">
        <f>SUM(K245:K256)</f>
        <v>7797</v>
      </c>
      <c r="L257" s="1692">
        <f>SUM(L245:L256)</f>
        <v>8400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5004</v>
      </c>
      <c r="E259" s="617"/>
      <c r="F259" s="617"/>
      <c r="G259" s="617"/>
      <c r="H259" s="617"/>
      <c r="I259" s="617"/>
      <c r="J259" s="617"/>
      <c r="K259" s="1694">
        <f>D259</f>
        <v>5004</v>
      </c>
      <c r="L259" s="481">
        <v>4862</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5004</v>
      </c>
      <c r="E261" s="617"/>
      <c r="F261" s="617"/>
      <c r="G261" s="617"/>
      <c r="H261" s="617"/>
      <c r="I261" s="617"/>
      <c r="J261" s="617"/>
      <c r="K261" s="1692">
        <f>SUM(K259:K260)</f>
        <v>5004</v>
      </c>
      <c r="L261" s="1692">
        <f>SUM(L259:L260)</f>
        <v>4862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3233</v>
      </c>
      <c r="E264" s="617"/>
      <c r="F264" s="617"/>
      <c r="G264" s="617"/>
      <c r="H264" s="617"/>
      <c r="I264" s="617"/>
      <c r="J264" s="617"/>
      <c r="K264" s="1694">
        <f t="shared" ref="K264:K269" si="22">D264</f>
        <v>3233</v>
      </c>
      <c r="L264" s="466">
        <v>3568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25335</v>
      </c>
      <c r="E266" s="617"/>
      <c r="F266" s="617"/>
      <c r="G266" s="617"/>
      <c r="H266" s="617"/>
      <c r="I266" s="617"/>
      <c r="J266" s="617"/>
      <c r="K266" s="1694">
        <f t="shared" si="22"/>
        <v>25335</v>
      </c>
      <c r="L266" s="466">
        <v>26280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6150</v>
      </c>
      <c r="E268" s="617"/>
      <c r="F268" s="617"/>
      <c r="G268" s="617"/>
      <c r="H268" s="617"/>
      <c r="I268" s="617"/>
      <c r="J268" s="617"/>
      <c r="K268" s="1694">
        <f t="shared" si="22"/>
        <v>6150</v>
      </c>
      <c r="L268" s="466">
        <v>7830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34718</v>
      </c>
      <c r="E270" s="617"/>
      <c r="F270" s="617"/>
      <c r="G270" s="617"/>
      <c r="H270" s="617"/>
      <c r="I270" s="617"/>
      <c r="J270" s="617"/>
      <c r="K270" s="1692">
        <f>SUM(K263:K269)</f>
        <v>34718</v>
      </c>
      <c r="L270" s="1692">
        <f>SUM(L263:L269)</f>
        <v>37678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56542</v>
      </c>
      <c r="E279" s="617"/>
      <c r="F279" s="617"/>
      <c r="G279" s="617"/>
      <c r="H279" s="617"/>
      <c r="I279" s="617"/>
      <c r="J279" s="617"/>
      <c r="K279" s="1699">
        <f>SUM(K238,K243,K257,K261,K270,K277,K278)</f>
        <v>56542</v>
      </c>
      <c r="L279" s="1699">
        <f>SUM(L238,L243,L257,L261,L270,L277,L278)</f>
        <v>60305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v>33348</v>
      </c>
      <c r="E282" s="617"/>
      <c r="F282" s="617"/>
      <c r="G282" s="617"/>
      <c r="H282" s="617"/>
      <c r="I282" s="617"/>
      <c r="J282" s="617"/>
      <c r="K282" s="1693">
        <f>D282</f>
        <v>33348</v>
      </c>
      <c r="L282" s="467">
        <v>33348</v>
      </c>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33348</v>
      </c>
      <c r="E285" s="617"/>
      <c r="F285" s="617"/>
      <c r="G285" s="617"/>
      <c r="H285" s="617"/>
      <c r="I285" s="617"/>
      <c r="J285" s="617"/>
      <c r="K285" s="1692">
        <f>SUM(K282:K284)</f>
        <v>33348</v>
      </c>
      <c r="L285" s="1692">
        <f>SUM(L282:L284)</f>
        <v>33348</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127553</v>
      </c>
      <c r="E295" s="617"/>
      <c r="F295" s="617"/>
      <c r="G295" s="617"/>
      <c r="H295" s="1692">
        <f>H293</f>
        <v>0</v>
      </c>
      <c r="I295" s="617"/>
      <c r="J295" s="617"/>
      <c r="K295" s="1692">
        <f>SUM(K229,K279,K280,K285,K293,K294)</f>
        <v>127553</v>
      </c>
      <c r="L295" s="1692">
        <f>SUM(L229,L279,L280,L285,L293,L294)</f>
        <v>133990</v>
      </c>
    </row>
    <row r="296" spans="1:14" ht="13.5" thickTop="1" x14ac:dyDescent="0.2">
      <c r="A296" s="2174" t="s">
        <v>1053</v>
      </c>
      <c r="B296" s="2175"/>
      <c r="C296" s="617"/>
      <c r="D296" s="619"/>
      <c r="E296" s="617"/>
      <c r="F296" s="617"/>
      <c r="G296" s="617"/>
      <c r="H296" s="688"/>
      <c r="I296" s="617"/>
      <c r="J296" s="617"/>
      <c r="K296" s="1706">
        <f>'Revenues 9-14'!G275-'Expenditures 15-22'!K295</f>
        <v>45913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1700</v>
      </c>
      <c r="H301" s="466"/>
      <c r="I301" s="467"/>
      <c r="J301" s="467"/>
      <c r="K301" s="1693">
        <f>SUM(C301:J301)</f>
        <v>1700</v>
      </c>
      <c r="L301" s="467">
        <v>100000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1700</v>
      </c>
      <c r="H303" s="1699">
        <f t="shared" si="23"/>
        <v>0</v>
      </c>
      <c r="I303" s="1699">
        <f t="shared" si="23"/>
        <v>0</v>
      </c>
      <c r="J303" s="1699">
        <f t="shared" si="23"/>
        <v>0</v>
      </c>
      <c r="K303" s="1699">
        <f t="shared" si="23"/>
        <v>1700</v>
      </c>
      <c r="L303" s="1699">
        <f t="shared" si="23"/>
        <v>100000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1700</v>
      </c>
      <c r="H312" s="1692">
        <f>SUM(H303,H310)</f>
        <v>0</v>
      </c>
      <c r="I312" s="1692">
        <f>SUM(I303)</f>
        <v>0</v>
      </c>
      <c r="J312" s="1692">
        <f>SUM(J303)</f>
        <v>0</v>
      </c>
      <c r="K312" s="1692">
        <f>SUM(K303,K310,K311)</f>
        <v>1700</v>
      </c>
      <c r="L312" s="1692">
        <f>SUM(L303,L310,L311)</f>
        <v>100000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174509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11744</v>
      </c>
      <c r="F320" s="467"/>
      <c r="G320" s="467"/>
      <c r="H320" s="467"/>
      <c r="I320" s="467"/>
      <c r="J320" s="467"/>
      <c r="K320" s="1693">
        <f t="shared" ref="K320:K327" si="24">SUM(C320:J320)</f>
        <v>11744</v>
      </c>
      <c r="L320" s="467">
        <v>17000</v>
      </c>
      <c r="M320" s="666"/>
      <c r="N320" s="666"/>
    </row>
    <row r="321" spans="1:14" s="675" customFormat="1" x14ac:dyDescent="0.2">
      <c r="A321" s="1541" t="s">
        <v>318</v>
      </c>
      <c r="B321" s="698" t="s">
        <v>301</v>
      </c>
      <c r="C321" s="467"/>
      <c r="D321" s="467"/>
      <c r="E321" s="467">
        <v>6767</v>
      </c>
      <c r="F321" s="467"/>
      <c r="G321" s="467"/>
      <c r="H321" s="467"/>
      <c r="I321" s="467"/>
      <c r="J321" s="467"/>
      <c r="K321" s="1693">
        <f t="shared" si="24"/>
        <v>6767</v>
      </c>
      <c r="L321" s="467">
        <v>9000</v>
      </c>
      <c r="M321" s="666"/>
      <c r="N321" s="666"/>
    </row>
    <row r="322" spans="1:14" s="675" customFormat="1" x14ac:dyDescent="0.2">
      <c r="A322" s="1541" t="s">
        <v>256</v>
      </c>
      <c r="B322" s="698" t="s">
        <v>302</v>
      </c>
      <c r="C322" s="467"/>
      <c r="D322" s="467"/>
      <c r="E322" s="467">
        <v>9312</v>
      </c>
      <c r="F322" s="467"/>
      <c r="G322" s="467"/>
      <c r="H322" s="467"/>
      <c r="I322" s="467"/>
      <c r="J322" s="467"/>
      <c r="K322" s="1693">
        <f t="shared" si="24"/>
        <v>9312</v>
      </c>
      <c r="L322" s="467">
        <v>9312</v>
      </c>
      <c r="M322" s="666"/>
      <c r="N322" s="666"/>
    </row>
    <row r="323" spans="1:14" s="675" customFormat="1" x14ac:dyDescent="0.2">
      <c r="A323" s="1541" t="s">
        <v>726</v>
      </c>
      <c r="B323" s="698" t="s">
        <v>303</v>
      </c>
      <c r="C323" s="467"/>
      <c r="D323" s="467"/>
      <c r="E323" s="467">
        <v>11527</v>
      </c>
      <c r="F323" s="467">
        <v>89</v>
      </c>
      <c r="G323" s="467"/>
      <c r="H323" s="467"/>
      <c r="I323" s="467"/>
      <c r="J323" s="467"/>
      <c r="K323" s="1693">
        <f t="shared" si="24"/>
        <v>11616</v>
      </c>
      <c r="L323" s="467">
        <v>16500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60307</v>
      </c>
      <c r="D325" s="467">
        <v>10896</v>
      </c>
      <c r="E325" s="467"/>
      <c r="F325" s="467"/>
      <c r="G325" s="467"/>
      <c r="H325" s="467"/>
      <c r="I325" s="467"/>
      <c r="J325" s="467"/>
      <c r="K325" s="1693">
        <f t="shared" si="24"/>
        <v>71203</v>
      </c>
      <c r="L325" s="467">
        <v>85013</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900</v>
      </c>
      <c r="F327" s="467"/>
      <c r="G327" s="467"/>
      <c r="H327" s="467"/>
      <c r="I327" s="467"/>
      <c r="J327" s="467"/>
      <c r="K327" s="1693">
        <f t="shared" si="24"/>
        <v>900</v>
      </c>
      <c r="L327" s="467">
        <v>900</v>
      </c>
      <c r="M327" s="666"/>
      <c r="N327" s="666"/>
    </row>
    <row r="328" spans="1:14" s="675" customFormat="1" x14ac:dyDescent="0.2">
      <c r="A328" s="1542" t="s">
        <v>492</v>
      </c>
      <c r="B328" s="691" t="s">
        <v>1194</v>
      </c>
      <c r="C328" s="474"/>
      <c r="D328" s="474"/>
      <c r="E328" s="474">
        <v>24994</v>
      </c>
      <c r="F328" s="474"/>
      <c r="G328" s="474"/>
      <c r="H328" s="474"/>
      <c r="I328" s="474"/>
      <c r="J328" s="474"/>
      <c r="K328" s="1721">
        <f>SUM(C328:J328)</f>
        <v>24994</v>
      </c>
      <c r="L328" s="474">
        <v>24994</v>
      </c>
      <c r="M328" s="666"/>
      <c r="N328" s="666"/>
    </row>
    <row r="329" spans="1:14" s="675" customFormat="1" x14ac:dyDescent="0.2">
      <c r="A329" s="1542" t="s">
        <v>1195</v>
      </c>
      <c r="B329" s="691" t="s">
        <v>1196</v>
      </c>
      <c r="C329" s="474"/>
      <c r="D329" s="474"/>
      <c r="E329" s="474">
        <v>2256</v>
      </c>
      <c r="F329" s="474"/>
      <c r="G329" s="474"/>
      <c r="H329" s="474"/>
      <c r="I329" s="474"/>
      <c r="J329" s="474"/>
      <c r="K329" s="1721">
        <f>SUM(C329:J329)</f>
        <v>2256</v>
      </c>
      <c r="L329" s="474">
        <v>2256</v>
      </c>
      <c r="M329" s="666"/>
      <c r="N329" s="666"/>
    </row>
    <row r="330" spans="1:14" s="675" customFormat="1" ht="12.75" customHeight="1" thickBot="1" x14ac:dyDescent="0.25">
      <c r="A330" s="1722" t="s">
        <v>741</v>
      </c>
      <c r="B330" s="1691" t="s">
        <v>590</v>
      </c>
      <c r="C330" s="1692">
        <f>SUM(C319:C329)</f>
        <v>60307</v>
      </c>
      <c r="D330" s="1692">
        <f t="shared" ref="D330:J330" si="25">SUM(D319:D329)</f>
        <v>10896</v>
      </c>
      <c r="E330" s="1692">
        <f t="shared" si="25"/>
        <v>67500</v>
      </c>
      <c r="F330" s="1692">
        <f t="shared" si="25"/>
        <v>89</v>
      </c>
      <c r="G330" s="1692">
        <f t="shared" si="25"/>
        <v>0</v>
      </c>
      <c r="H330" s="1692">
        <f t="shared" si="25"/>
        <v>0</v>
      </c>
      <c r="I330" s="1692">
        <f t="shared" si="25"/>
        <v>0</v>
      </c>
      <c r="J330" s="1692">
        <f t="shared" si="25"/>
        <v>0</v>
      </c>
      <c r="K330" s="1692">
        <f>SUM(K319:K329)</f>
        <v>138792</v>
      </c>
      <c r="L330" s="1692">
        <f>SUM(L319:L329)</f>
        <v>164975</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v>36608</v>
      </c>
      <c r="I332" s="1856"/>
      <c r="J332" s="1856"/>
      <c r="K332" s="1693">
        <f>H332</f>
        <v>36608</v>
      </c>
      <c r="L332" s="467">
        <v>46580</v>
      </c>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36608</v>
      </c>
      <c r="I334" s="1856"/>
      <c r="J334" s="1856"/>
      <c r="K334" s="1692">
        <f>SUM(K332:K333)</f>
        <v>36608</v>
      </c>
      <c r="L334" s="1692">
        <f>SUM(L332:L333)</f>
        <v>46580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60307</v>
      </c>
      <c r="D342" s="1692">
        <f>SUM(D330)</f>
        <v>10896</v>
      </c>
      <c r="E342" s="1692">
        <f>SUM(E330)</f>
        <v>67500</v>
      </c>
      <c r="F342" s="1692">
        <f>SUM(F330)</f>
        <v>89</v>
      </c>
      <c r="G342" s="1692">
        <f>SUM(G330)</f>
        <v>0</v>
      </c>
      <c r="H342" s="1692">
        <f>SUM(H330,H334,H340)</f>
        <v>36608</v>
      </c>
      <c r="I342" s="1692">
        <f>SUM(I330)</f>
        <v>0</v>
      </c>
      <c r="J342" s="1692">
        <f>SUM(J330)</f>
        <v>0</v>
      </c>
      <c r="K342" s="1692">
        <f>SUM(K330,K334,K340)</f>
        <v>175400</v>
      </c>
      <c r="L342" s="1699">
        <f>SUM(L330,L334,L340,L341)</f>
        <v>211555</v>
      </c>
    </row>
    <row r="343" spans="1:14" ht="12.75" customHeight="1" thickTop="1" x14ac:dyDescent="0.2">
      <c r="A343" s="2187" t="s">
        <v>1053</v>
      </c>
      <c r="B343" s="2188"/>
      <c r="C343" s="617"/>
      <c r="D343" s="617"/>
      <c r="E343" s="617"/>
      <c r="F343" s="617"/>
      <c r="G343" s="617"/>
      <c r="H343" s="617"/>
      <c r="I343" s="617"/>
      <c r="J343" s="617"/>
      <c r="K343" s="1706">
        <f>'Revenues 9-14'!J275-'Expenditures 15-22'!K342</f>
        <v>76158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v>111</v>
      </c>
      <c r="G349" s="466"/>
      <c r="H349" s="466"/>
      <c r="I349" s="467"/>
      <c r="J349" s="467"/>
      <c r="K349" s="1693">
        <f>SUM(C349:J349)</f>
        <v>111</v>
      </c>
      <c r="L349" s="466">
        <v>500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111</v>
      </c>
      <c r="G350" s="1692">
        <f t="shared" si="26"/>
        <v>0</v>
      </c>
      <c r="H350" s="1692">
        <f t="shared" si="26"/>
        <v>0</v>
      </c>
      <c r="I350" s="1692">
        <f t="shared" si="26"/>
        <v>0</v>
      </c>
      <c r="J350" s="1692">
        <f t="shared" si="26"/>
        <v>0</v>
      </c>
      <c r="K350" s="1692">
        <f t="shared" si="26"/>
        <v>111</v>
      </c>
      <c r="L350" s="1692">
        <f t="shared" si="26"/>
        <v>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111</v>
      </c>
      <c r="G352" s="1692">
        <f t="shared" si="27"/>
        <v>0</v>
      </c>
      <c r="H352" s="1692">
        <f t="shared" si="27"/>
        <v>0</v>
      </c>
      <c r="I352" s="1692">
        <f t="shared" si="27"/>
        <v>0</v>
      </c>
      <c r="J352" s="1692">
        <f t="shared" si="27"/>
        <v>0</v>
      </c>
      <c r="K352" s="1692">
        <f t="shared" si="27"/>
        <v>111</v>
      </c>
      <c r="L352" s="1692">
        <f t="shared" si="27"/>
        <v>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111</v>
      </c>
      <c r="G367" s="1692">
        <f t="shared" si="28"/>
        <v>0</v>
      </c>
      <c r="H367" s="1692">
        <f t="shared" si="28"/>
        <v>0</v>
      </c>
      <c r="I367" s="1692">
        <f t="shared" si="28"/>
        <v>0</v>
      </c>
      <c r="J367" s="1692">
        <f t="shared" si="28"/>
        <v>0</v>
      </c>
      <c r="K367" s="1692">
        <f t="shared" si="28"/>
        <v>111</v>
      </c>
      <c r="L367" s="1692">
        <f t="shared" si="28"/>
        <v>500</v>
      </c>
    </row>
    <row r="368" spans="1:14" ht="13.5" thickTop="1" x14ac:dyDescent="0.2">
      <c r="A368" s="2174" t="s">
        <v>1053</v>
      </c>
      <c r="B368" s="2175"/>
      <c r="C368" s="655"/>
      <c r="D368" s="655"/>
      <c r="E368" s="627"/>
      <c r="F368" s="627"/>
      <c r="G368" s="627"/>
      <c r="H368" s="627"/>
      <c r="I368" s="627"/>
      <c r="J368" s="624"/>
      <c r="K368" s="1693">
        <f>'Revenues 9-14'!K275-'Expenditures 15-22'!K367</f>
        <v>49361</v>
      </c>
      <c r="L368" s="655"/>
    </row>
  </sheetData>
  <sheetProtection algorithmName="SHA-512" hashValue="rmqUtPKyfrEM2OT/DAnQzHsnqRjG7U61BUuQsArCQNL5T8WjWmnkpTFp5VcscE7zMqZE2GmXqLoiJOE9p4LOgA==" saltValue="HDp4VHD9n+MlTwj8udeCE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13DE51-86CE-4198-B8FA-8203B3C2E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FC8732-B5A4-4FA0-A043-A5337E94E6A4}">
  <ds:schemaRefs>
    <ds:schemaRef ds:uri="d21dc803-237d-4c68-8692-8d731fd29118"/>
    <ds:schemaRef ds:uri="http://purl.org/dc/elements/1.1/"/>
    <ds:schemaRef ds:uri="http://purl.org/dc/dcmitype/"/>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4d435f69-8686-490b-bd6d-b153bf22ab50"/>
    <ds:schemaRef ds:uri="6ce3111e-7420-4802-b50a-75d4e9a0b980"/>
    <ds:schemaRef ds:uri="http://schemas.microsoft.com/sharepoint/v3"/>
    <ds:schemaRef ds:uri="http://purl.org/dc/terms/"/>
  </ds:schemaRefs>
</ds:datastoreItem>
</file>

<file path=customXml/itemProps3.xml><?xml version="1.0" encoding="utf-8"?>
<ds:datastoreItem xmlns:ds="http://schemas.openxmlformats.org/officeDocument/2006/customXml" ds:itemID="{3B0920CD-3DEE-4A31-A47D-EFBEC443C5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2018-11-09T14:52:57Z</cp:lastPrinted>
  <dcterms:created xsi:type="dcterms:W3CDTF">2003-10-29T19:06:34Z</dcterms:created>
  <dcterms:modified xsi:type="dcterms:W3CDTF">2018-11-15T19:14:47Z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